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__WORK__!\Psds\2020-01_Plzeň 28.Října\"/>
    </mc:Choice>
  </mc:AlternateContent>
  <xr:revisionPtr revIDLastSave="0" documentId="13_ncr:1_{97965A6F-E88C-4BB4-A9E4-FBD42F150604}" xr6:coauthVersionLast="47" xr6:coauthVersionMax="47" xr10:uidLastSave="{00000000-0000-0000-0000-000000000000}"/>
  <bookViews>
    <workbookView xWindow="48885" yWindow="375" windowWidth="19890" windowHeight="19305" xr2:uid="{00000000-000D-0000-FFFF-FFFF00000000}"/>
  </bookViews>
  <sheets>
    <sheet name="Rekapitulace stavby" sheetId="1" r:id="rId1"/>
    <sheet name="SO 101 - SO 101 - Silnice..." sheetId="2" r:id="rId2"/>
    <sheet name="SO 104 - SO 104 - Úpravy ..." sheetId="3" r:id="rId3"/>
    <sheet name="SO 121 - SO 121 - Zastávk..." sheetId="4" r:id="rId4"/>
    <sheet name="SO 121.1.1 - SO 121.1.1 -..." sheetId="5" r:id="rId5"/>
    <sheet name="SO 121.1.2 - SO 121.1.2 -..." sheetId="6" r:id="rId6"/>
    <sheet name="SO 132 - SO 132 - Chodník..." sheetId="7" r:id="rId7"/>
    <sheet name="SO 132.1 - SO 132.1 - Cho..." sheetId="8" r:id="rId8"/>
    <sheet name="SO 132.2 - SO 132.2 - Stá..." sheetId="9" r:id="rId9"/>
    <sheet name="SO 132.3 - SO 132.3 - Par..." sheetId="10" r:id="rId10"/>
    <sheet name="SO 151.1 - SO 151.1 - Dop..." sheetId="11" r:id="rId11"/>
    <sheet name="SO 151.2 - SO 151.2 - Dop..." sheetId="12" r:id="rId12"/>
    <sheet name="SO 152 - SO 152 - Dopravn..." sheetId="13" r:id="rId13"/>
    <sheet name="SO 153.1 - SO 153.1 - Dop..." sheetId="14" r:id="rId14"/>
    <sheet name="SO 153.2 - SO 153.2 - Dop..." sheetId="15" r:id="rId15"/>
    <sheet name="IO 001.1 - IO 001.1 - Pří..." sheetId="16" r:id="rId16"/>
    <sheet name="IO 001.2 - IO 001.2 - Pří..." sheetId="17" r:id="rId17"/>
    <sheet name="IO 301 - IO 301 - Vodovod..." sheetId="18" r:id="rId18"/>
    <sheet name="IO 302 - IO 302 - Vodovod..." sheetId="19" r:id="rId19"/>
    <sheet name="IO 310.1 - IO 310.1 - Kan..." sheetId="20" r:id="rId20"/>
    <sheet name="IO 310.2 - IO 310.2 - Kan..." sheetId="21" r:id="rId21"/>
    <sheet name="IO 310.3 - IO 310.3 - Kan..." sheetId="22" r:id="rId22"/>
    <sheet name="IO 402 - IO 402 - Přeložk..." sheetId="23" r:id="rId23"/>
    <sheet name="IO 411 - IO 411 - Veřejné..." sheetId="24" r:id="rId24"/>
    <sheet name="IO 431.1 - IO 431.1 - Pok..." sheetId="25" r:id="rId25"/>
    <sheet name="IO 431.2 - IO 431.2 - Pok..." sheetId="26" r:id="rId26"/>
    <sheet name="IO 801.1 - IO 801.1 - Veg..." sheetId="27" r:id="rId27"/>
    <sheet name="IO 801.2 - IO 801.2 - Veg..." sheetId="28" r:id="rId28"/>
    <sheet name="VRN.1 - VRN.1 - Vedlejší ..." sheetId="29" r:id="rId29"/>
    <sheet name="VRN.2 - VRN.2 - Vedlejší ..." sheetId="30" r:id="rId30"/>
    <sheet name="Pokyny pro vyplnění" sheetId="31" r:id="rId31"/>
  </sheets>
  <definedNames>
    <definedName name="_xlnm._FilterDatabase" localSheetId="15" hidden="1">'IO 001.1 - IO 001.1 - Pří...'!$C$82:$K$155</definedName>
    <definedName name="_xlnm._FilterDatabase" localSheetId="16" hidden="1">'IO 001.2 - IO 001.2 - Pří...'!$C$82:$K$151</definedName>
    <definedName name="_xlnm._FilterDatabase" localSheetId="17" hidden="1">'IO 301 - IO 301 - Vodovod...'!$C$89:$K$355</definedName>
    <definedName name="_xlnm._FilterDatabase" localSheetId="18" hidden="1">'IO 302 - IO 302 - Vodovod...'!$C$83:$K$169</definedName>
    <definedName name="_xlnm._FilterDatabase" localSheetId="19" hidden="1">'IO 310.1 - IO 310.1 - Kan...'!$C$91:$K$396</definedName>
    <definedName name="_xlnm._FilterDatabase" localSheetId="20" hidden="1">'IO 310.2 - IO 310.2 - Kan...'!$C$87:$K$229</definedName>
    <definedName name="_xlnm._FilterDatabase" localSheetId="21" hidden="1">'IO 310.3 - IO 310.3 - Kan...'!$C$87:$K$184</definedName>
    <definedName name="_xlnm._FilterDatabase" localSheetId="22" hidden="1">'IO 402 - IO 402 - Přeložk...'!$C$83:$K$118</definedName>
    <definedName name="_xlnm._FilterDatabase" localSheetId="23" hidden="1">'IO 411 - IO 411 - Veřejné...'!$C$88:$K$265</definedName>
    <definedName name="_xlnm._FilterDatabase" localSheetId="24" hidden="1">'IO 431.1 - IO 431.1 - Pok...'!$C$83:$K$163</definedName>
    <definedName name="_xlnm._FilterDatabase" localSheetId="25" hidden="1">'IO 431.2 - IO 431.2 - Pok...'!$C$83:$K$163</definedName>
    <definedName name="_xlnm._FilterDatabase" localSheetId="26" hidden="1">'IO 801.1 - IO 801.1 - Veg...'!$C$85:$K$230</definedName>
    <definedName name="_xlnm._FilterDatabase" localSheetId="27" hidden="1">'IO 801.2 - IO 801.2 - Veg...'!$C$85:$K$229</definedName>
    <definedName name="_xlnm._FilterDatabase" localSheetId="1" hidden="1">'SO 101 - SO 101 - Silnice...'!$C$99:$K$417</definedName>
    <definedName name="_xlnm._FilterDatabase" localSheetId="2" hidden="1">'SO 104 - SO 104 - Úpravy ...'!$C$97:$K$427</definedName>
    <definedName name="_xlnm._FilterDatabase" localSheetId="3" hidden="1">'SO 121 - SO 121 - Zastávk...'!$C$90:$K$185</definedName>
    <definedName name="_xlnm._FilterDatabase" localSheetId="4" hidden="1">'SO 121.1.1 - SO 121.1.1 -...'!$C$90:$K$203</definedName>
    <definedName name="_xlnm._FilterDatabase" localSheetId="5" hidden="1">'SO 121.1.2 - SO 121.1.2 -...'!$C$89:$K$173</definedName>
    <definedName name="_xlnm._FilterDatabase" localSheetId="6" hidden="1">'SO 132 - SO 132 - Chodník...'!$C$103:$K$545</definedName>
    <definedName name="_xlnm._FilterDatabase" localSheetId="7" hidden="1">'SO 132.1 - SO 132.1 - Cho...'!$C$93:$K$215</definedName>
    <definedName name="_xlnm._FilterDatabase" localSheetId="8" hidden="1">'SO 132.2 - SO 132.2 - Stá...'!$C$92:$K$192</definedName>
    <definedName name="_xlnm._FilterDatabase" localSheetId="9" hidden="1">'SO 132.3 - SO 132.3 - Par...'!$C$90:$K$159</definedName>
    <definedName name="_xlnm._FilterDatabase" localSheetId="10" hidden="1">'SO 151.1 - SO 151.1 - Dop...'!$C$84:$K$186</definedName>
    <definedName name="_xlnm._FilterDatabase" localSheetId="11" hidden="1">'SO 151.2 - SO 151.2 - Dop...'!$C$83:$K$129</definedName>
    <definedName name="_xlnm._FilterDatabase" localSheetId="12" hidden="1">'SO 152 - SO 152 - Dopravn...'!$C$84:$K$164</definedName>
    <definedName name="_xlnm._FilterDatabase" localSheetId="13" hidden="1">'SO 153.1 - SO 153.1 - Dop...'!$C$83:$K$200</definedName>
    <definedName name="_xlnm._FilterDatabase" localSheetId="14" hidden="1">'SO 153.2 - SO 153.2 - Dop...'!$C$83:$K$198</definedName>
    <definedName name="_xlnm._FilterDatabase" localSheetId="28" hidden="1">'VRN.1 - VRN.1 - Vedlejší ...'!$C$86:$K$130</definedName>
    <definedName name="_xlnm._FilterDatabase" localSheetId="29" hidden="1">'VRN.2 - VRN.2 - Vedlejší ...'!$C$87:$K$135</definedName>
    <definedName name="_xlnm.Print_Titles" localSheetId="15">'IO 001.1 - IO 001.1 - Pří...'!$82:$82</definedName>
    <definedName name="_xlnm.Print_Titles" localSheetId="16">'IO 001.2 - IO 001.2 - Pří...'!$82:$82</definedName>
    <definedName name="_xlnm.Print_Titles" localSheetId="17">'IO 301 - IO 301 - Vodovod...'!$89:$89</definedName>
    <definedName name="_xlnm.Print_Titles" localSheetId="18">'IO 302 - IO 302 - Vodovod...'!$83:$83</definedName>
    <definedName name="_xlnm.Print_Titles" localSheetId="19">'IO 310.1 - IO 310.1 - Kan...'!$91:$91</definedName>
    <definedName name="_xlnm.Print_Titles" localSheetId="20">'IO 310.2 - IO 310.2 - Kan...'!$87:$87</definedName>
    <definedName name="_xlnm.Print_Titles" localSheetId="21">'IO 310.3 - IO 310.3 - Kan...'!$87:$87</definedName>
    <definedName name="_xlnm.Print_Titles" localSheetId="22">'IO 402 - IO 402 - Přeložk...'!$83:$83</definedName>
    <definedName name="_xlnm.Print_Titles" localSheetId="23">'IO 411 - IO 411 - Veřejné...'!$88:$88</definedName>
    <definedName name="_xlnm.Print_Titles" localSheetId="24">'IO 431.1 - IO 431.1 - Pok...'!$83:$83</definedName>
    <definedName name="_xlnm.Print_Titles" localSheetId="25">'IO 431.2 - IO 431.2 - Pok...'!$83:$83</definedName>
    <definedName name="_xlnm.Print_Titles" localSheetId="26">'IO 801.1 - IO 801.1 - Veg...'!$85:$85</definedName>
    <definedName name="_xlnm.Print_Titles" localSheetId="27">'IO 801.2 - IO 801.2 - Veg...'!$85:$85</definedName>
    <definedName name="_xlnm.Print_Titles" localSheetId="0">'Rekapitulace stavby'!$52:$52</definedName>
    <definedName name="_xlnm.Print_Titles" localSheetId="1">'SO 101 - SO 101 - Silnice...'!$99:$99</definedName>
    <definedName name="_xlnm.Print_Titles" localSheetId="2">'SO 104 - SO 104 - Úpravy ...'!$97:$97</definedName>
    <definedName name="_xlnm.Print_Titles" localSheetId="3">'SO 121 - SO 121 - Zastávk...'!$90:$90</definedName>
    <definedName name="_xlnm.Print_Titles" localSheetId="4">'SO 121.1.1 - SO 121.1.1 -...'!$90:$90</definedName>
    <definedName name="_xlnm.Print_Titles" localSheetId="5">'SO 121.1.2 - SO 121.1.2 -...'!$89:$89</definedName>
    <definedName name="_xlnm.Print_Titles" localSheetId="6">'SO 132 - SO 132 - Chodník...'!$103:$103</definedName>
    <definedName name="_xlnm.Print_Titles" localSheetId="7">'SO 132.1 - SO 132.1 - Cho...'!$93:$93</definedName>
    <definedName name="_xlnm.Print_Titles" localSheetId="8">'SO 132.2 - SO 132.2 - Stá...'!$92:$92</definedName>
    <definedName name="_xlnm.Print_Titles" localSheetId="9">'SO 132.3 - SO 132.3 - Par...'!$90:$90</definedName>
    <definedName name="_xlnm.Print_Titles" localSheetId="10">'SO 151.1 - SO 151.1 - Dop...'!$84:$84</definedName>
    <definedName name="_xlnm.Print_Titles" localSheetId="11">'SO 151.2 - SO 151.2 - Dop...'!$83:$83</definedName>
    <definedName name="_xlnm.Print_Titles" localSheetId="12">'SO 152 - SO 152 - Dopravn...'!$84:$84</definedName>
    <definedName name="_xlnm.Print_Titles" localSheetId="13">'SO 153.1 - SO 153.1 - Dop...'!$83:$83</definedName>
    <definedName name="_xlnm.Print_Titles" localSheetId="14">'SO 153.2 - SO 153.2 - Dop...'!$83:$83</definedName>
    <definedName name="_xlnm.Print_Titles" localSheetId="28">'VRN.1 - VRN.1 - Vedlejší ...'!$86:$86</definedName>
    <definedName name="_xlnm.Print_Titles" localSheetId="29">'VRN.2 - VRN.2 - Vedlejší ...'!$87:$87</definedName>
    <definedName name="_xlnm.Print_Area" localSheetId="15">'IO 001.1 - IO 001.1 - Pří...'!$C$4:$J$39,'IO 001.1 - IO 001.1 - Pří...'!$C$45:$J$64,'IO 001.1 - IO 001.1 - Pří...'!$C$70:$K$155</definedName>
    <definedName name="_xlnm.Print_Area" localSheetId="16">'IO 001.2 - IO 001.2 - Pří...'!$C$4:$J$39,'IO 001.2 - IO 001.2 - Pří...'!$C$45:$J$64,'IO 001.2 - IO 001.2 - Pří...'!$C$70:$K$151</definedName>
    <definedName name="_xlnm.Print_Area" localSheetId="17">'IO 301 - IO 301 - Vodovod...'!$C$4:$J$39,'IO 301 - IO 301 - Vodovod...'!$C$45:$J$71,'IO 301 - IO 301 - Vodovod...'!$C$77:$K$355</definedName>
    <definedName name="_xlnm.Print_Area" localSheetId="18">'IO 302 - IO 302 - Vodovod...'!$C$4:$J$39,'IO 302 - IO 302 - Vodovod...'!$C$45:$J$65,'IO 302 - IO 302 - Vodovod...'!$C$71:$K$169</definedName>
    <definedName name="_xlnm.Print_Area" localSheetId="19">'IO 310.1 - IO 310.1 - Kan...'!$C$4:$J$39,'IO 310.1 - IO 310.1 - Kan...'!$C$45:$J$73,'IO 310.1 - IO 310.1 - Kan...'!$C$79:$K$396</definedName>
    <definedName name="_xlnm.Print_Area" localSheetId="20">'IO 310.2 - IO 310.2 - Kan...'!$C$4:$J$39,'IO 310.2 - IO 310.2 - Kan...'!$C$45:$J$69,'IO 310.2 - IO 310.2 - Kan...'!$C$75:$K$229</definedName>
    <definedName name="_xlnm.Print_Area" localSheetId="21">'IO 310.3 - IO 310.3 - Kan...'!$C$4:$J$39,'IO 310.3 - IO 310.3 - Kan...'!$C$45:$J$69,'IO 310.3 - IO 310.3 - Kan...'!$C$75:$K$184</definedName>
    <definedName name="_xlnm.Print_Area" localSheetId="22">'IO 402 - IO 402 - Přeložk...'!$C$4:$J$39,'IO 402 - IO 402 - Přeložk...'!$C$45:$J$65,'IO 402 - IO 402 - Přeložk...'!$C$71:$K$118</definedName>
    <definedName name="_xlnm.Print_Area" localSheetId="23">'IO 411 - IO 411 - Veřejné...'!$C$4:$J$39,'IO 411 - IO 411 - Veřejné...'!$C$45:$J$70,'IO 411 - IO 411 - Veřejné...'!$C$76:$K$265</definedName>
    <definedName name="_xlnm.Print_Area" localSheetId="24">'IO 431.1 - IO 431.1 - Pok...'!$C$4:$J$39,'IO 431.1 - IO 431.1 - Pok...'!$C$45:$J$65,'IO 431.1 - IO 431.1 - Pok...'!$C$71:$K$163</definedName>
    <definedName name="_xlnm.Print_Area" localSheetId="25">'IO 431.2 - IO 431.2 - Pok...'!$C$4:$J$39,'IO 431.2 - IO 431.2 - Pok...'!$C$45:$J$65,'IO 431.2 - IO 431.2 - Pok...'!$C$71:$K$163</definedName>
    <definedName name="_xlnm.Print_Area" localSheetId="26">'IO 801.1 - IO 801.1 - Veg...'!$C$4:$J$39,'IO 801.1 - IO 801.1 - Veg...'!$C$45:$J$67,'IO 801.1 - IO 801.1 - Veg...'!$C$73:$K$230</definedName>
    <definedName name="_xlnm.Print_Area" localSheetId="27">'IO 801.2 - IO 801.2 - Veg...'!$C$4:$J$39,'IO 801.2 - IO 801.2 - Veg...'!$C$45:$J$67,'IO 801.2 - IO 801.2 - Veg...'!$C$73:$K$229</definedName>
    <definedName name="_xlnm.Print_Area" localSheetId="30">'Pokyny pro vyplnění'!$B$2:$K$71,'Pokyny pro vyplnění'!$B$74:$K$118,'Pokyny pro vyplnění'!$B$121:$K$161,'Pokyny pro vyplnění'!$B$164:$K$219</definedName>
    <definedName name="_xlnm.Print_Area" localSheetId="0">'Rekapitulace stavby'!$D$4:$AO$36,'Rekapitulace stavby'!$C$42:$AQ$84</definedName>
    <definedName name="_xlnm.Print_Area" localSheetId="1">'SO 101 - SO 101 - Silnice...'!$C$4:$J$39,'SO 101 - SO 101 - Silnice...'!$C$45:$J$81,'SO 101 - SO 101 - Silnice...'!$C$87:$K$417</definedName>
    <definedName name="_xlnm.Print_Area" localSheetId="2">'SO 104 - SO 104 - Úpravy ...'!$C$4:$J$39,'SO 104 - SO 104 - Úpravy ...'!$C$45:$J$79,'SO 104 - SO 104 - Úpravy ...'!$C$85:$K$427</definedName>
    <definedName name="_xlnm.Print_Area" localSheetId="3">'SO 121 - SO 121 - Zastávk...'!$C$4:$J$39,'SO 121 - SO 121 - Zastávk...'!$C$45:$J$72,'SO 121 - SO 121 - Zastávk...'!$C$78:$K$185</definedName>
    <definedName name="_xlnm.Print_Area" localSheetId="4">'SO 121.1.1 - SO 121.1.1 -...'!$C$4:$J$39,'SO 121.1.1 - SO 121.1.1 -...'!$C$45:$J$72,'SO 121.1.1 - SO 121.1.1 -...'!$C$78:$K$203</definedName>
    <definedName name="_xlnm.Print_Area" localSheetId="5">'SO 121.1.2 - SO 121.1.2 -...'!$C$4:$J$39,'SO 121.1.2 - SO 121.1.2 -...'!$C$45:$J$71,'SO 121.1.2 - SO 121.1.2 -...'!$C$77:$K$173</definedName>
    <definedName name="_xlnm.Print_Area" localSheetId="6">'SO 132 - SO 132 - Chodník...'!$C$4:$J$39,'SO 132 - SO 132 - Chodník...'!$C$45:$J$85,'SO 132 - SO 132 - Chodník...'!$C$91:$K$545</definedName>
    <definedName name="_xlnm.Print_Area" localSheetId="7">'SO 132.1 - SO 132.1 - Cho...'!$C$4:$J$39,'SO 132.1 - SO 132.1 - Cho...'!$C$45:$J$75,'SO 132.1 - SO 132.1 - Cho...'!$C$81:$K$215</definedName>
    <definedName name="_xlnm.Print_Area" localSheetId="8">'SO 132.2 - SO 132.2 - Stá...'!$C$4:$J$39,'SO 132.2 - SO 132.2 - Stá...'!$C$45:$J$74,'SO 132.2 - SO 132.2 - Stá...'!$C$80:$K$192</definedName>
    <definedName name="_xlnm.Print_Area" localSheetId="9">'SO 132.3 - SO 132.3 - Par...'!$C$4:$J$39,'SO 132.3 - SO 132.3 - Par...'!$C$45:$J$72,'SO 132.3 - SO 132.3 - Par...'!$C$78:$K$159</definedName>
    <definedName name="_xlnm.Print_Area" localSheetId="10">'SO 151.1 - SO 151.1 - Dop...'!$C$4:$J$39,'SO 151.1 - SO 151.1 - Dop...'!$C$45:$J$66,'SO 151.1 - SO 151.1 - Dop...'!$C$72:$K$186</definedName>
    <definedName name="_xlnm.Print_Area" localSheetId="11">'SO 151.2 - SO 151.2 - Dop...'!$C$4:$J$39,'SO 151.2 - SO 151.2 - Dop...'!$C$45:$J$65,'SO 151.2 - SO 151.2 - Dop...'!$C$71:$K$129</definedName>
    <definedName name="_xlnm.Print_Area" localSheetId="12">'SO 152 - SO 152 - Dopravn...'!$C$4:$J$39,'SO 152 - SO 152 - Dopravn...'!$C$45:$J$66,'SO 152 - SO 152 - Dopravn...'!$C$72:$K$164</definedName>
    <definedName name="_xlnm.Print_Area" localSheetId="13">'SO 153.1 - SO 153.1 - Dop...'!$C$4:$J$39,'SO 153.1 - SO 153.1 - Dop...'!$C$45:$J$65,'SO 153.1 - SO 153.1 - Dop...'!$C$71:$K$200</definedName>
    <definedName name="_xlnm.Print_Area" localSheetId="14">'SO 153.2 - SO 153.2 - Dop...'!$C$4:$J$39,'SO 153.2 - SO 153.2 - Dop...'!$C$45:$J$65,'SO 153.2 - SO 153.2 - Dop...'!$C$71:$K$198</definedName>
    <definedName name="_xlnm.Print_Area" localSheetId="28">'VRN.1 - VRN.1 - Vedlejší ...'!$C$4:$J$39,'VRN.1 - VRN.1 - Vedlejší ...'!$C$45:$J$68,'VRN.1 - VRN.1 - Vedlejší ...'!$C$74:$K$130</definedName>
    <definedName name="_xlnm.Print_Area" localSheetId="29">'VRN.2 - VRN.2 - Vedlejší ...'!$C$4:$J$39,'VRN.2 - VRN.2 - Vedlejší ...'!$C$45:$J$69,'VRN.2 - VRN.2 - Vedlejší ...'!$C$75:$K$135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30" l="1"/>
  <c r="J36" i="30"/>
  <c r="AY83" i="1" s="1"/>
  <c r="J35" i="30"/>
  <c r="AX83" i="1"/>
  <c r="BI134" i="30"/>
  <c r="BH134" i="30"/>
  <c r="BG134" i="30"/>
  <c r="BF134" i="30"/>
  <c r="T134" i="30"/>
  <c r="R134" i="30"/>
  <c r="P134" i="30"/>
  <c r="BI132" i="30"/>
  <c r="BH132" i="30"/>
  <c r="BG132" i="30"/>
  <c r="BF132" i="30"/>
  <c r="T132" i="30"/>
  <c r="R132" i="30"/>
  <c r="P132" i="30"/>
  <c r="BI130" i="30"/>
  <c r="BH130" i="30"/>
  <c r="BG130" i="30"/>
  <c r="BF130" i="30"/>
  <c r="T130" i="30"/>
  <c r="R130" i="30"/>
  <c r="P130" i="30"/>
  <c r="BI127" i="30"/>
  <c r="BH127" i="30"/>
  <c r="BG127" i="30"/>
  <c r="BF127" i="30"/>
  <c r="T127" i="30"/>
  <c r="R127" i="30"/>
  <c r="P127" i="30"/>
  <c r="BI125" i="30"/>
  <c r="BH125" i="30"/>
  <c r="BG125" i="30"/>
  <c r="BF125" i="30"/>
  <c r="T125" i="30"/>
  <c r="R125" i="30"/>
  <c r="P125" i="30"/>
  <c r="BI122" i="30"/>
  <c r="BH122" i="30"/>
  <c r="BG122" i="30"/>
  <c r="BF122" i="30"/>
  <c r="T122" i="30"/>
  <c r="T121" i="30"/>
  <c r="R122" i="30"/>
  <c r="R121" i="30" s="1"/>
  <c r="P122" i="30"/>
  <c r="P121" i="30" s="1"/>
  <c r="BI119" i="30"/>
  <c r="BH119" i="30"/>
  <c r="BG119" i="30"/>
  <c r="BF119" i="30"/>
  <c r="T119" i="30"/>
  <c r="T118" i="30" s="1"/>
  <c r="R119" i="30"/>
  <c r="R118" i="30" s="1"/>
  <c r="P119" i="30"/>
  <c r="P118" i="30"/>
  <c r="BI117" i="30"/>
  <c r="BH117" i="30"/>
  <c r="BG117" i="30"/>
  <c r="BF117" i="30"/>
  <c r="T117" i="30"/>
  <c r="R117" i="30"/>
  <c r="P117" i="30"/>
  <c r="BI116" i="30"/>
  <c r="BH116" i="30"/>
  <c r="BG116" i="30"/>
  <c r="BF116" i="30"/>
  <c r="T116" i="30"/>
  <c r="R116" i="30"/>
  <c r="P116" i="30"/>
  <c r="BI114" i="30"/>
  <c r="BH114" i="30"/>
  <c r="BG114" i="30"/>
  <c r="BF114" i="30"/>
  <c r="T114" i="30"/>
  <c r="R114" i="30"/>
  <c r="P114" i="30"/>
  <c r="BI112" i="30"/>
  <c r="BH112" i="30"/>
  <c r="BG112" i="30"/>
  <c r="BF112" i="30"/>
  <c r="T112" i="30"/>
  <c r="R112" i="30"/>
  <c r="P112" i="30"/>
  <c r="BI109" i="30"/>
  <c r="BH109" i="30"/>
  <c r="BG109" i="30"/>
  <c r="BF109" i="30"/>
  <c r="T109" i="30"/>
  <c r="R109" i="30"/>
  <c r="P109" i="30"/>
  <c r="BI107" i="30"/>
  <c r="BH107" i="30"/>
  <c r="BG107" i="30"/>
  <c r="BF107" i="30"/>
  <c r="T107" i="30"/>
  <c r="R107" i="30"/>
  <c r="P107" i="30"/>
  <c r="BI105" i="30"/>
  <c r="BH105" i="30"/>
  <c r="BG105" i="30"/>
  <c r="BF105" i="30"/>
  <c r="T105" i="30"/>
  <c r="R105" i="30"/>
  <c r="P105" i="30"/>
  <c r="BI102" i="30"/>
  <c r="BH102" i="30"/>
  <c r="BG102" i="30"/>
  <c r="BF102" i="30"/>
  <c r="T102" i="30"/>
  <c r="R102" i="30"/>
  <c r="P102" i="30"/>
  <c r="BI100" i="30"/>
  <c r="BH100" i="30"/>
  <c r="BG100" i="30"/>
  <c r="BF100" i="30"/>
  <c r="T100" i="30"/>
  <c r="R100" i="30"/>
  <c r="P100" i="30"/>
  <c r="BI98" i="30"/>
  <c r="BH98" i="30"/>
  <c r="BG98" i="30"/>
  <c r="BF98" i="30"/>
  <c r="T98" i="30"/>
  <c r="R98" i="30"/>
  <c r="P98" i="30"/>
  <c r="BI95" i="30"/>
  <c r="BH95" i="30"/>
  <c r="BG95" i="30"/>
  <c r="BF95" i="30"/>
  <c r="T95" i="30"/>
  <c r="R95" i="30"/>
  <c r="P95" i="30"/>
  <c r="BI93" i="30"/>
  <c r="BH93" i="30"/>
  <c r="BG93" i="30"/>
  <c r="BF93" i="30"/>
  <c r="T93" i="30"/>
  <c r="R93" i="30"/>
  <c r="P93" i="30"/>
  <c r="BI91" i="30"/>
  <c r="BH91" i="30"/>
  <c r="BG91" i="30"/>
  <c r="BF91" i="30"/>
  <c r="T91" i="30"/>
  <c r="R91" i="30"/>
  <c r="P91" i="30"/>
  <c r="J84" i="30"/>
  <c r="F84" i="30"/>
  <c r="F82" i="30"/>
  <c r="E80" i="30"/>
  <c r="J54" i="30"/>
  <c r="F54" i="30"/>
  <c r="F52" i="30"/>
  <c r="E50" i="30"/>
  <c r="J24" i="30"/>
  <c r="E24" i="30"/>
  <c r="J55" i="30" s="1"/>
  <c r="J23" i="30"/>
  <c r="J18" i="30"/>
  <c r="E18" i="30"/>
  <c r="F55" i="30"/>
  <c r="J17" i="30"/>
  <c r="J12" i="30"/>
  <c r="J52" i="30"/>
  <c r="E7" i="30"/>
  <c r="E48" i="30"/>
  <c r="J37" i="29"/>
  <c r="J36" i="29"/>
  <c r="AY82" i="1"/>
  <c r="J35" i="29"/>
  <c r="AX82" i="1" s="1"/>
  <c r="BI130" i="29"/>
  <c r="BH130" i="29"/>
  <c r="BG130" i="29"/>
  <c r="BF130" i="29"/>
  <c r="T130" i="29"/>
  <c r="R130" i="29"/>
  <c r="P130" i="29"/>
  <c r="BI129" i="29"/>
  <c r="BH129" i="29"/>
  <c r="BG129" i="29"/>
  <c r="BF129" i="29"/>
  <c r="T129" i="29"/>
  <c r="R129" i="29"/>
  <c r="P129" i="29"/>
  <c r="BI128" i="29"/>
  <c r="BH128" i="29"/>
  <c r="BG128" i="29"/>
  <c r="BF128" i="29"/>
  <c r="T128" i="29"/>
  <c r="R128" i="29"/>
  <c r="P128" i="29"/>
  <c r="BI126" i="29"/>
  <c r="BH126" i="29"/>
  <c r="BG126" i="29"/>
  <c r="BF126" i="29"/>
  <c r="T126" i="29"/>
  <c r="R126" i="29"/>
  <c r="P126" i="29"/>
  <c r="BI124" i="29"/>
  <c r="BH124" i="29"/>
  <c r="BG124" i="29"/>
  <c r="BF124" i="29"/>
  <c r="T124" i="29"/>
  <c r="R124" i="29"/>
  <c r="P124" i="29"/>
  <c r="BI123" i="29"/>
  <c r="BH123" i="29"/>
  <c r="BG123" i="29"/>
  <c r="BF123" i="29"/>
  <c r="T123" i="29"/>
  <c r="R123" i="29"/>
  <c r="P123" i="29"/>
  <c r="BI121" i="29"/>
  <c r="BH121" i="29"/>
  <c r="BG121" i="29"/>
  <c r="BF121" i="29"/>
  <c r="T121" i="29"/>
  <c r="R121" i="29"/>
  <c r="P121" i="29"/>
  <c r="BI119" i="29"/>
  <c r="BH119" i="29"/>
  <c r="BG119" i="29"/>
  <c r="BF119" i="29"/>
  <c r="T119" i="29"/>
  <c r="R119" i="29"/>
  <c r="P119" i="29"/>
  <c r="BI117" i="29"/>
  <c r="BH117" i="29"/>
  <c r="BG117" i="29"/>
  <c r="BF117" i="29"/>
  <c r="T117" i="29"/>
  <c r="R117" i="29"/>
  <c r="P117" i="29"/>
  <c r="BI114" i="29"/>
  <c r="BH114" i="29"/>
  <c r="BG114" i="29"/>
  <c r="BF114" i="29"/>
  <c r="T114" i="29"/>
  <c r="T113" i="29" s="1"/>
  <c r="R114" i="29"/>
  <c r="R113" i="29" s="1"/>
  <c r="P114" i="29"/>
  <c r="P113" i="29"/>
  <c r="BI111" i="29"/>
  <c r="BH111" i="29"/>
  <c r="BG111" i="29"/>
  <c r="BF111" i="29"/>
  <c r="T111" i="29"/>
  <c r="T110" i="29" s="1"/>
  <c r="R111" i="29"/>
  <c r="R110" i="29"/>
  <c r="P111" i="29"/>
  <c r="P110" i="29"/>
  <c r="BI108" i="29"/>
  <c r="BH108" i="29"/>
  <c r="BG108" i="29"/>
  <c r="BF108" i="29"/>
  <c r="T108" i="29"/>
  <c r="R108" i="29"/>
  <c r="P108" i="29"/>
  <c r="BI106" i="29"/>
  <c r="BH106" i="29"/>
  <c r="BG106" i="29"/>
  <c r="BF106" i="29"/>
  <c r="T106" i="29"/>
  <c r="R106" i="29"/>
  <c r="P106" i="29"/>
  <c r="BI104" i="29"/>
  <c r="BH104" i="29"/>
  <c r="BG104" i="29"/>
  <c r="BF104" i="29"/>
  <c r="T104" i="29"/>
  <c r="R104" i="29"/>
  <c r="P104" i="29"/>
  <c r="BI101" i="29"/>
  <c r="BH101" i="29"/>
  <c r="BG101" i="29"/>
  <c r="BF101" i="29"/>
  <c r="T101" i="29"/>
  <c r="R101" i="29"/>
  <c r="P101" i="29"/>
  <c r="BI99" i="29"/>
  <c r="BH99" i="29"/>
  <c r="BG99" i="29"/>
  <c r="BF99" i="29"/>
  <c r="T99" i="29"/>
  <c r="R99" i="29"/>
  <c r="P99" i="29"/>
  <c r="BI97" i="29"/>
  <c r="BH97" i="29"/>
  <c r="BG97" i="29"/>
  <c r="BF97" i="29"/>
  <c r="T97" i="29"/>
  <c r="R97" i="29"/>
  <c r="P97" i="29"/>
  <c r="BI94" i="29"/>
  <c r="BH94" i="29"/>
  <c r="BG94" i="29"/>
  <c r="BF94" i="29"/>
  <c r="T94" i="29"/>
  <c r="R94" i="29"/>
  <c r="P94" i="29"/>
  <c r="BI92" i="29"/>
  <c r="BH92" i="29"/>
  <c r="BG92" i="29"/>
  <c r="BF92" i="29"/>
  <c r="T92" i="29"/>
  <c r="R92" i="29"/>
  <c r="P92" i="29"/>
  <c r="BI90" i="29"/>
  <c r="BH90" i="29"/>
  <c r="BG90" i="29"/>
  <c r="BF90" i="29"/>
  <c r="T90" i="29"/>
  <c r="R90" i="29"/>
  <c r="P90" i="29"/>
  <c r="J83" i="29"/>
  <c r="F83" i="29"/>
  <c r="F81" i="29"/>
  <c r="E79" i="29"/>
  <c r="J54" i="29"/>
  <c r="F54" i="29"/>
  <c r="F52" i="29"/>
  <c r="E50" i="29"/>
  <c r="J24" i="29"/>
  <c r="E24" i="29"/>
  <c r="J55" i="29" s="1"/>
  <c r="J23" i="29"/>
  <c r="J18" i="29"/>
  <c r="E18" i="29"/>
  <c r="F84" i="29"/>
  <c r="J17" i="29"/>
  <c r="J12" i="29"/>
  <c r="J81" i="29"/>
  <c r="E7" i="29"/>
  <c r="E77" i="29"/>
  <c r="J37" i="28"/>
  <c r="J36" i="28"/>
  <c r="AY81" i="1"/>
  <c r="J35" i="28"/>
  <c r="AX81" i="1"/>
  <c r="BI228" i="28"/>
  <c r="BH228" i="28"/>
  <c r="BG228" i="28"/>
  <c r="BF228" i="28"/>
  <c r="T228" i="28"/>
  <c r="T227" i="28"/>
  <c r="T226" i="28" s="1"/>
  <c r="R228" i="28"/>
  <c r="R227" i="28"/>
  <c r="R226" i="28" s="1"/>
  <c r="P228" i="28"/>
  <c r="P227" i="28" s="1"/>
  <c r="P226" i="28" s="1"/>
  <c r="BI223" i="28"/>
  <c r="BH223" i="28"/>
  <c r="BG223" i="28"/>
  <c r="BF223" i="28"/>
  <c r="T223" i="28"/>
  <c r="R223" i="28"/>
  <c r="P223" i="28"/>
  <c r="BI222" i="28"/>
  <c r="BH222" i="28"/>
  <c r="BG222" i="28"/>
  <c r="BF222" i="28"/>
  <c r="T222" i="28"/>
  <c r="R222" i="28"/>
  <c r="P222" i="28"/>
  <c r="BI219" i="28"/>
  <c r="BH219" i="28"/>
  <c r="BG219" i="28"/>
  <c r="BF219" i="28"/>
  <c r="T219" i="28"/>
  <c r="R219" i="28"/>
  <c r="P219" i="28"/>
  <c r="BI216" i="28"/>
  <c r="BH216" i="28"/>
  <c r="BG216" i="28"/>
  <c r="BF216" i="28"/>
  <c r="T216" i="28"/>
  <c r="R216" i="28"/>
  <c r="P216" i="28"/>
  <c r="BI214" i="28"/>
  <c r="BH214" i="28"/>
  <c r="BG214" i="28"/>
  <c r="BF214" i="28"/>
  <c r="T214" i="28"/>
  <c r="R214" i="28"/>
  <c r="P214" i="28"/>
  <c r="BI211" i="28"/>
  <c r="BH211" i="28"/>
  <c r="BG211" i="28"/>
  <c r="BF211" i="28"/>
  <c r="T211" i="28"/>
  <c r="R211" i="28"/>
  <c r="P211" i="28"/>
  <c r="BI209" i="28"/>
  <c r="BH209" i="28"/>
  <c r="BG209" i="28"/>
  <c r="BF209" i="28"/>
  <c r="T209" i="28"/>
  <c r="R209" i="28"/>
  <c r="P209" i="28"/>
  <c r="BI205" i="28"/>
  <c r="BH205" i="28"/>
  <c r="BG205" i="28"/>
  <c r="BF205" i="28"/>
  <c r="T205" i="28"/>
  <c r="R205" i="28"/>
  <c r="P205" i="28"/>
  <c r="BI204" i="28"/>
  <c r="BH204" i="28"/>
  <c r="BG204" i="28"/>
  <c r="BF204" i="28"/>
  <c r="T204" i="28"/>
  <c r="R204" i="28"/>
  <c r="P204" i="28"/>
  <c r="BI203" i="28"/>
  <c r="BH203" i="28"/>
  <c r="BG203" i="28"/>
  <c r="BF203" i="28"/>
  <c r="T203" i="28"/>
  <c r="R203" i="28"/>
  <c r="P203" i="28"/>
  <c r="BI202" i="28"/>
  <c r="BH202" i="28"/>
  <c r="BG202" i="28"/>
  <c r="BF202" i="28"/>
  <c r="T202" i="28"/>
  <c r="R202" i="28"/>
  <c r="P202" i="28"/>
  <c r="BI198" i="28"/>
  <c r="BH198" i="28"/>
  <c r="BG198" i="28"/>
  <c r="BF198" i="28"/>
  <c r="T198" i="28"/>
  <c r="R198" i="28"/>
  <c r="P198" i="28"/>
  <c r="BI196" i="28"/>
  <c r="BH196" i="28"/>
  <c r="BG196" i="28"/>
  <c r="BF196" i="28"/>
  <c r="T196" i="28"/>
  <c r="R196" i="28"/>
  <c r="P196" i="28"/>
  <c r="BI192" i="28"/>
  <c r="BH192" i="28"/>
  <c r="BG192" i="28"/>
  <c r="BF192" i="28"/>
  <c r="T192" i="28"/>
  <c r="R192" i="28"/>
  <c r="P192" i="28"/>
  <c r="BI189" i="28"/>
  <c r="BH189" i="28"/>
  <c r="BG189" i="28"/>
  <c r="BF189" i="28"/>
  <c r="T189" i="28"/>
  <c r="R189" i="28"/>
  <c r="P189" i="28"/>
  <c r="BI185" i="28"/>
  <c r="BH185" i="28"/>
  <c r="BG185" i="28"/>
  <c r="BF185" i="28"/>
  <c r="T185" i="28"/>
  <c r="R185" i="28"/>
  <c r="P185" i="28"/>
  <c r="BI182" i="28"/>
  <c r="BH182" i="28"/>
  <c r="BG182" i="28"/>
  <c r="BF182" i="28"/>
  <c r="T182" i="28"/>
  <c r="R182" i="28"/>
  <c r="P182" i="28"/>
  <c r="BI180" i="28"/>
  <c r="BH180" i="28"/>
  <c r="BG180" i="28"/>
  <c r="BF180" i="28"/>
  <c r="T180" i="28"/>
  <c r="R180" i="28"/>
  <c r="P180" i="28"/>
  <c r="BI177" i="28"/>
  <c r="BH177" i="28"/>
  <c r="BG177" i="28"/>
  <c r="BF177" i="28"/>
  <c r="T177" i="28"/>
  <c r="R177" i="28"/>
  <c r="P177" i="28"/>
  <c r="BI174" i="28"/>
  <c r="BH174" i="28"/>
  <c r="BG174" i="28"/>
  <c r="BF174" i="28"/>
  <c r="T174" i="28"/>
  <c r="R174" i="28"/>
  <c r="P174" i="28"/>
  <c r="BI172" i="28"/>
  <c r="BH172" i="28"/>
  <c r="BG172" i="28"/>
  <c r="BF172" i="28"/>
  <c r="T172" i="28"/>
  <c r="R172" i="28"/>
  <c r="P172" i="28"/>
  <c r="BI169" i="28"/>
  <c r="BH169" i="28"/>
  <c r="BG169" i="28"/>
  <c r="BF169" i="28"/>
  <c r="T169" i="28"/>
  <c r="R169" i="28"/>
  <c r="P169" i="28"/>
  <c r="BI167" i="28"/>
  <c r="BH167" i="28"/>
  <c r="BG167" i="28"/>
  <c r="BF167" i="28"/>
  <c r="T167" i="28"/>
  <c r="R167" i="28"/>
  <c r="P167" i="28"/>
  <c r="BI165" i="28"/>
  <c r="BH165" i="28"/>
  <c r="BG165" i="28"/>
  <c r="BF165" i="28"/>
  <c r="T165" i="28"/>
  <c r="R165" i="28"/>
  <c r="P165" i="28"/>
  <c r="BI162" i="28"/>
  <c r="BH162" i="28"/>
  <c r="BG162" i="28"/>
  <c r="BF162" i="28"/>
  <c r="T162" i="28"/>
  <c r="R162" i="28"/>
  <c r="P162" i="28"/>
  <c r="BI159" i="28"/>
  <c r="BH159" i="28"/>
  <c r="BG159" i="28"/>
  <c r="BF159" i="28"/>
  <c r="T159" i="28"/>
  <c r="R159" i="28"/>
  <c r="P159" i="28"/>
  <c r="BI156" i="28"/>
  <c r="BH156" i="28"/>
  <c r="BG156" i="28"/>
  <c r="BF156" i="28"/>
  <c r="T156" i="28"/>
  <c r="R156" i="28"/>
  <c r="P156" i="28"/>
  <c r="BI154" i="28"/>
  <c r="BH154" i="28"/>
  <c r="BG154" i="28"/>
  <c r="BF154" i="28"/>
  <c r="T154" i="28"/>
  <c r="R154" i="28"/>
  <c r="P154" i="28"/>
  <c r="BI150" i="28"/>
  <c r="BH150" i="28"/>
  <c r="BG150" i="28"/>
  <c r="BF150" i="28"/>
  <c r="T150" i="28"/>
  <c r="R150" i="28"/>
  <c r="P150" i="28"/>
  <c r="BI146" i="28"/>
  <c r="BH146" i="28"/>
  <c r="BG146" i="28"/>
  <c r="BF146" i="28"/>
  <c r="T146" i="28"/>
  <c r="R146" i="28"/>
  <c r="P146" i="28"/>
  <c r="BI142" i="28"/>
  <c r="BH142" i="28"/>
  <c r="BG142" i="28"/>
  <c r="BF142" i="28"/>
  <c r="T142" i="28"/>
  <c r="R142" i="28"/>
  <c r="P142" i="28"/>
  <c r="BI137" i="28"/>
  <c r="BH137" i="28"/>
  <c r="BG137" i="28"/>
  <c r="BF137" i="28"/>
  <c r="T137" i="28"/>
  <c r="R137" i="28"/>
  <c r="P137" i="28"/>
  <c r="BI134" i="28"/>
  <c r="BH134" i="28"/>
  <c r="BG134" i="28"/>
  <c r="BF134" i="28"/>
  <c r="T134" i="28"/>
  <c r="R134" i="28"/>
  <c r="P134" i="28"/>
  <c r="BI131" i="28"/>
  <c r="BH131" i="28"/>
  <c r="BG131" i="28"/>
  <c r="BF131" i="28"/>
  <c r="T131" i="28"/>
  <c r="R131" i="28"/>
  <c r="P131" i="28"/>
  <c r="BI128" i="28"/>
  <c r="BH128" i="28"/>
  <c r="BG128" i="28"/>
  <c r="BF128" i="28"/>
  <c r="T128" i="28"/>
  <c r="R128" i="28"/>
  <c r="P128" i="28"/>
  <c r="BI124" i="28"/>
  <c r="BH124" i="28"/>
  <c r="BG124" i="28"/>
  <c r="BF124" i="28"/>
  <c r="T124" i="28"/>
  <c r="R124" i="28"/>
  <c r="P124" i="28"/>
  <c r="BI121" i="28"/>
  <c r="BH121" i="28"/>
  <c r="BG121" i="28"/>
  <c r="BF121" i="28"/>
  <c r="T121" i="28"/>
  <c r="R121" i="28"/>
  <c r="P121" i="28"/>
  <c r="BI118" i="28"/>
  <c r="BH118" i="28"/>
  <c r="BG118" i="28"/>
  <c r="BF118" i="28"/>
  <c r="T118" i="28"/>
  <c r="R118" i="28"/>
  <c r="P118" i="28"/>
  <c r="BI110" i="28"/>
  <c r="BH110" i="28"/>
  <c r="BG110" i="28"/>
  <c r="BF110" i="28"/>
  <c r="T110" i="28"/>
  <c r="R110" i="28"/>
  <c r="P110" i="28"/>
  <c r="BI104" i="28"/>
  <c r="BH104" i="28"/>
  <c r="BG104" i="28"/>
  <c r="BF104" i="28"/>
  <c r="T104" i="28"/>
  <c r="R104" i="28"/>
  <c r="P104" i="28"/>
  <c r="BI99" i="28"/>
  <c r="BH99" i="28"/>
  <c r="BG99" i="28"/>
  <c r="BF99" i="28"/>
  <c r="T99" i="28"/>
  <c r="R99" i="28"/>
  <c r="P99" i="28"/>
  <c r="BI96" i="28"/>
  <c r="BH96" i="28"/>
  <c r="BG96" i="28"/>
  <c r="BF96" i="28"/>
  <c r="T96" i="28"/>
  <c r="R96" i="28"/>
  <c r="P96" i="28"/>
  <c r="BI92" i="28"/>
  <c r="BH92" i="28"/>
  <c r="BG92" i="28"/>
  <c r="BF92" i="28"/>
  <c r="T92" i="28"/>
  <c r="R92" i="28"/>
  <c r="P92" i="28"/>
  <c r="BI89" i="28"/>
  <c r="BH89" i="28"/>
  <c r="BG89" i="28"/>
  <c r="BF89" i="28"/>
  <c r="T89" i="28"/>
  <c r="R89" i="28"/>
  <c r="P89" i="28"/>
  <c r="J82" i="28"/>
  <c r="F82" i="28"/>
  <c r="F80" i="28"/>
  <c r="E78" i="28"/>
  <c r="J54" i="28"/>
  <c r="F54" i="28"/>
  <c r="F52" i="28"/>
  <c r="E50" i="28"/>
  <c r="J24" i="28"/>
  <c r="E24" i="28"/>
  <c r="J83" i="28" s="1"/>
  <c r="J23" i="28"/>
  <c r="J18" i="28"/>
  <c r="E18" i="28"/>
  <c r="F55" i="28" s="1"/>
  <c r="J17" i="28"/>
  <c r="J12" i="28"/>
  <c r="J52" i="28"/>
  <c r="E7" i="28"/>
  <c r="E76" i="28" s="1"/>
  <c r="J37" i="27"/>
  <c r="J36" i="27"/>
  <c r="AY80" i="1" s="1"/>
  <c r="J35" i="27"/>
  <c r="AX80" i="1" s="1"/>
  <c r="BI229" i="27"/>
  <c r="BH229" i="27"/>
  <c r="BG229" i="27"/>
  <c r="BF229" i="27"/>
  <c r="T229" i="27"/>
  <c r="T228" i="27" s="1"/>
  <c r="T227" i="27" s="1"/>
  <c r="R229" i="27"/>
  <c r="R228" i="27"/>
  <c r="R227" i="27" s="1"/>
  <c r="P229" i="27"/>
  <c r="P228" i="27"/>
  <c r="P227" i="27" s="1"/>
  <c r="BI224" i="27"/>
  <c r="BH224" i="27"/>
  <c r="BG224" i="27"/>
  <c r="BF224" i="27"/>
  <c r="T224" i="27"/>
  <c r="R224" i="27"/>
  <c r="P224" i="27"/>
  <c r="BI223" i="27"/>
  <c r="BH223" i="27"/>
  <c r="BG223" i="27"/>
  <c r="BF223" i="27"/>
  <c r="T223" i="27"/>
  <c r="R223" i="27"/>
  <c r="P223" i="27"/>
  <c r="BI220" i="27"/>
  <c r="BH220" i="27"/>
  <c r="BG220" i="27"/>
  <c r="BF220" i="27"/>
  <c r="T220" i="27"/>
  <c r="R220" i="27"/>
  <c r="P220" i="27"/>
  <c r="BI217" i="27"/>
  <c r="BH217" i="27"/>
  <c r="BG217" i="27"/>
  <c r="BF217" i="27"/>
  <c r="T217" i="27"/>
  <c r="R217" i="27"/>
  <c r="P217" i="27"/>
  <c r="BI215" i="27"/>
  <c r="BH215" i="27"/>
  <c r="BG215" i="27"/>
  <c r="BF215" i="27"/>
  <c r="T215" i="27"/>
  <c r="R215" i="27"/>
  <c r="P215" i="27"/>
  <c r="BI212" i="27"/>
  <c r="BH212" i="27"/>
  <c r="BG212" i="27"/>
  <c r="BF212" i="27"/>
  <c r="T212" i="27"/>
  <c r="R212" i="27"/>
  <c r="P212" i="27"/>
  <c r="BI210" i="27"/>
  <c r="BH210" i="27"/>
  <c r="BG210" i="27"/>
  <c r="BF210" i="27"/>
  <c r="T210" i="27"/>
  <c r="R210" i="27"/>
  <c r="P210" i="27"/>
  <c r="BI206" i="27"/>
  <c r="BH206" i="27"/>
  <c r="BG206" i="27"/>
  <c r="BF206" i="27"/>
  <c r="T206" i="27"/>
  <c r="R206" i="27"/>
  <c r="P206" i="27"/>
  <c r="BI205" i="27"/>
  <c r="BH205" i="27"/>
  <c r="BG205" i="27"/>
  <c r="BF205" i="27"/>
  <c r="T205" i="27"/>
  <c r="R205" i="27"/>
  <c r="P205" i="27"/>
  <c r="BI204" i="27"/>
  <c r="BH204" i="27"/>
  <c r="BG204" i="27"/>
  <c r="BF204" i="27"/>
  <c r="T204" i="27"/>
  <c r="R204" i="27"/>
  <c r="P204" i="27"/>
  <c r="BI203" i="27"/>
  <c r="BH203" i="27"/>
  <c r="BG203" i="27"/>
  <c r="BF203" i="27"/>
  <c r="T203" i="27"/>
  <c r="R203" i="27"/>
  <c r="P203" i="27"/>
  <c r="BI199" i="27"/>
  <c r="BH199" i="27"/>
  <c r="BG199" i="27"/>
  <c r="BF199" i="27"/>
  <c r="T199" i="27"/>
  <c r="R199" i="27"/>
  <c r="P199" i="27"/>
  <c r="BI197" i="27"/>
  <c r="BH197" i="27"/>
  <c r="BG197" i="27"/>
  <c r="BF197" i="27"/>
  <c r="T197" i="27"/>
  <c r="R197" i="27"/>
  <c r="P197" i="27"/>
  <c r="BI196" i="27"/>
  <c r="BH196" i="27"/>
  <c r="BG196" i="27"/>
  <c r="BF196" i="27"/>
  <c r="T196" i="27"/>
  <c r="R196" i="27"/>
  <c r="P196" i="27"/>
  <c r="BI192" i="27"/>
  <c r="BH192" i="27"/>
  <c r="BG192" i="27"/>
  <c r="BF192" i="27"/>
  <c r="T192" i="27"/>
  <c r="R192" i="27"/>
  <c r="P192" i="27"/>
  <c r="BI189" i="27"/>
  <c r="BH189" i="27"/>
  <c r="BG189" i="27"/>
  <c r="BF189" i="27"/>
  <c r="T189" i="27"/>
  <c r="R189" i="27"/>
  <c r="P189" i="27"/>
  <c r="BI185" i="27"/>
  <c r="BH185" i="27"/>
  <c r="BG185" i="27"/>
  <c r="BF185" i="27"/>
  <c r="T185" i="27"/>
  <c r="R185" i="27"/>
  <c r="P185" i="27"/>
  <c r="BI182" i="27"/>
  <c r="BH182" i="27"/>
  <c r="BG182" i="27"/>
  <c r="BF182" i="27"/>
  <c r="T182" i="27"/>
  <c r="R182" i="27"/>
  <c r="P182" i="27"/>
  <c r="BI180" i="27"/>
  <c r="BH180" i="27"/>
  <c r="BG180" i="27"/>
  <c r="BF180" i="27"/>
  <c r="T180" i="27"/>
  <c r="R180" i="27"/>
  <c r="P180" i="27"/>
  <c r="BI177" i="27"/>
  <c r="BH177" i="27"/>
  <c r="BG177" i="27"/>
  <c r="BF177" i="27"/>
  <c r="T177" i="27"/>
  <c r="R177" i="27"/>
  <c r="P177" i="27"/>
  <c r="BI174" i="27"/>
  <c r="BH174" i="27"/>
  <c r="BG174" i="27"/>
  <c r="BF174" i="27"/>
  <c r="T174" i="27"/>
  <c r="R174" i="27"/>
  <c r="P174" i="27"/>
  <c r="BI172" i="27"/>
  <c r="BH172" i="27"/>
  <c r="BG172" i="27"/>
  <c r="BF172" i="27"/>
  <c r="T172" i="27"/>
  <c r="R172" i="27"/>
  <c r="P172" i="27"/>
  <c r="BI169" i="27"/>
  <c r="BH169" i="27"/>
  <c r="BG169" i="27"/>
  <c r="BF169" i="27"/>
  <c r="T169" i="27"/>
  <c r="R169" i="27"/>
  <c r="P169" i="27"/>
  <c r="BI167" i="27"/>
  <c r="BH167" i="27"/>
  <c r="BG167" i="27"/>
  <c r="BF167" i="27"/>
  <c r="T167" i="27"/>
  <c r="R167" i="27"/>
  <c r="P167" i="27"/>
  <c r="BI165" i="27"/>
  <c r="BH165" i="27"/>
  <c r="BG165" i="27"/>
  <c r="BF165" i="27"/>
  <c r="T165" i="27"/>
  <c r="R165" i="27"/>
  <c r="P165" i="27"/>
  <c r="BI162" i="27"/>
  <c r="BH162" i="27"/>
  <c r="BG162" i="27"/>
  <c r="BF162" i="27"/>
  <c r="T162" i="27"/>
  <c r="R162" i="27"/>
  <c r="P162" i="27"/>
  <c r="BI159" i="27"/>
  <c r="BH159" i="27"/>
  <c r="BG159" i="27"/>
  <c r="BF159" i="27"/>
  <c r="T159" i="27"/>
  <c r="R159" i="27"/>
  <c r="P159" i="27"/>
  <c r="BI156" i="27"/>
  <c r="BH156" i="27"/>
  <c r="BG156" i="27"/>
  <c r="BF156" i="27"/>
  <c r="T156" i="27"/>
  <c r="R156" i="27"/>
  <c r="P156" i="27"/>
  <c r="BI154" i="27"/>
  <c r="BH154" i="27"/>
  <c r="BG154" i="27"/>
  <c r="BF154" i="27"/>
  <c r="T154" i="27"/>
  <c r="R154" i="27"/>
  <c r="P154" i="27"/>
  <c r="BI150" i="27"/>
  <c r="BH150" i="27"/>
  <c r="BG150" i="27"/>
  <c r="BF150" i="27"/>
  <c r="T150" i="27"/>
  <c r="R150" i="27"/>
  <c r="P150" i="27"/>
  <c r="BI146" i="27"/>
  <c r="BH146" i="27"/>
  <c r="BG146" i="27"/>
  <c r="BF146" i="27"/>
  <c r="T146" i="27"/>
  <c r="R146" i="27"/>
  <c r="P146" i="27"/>
  <c r="BI142" i="27"/>
  <c r="BH142" i="27"/>
  <c r="BG142" i="27"/>
  <c r="BF142" i="27"/>
  <c r="T142" i="27"/>
  <c r="R142" i="27"/>
  <c r="P142" i="27"/>
  <c r="BI137" i="27"/>
  <c r="BH137" i="27"/>
  <c r="BG137" i="27"/>
  <c r="BF137" i="27"/>
  <c r="T137" i="27"/>
  <c r="R137" i="27"/>
  <c r="P137" i="27"/>
  <c r="BI134" i="27"/>
  <c r="BH134" i="27"/>
  <c r="BG134" i="27"/>
  <c r="BF134" i="27"/>
  <c r="T134" i="27"/>
  <c r="R134" i="27"/>
  <c r="P134" i="27"/>
  <c r="BI131" i="27"/>
  <c r="BH131" i="27"/>
  <c r="BG131" i="27"/>
  <c r="BF131" i="27"/>
  <c r="T131" i="27"/>
  <c r="R131" i="27"/>
  <c r="P131" i="27"/>
  <c r="BI128" i="27"/>
  <c r="BH128" i="27"/>
  <c r="BG128" i="27"/>
  <c r="BF128" i="27"/>
  <c r="T128" i="27"/>
  <c r="R128" i="27"/>
  <c r="P128" i="27"/>
  <c r="BI124" i="27"/>
  <c r="BH124" i="27"/>
  <c r="BG124" i="27"/>
  <c r="BF124" i="27"/>
  <c r="T124" i="27"/>
  <c r="R124" i="27"/>
  <c r="P124" i="27"/>
  <c r="BI121" i="27"/>
  <c r="BH121" i="27"/>
  <c r="BG121" i="27"/>
  <c r="BF121" i="27"/>
  <c r="T121" i="27"/>
  <c r="R121" i="27"/>
  <c r="P121" i="27"/>
  <c r="BI118" i="27"/>
  <c r="BH118" i="27"/>
  <c r="BG118" i="27"/>
  <c r="BF118" i="27"/>
  <c r="T118" i="27"/>
  <c r="R118" i="27"/>
  <c r="P118" i="27"/>
  <c r="BI110" i="27"/>
  <c r="BH110" i="27"/>
  <c r="BG110" i="27"/>
  <c r="BF110" i="27"/>
  <c r="T110" i="27"/>
  <c r="R110" i="27"/>
  <c r="P110" i="27"/>
  <c r="BI104" i="27"/>
  <c r="BH104" i="27"/>
  <c r="BG104" i="27"/>
  <c r="BF104" i="27"/>
  <c r="T104" i="27"/>
  <c r="R104" i="27"/>
  <c r="P104" i="27"/>
  <c r="BI99" i="27"/>
  <c r="BH99" i="27"/>
  <c r="BG99" i="27"/>
  <c r="BF99" i="27"/>
  <c r="T99" i="27"/>
  <c r="R99" i="27"/>
  <c r="P99" i="27"/>
  <c r="BI96" i="27"/>
  <c r="BH96" i="27"/>
  <c r="BG96" i="27"/>
  <c r="BF96" i="27"/>
  <c r="T96" i="27"/>
  <c r="R96" i="27"/>
  <c r="P96" i="27"/>
  <c r="BI92" i="27"/>
  <c r="BH92" i="27"/>
  <c r="BG92" i="27"/>
  <c r="BF92" i="27"/>
  <c r="T92" i="27"/>
  <c r="R92" i="27"/>
  <c r="P92" i="27"/>
  <c r="BI89" i="27"/>
  <c r="BH89" i="27"/>
  <c r="BG89" i="27"/>
  <c r="BF89" i="27"/>
  <c r="T89" i="27"/>
  <c r="R89" i="27"/>
  <c r="P89" i="27"/>
  <c r="J82" i="27"/>
  <c r="F82" i="27"/>
  <c r="F80" i="27"/>
  <c r="E78" i="27"/>
  <c r="J54" i="27"/>
  <c r="F54" i="27"/>
  <c r="F52" i="27"/>
  <c r="E50" i="27"/>
  <c r="J24" i="27"/>
  <c r="E24" i="27"/>
  <c r="J55" i="27" s="1"/>
  <c r="J23" i="27"/>
  <c r="J18" i="27"/>
  <c r="E18" i="27"/>
  <c r="F55" i="27"/>
  <c r="J17" i="27"/>
  <c r="J12" i="27"/>
  <c r="J52" i="27" s="1"/>
  <c r="E7" i="27"/>
  <c r="E76" i="27"/>
  <c r="J37" i="26"/>
  <c r="J36" i="26"/>
  <c r="AY79" i="1"/>
  <c r="J35" i="26"/>
  <c r="AX79" i="1"/>
  <c r="BI160" i="26"/>
  <c r="BH160" i="26"/>
  <c r="BG160" i="26"/>
  <c r="BF160" i="26"/>
  <c r="T160" i="26"/>
  <c r="R160" i="26"/>
  <c r="P160" i="26"/>
  <c r="BI156" i="26"/>
  <c r="BH156" i="26"/>
  <c r="BG156" i="26"/>
  <c r="BF156" i="26"/>
  <c r="T156" i="26"/>
  <c r="R156" i="26"/>
  <c r="P156" i="26"/>
  <c r="BI152" i="26"/>
  <c r="BH152" i="26"/>
  <c r="BG152" i="26"/>
  <c r="BF152" i="26"/>
  <c r="T152" i="26"/>
  <c r="R152" i="26"/>
  <c r="P152" i="26"/>
  <c r="BI149" i="26"/>
  <c r="BH149" i="26"/>
  <c r="BG149" i="26"/>
  <c r="BF149" i="26"/>
  <c r="T149" i="26"/>
  <c r="R149" i="26"/>
  <c r="P149" i="26"/>
  <c r="BI146" i="26"/>
  <c r="BH146" i="26"/>
  <c r="BG146" i="26"/>
  <c r="BF146" i="26"/>
  <c r="T146" i="26"/>
  <c r="R146" i="26"/>
  <c r="P146" i="26"/>
  <c r="BI143" i="26"/>
  <c r="BH143" i="26"/>
  <c r="BG143" i="26"/>
  <c r="BF143" i="26"/>
  <c r="T143" i="26"/>
  <c r="R143" i="26"/>
  <c r="P143" i="26"/>
  <c r="BI141" i="26"/>
  <c r="BH141" i="26"/>
  <c r="BG141" i="26"/>
  <c r="BF141" i="26"/>
  <c r="T141" i="26"/>
  <c r="R141" i="26"/>
  <c r="P141" i="26"/>
  <c r="BI139" i="26"/>
  <c r="BH139" i="26"/>
  <c r="BG139" i="26"/>
  <c r="BF139" i="26"/>
  <c r="T139" i="26"/>
  <c r="R139" i="26"/>
  <c r="P139" i="26"/>
  <c r="BI136" i="26"/>
  <c r="BH136" i="26"/>
  <c r="BG136" i="26"/>
  <c r="BF136" i="26"/>
  <c r="T136" i="26"/>
  <c r="R136" i="26"/>
  <c r="P136" i="26"/>
  <c r="BI134" i="26"/>
  <c r="BH134" i="26"/>
  <c r="BG134" i="26"/>
  <c r="BF134" i="26"/>
  <c r="T134" i="26"/>
  <c r="R134" i="26"/>
  <c r="P134" i="26"/>
  <c r="BI131" i="26"/>
  <c r="BH131" i="26"/>
  <c r="BG131" i="26"/>
  <c r="BF131" i="26"/>
  <c r="T131" i="26"/>
  <c r="R131" i="26"/>
  <c r="P131" i="26"/>
  <c r="BI128" i="26"/>
  <c r="BH128" i="26"/>
  <c r="BG128" i="26"/>
  <c r="BF128" i="26"/>
  <c r="T128" i="26"/>
  <c r="R128" i="26"/>
  <c r="P128" i="26"/>
  <c r="BI125" i="26"/>
  <c r="BH125" i="26"/>
  <c r="BG125" i="26"/>
  <c r="BF125" i="26"/>
  <c r="T125" i="26"/>
  <c r="R125" i="26"/>
  <c r="P125" i="26"/>
  <c r="BI122" i="26"/>
  <c r="BH122" i="26"/>
  <c r="BG122" i="26"/>
  <c r="BF122" i="26"/>
  <c r="T122" i="26"/>
  <c r="R122" i="26"/>
  <c r="P122" i="26"/>
  <c r="BI120" i="26"/>
  <c r="BH120" i="26"/>
  <c r="BG120" i="26"/>
  <c r="BF120" i="26"/>
  <c r="T120" i="26"/>
  <c r="R120" i="26"/>
  <c r="P120" i="26"/>
  <c r="BI117" i="26"/>
  <c r="BH117" i="26"/>
  <c r="BG117" i="26"/>
  <c r="BF117" i="26"/>
  <c r="T117" i="26"/>
  <c r="R117" i="26"/>
  <c r="P117" i="26"/>
  <c r="BI114" i="26"/>
  <c r="BH114" i="26"/>
  <c r="BG114" i="26"/>
  <c r="BF114" i="26"/>
  <c r="T114" i="26"/>
  <c r="R114" i="26"/>
  <c r="P114" i="26"/>
  <c r="BI111" i="26"/>
  <c r="BH111" i="26"/>
  <c r="BG111" i="26"/>
  <c r="BF111" i="26"/>
  <c r="T111" i="26"/>
  <c r="R111" i="26"/>
  <c r="P111" i="26"/>
  <c r="BI108" i="26"/>
  <c r="BH108" i="26"/>
  <c r="BG108" i="26"/>
  <c r="BF108" i="26"/>
  <c r="T108" i="26"/>
  <c r="R108" i="26"/>
  <c r="P108" i="26"/>
  <c r="BI103" i="26"/>
  <c r="BH103" i="26"/>
  <c r="BG103" i="26"/>
  <c r="BF103" i="26"/>
  <c r="T103" i="26"/>
  <c r="R103" i="26"/>
  <c r="P103" i="26"/>
  <c r="BI100" i="26"/>
  <c r="BH100" i="26"/>
  <c r="BG100" i="26"/>
  <c r="BF100" i="26"/>
  <c r="T100" i="26"/>
  <c r="R100" i="26"/>
  <c r="P100" i="26"/>
  <c r="BI96" i="26"/>
  <c r="BH96" i="26"/>
  <c r="BG96" i="26"/>
  <c r="BF96" i="26"/>
  <c r="T96" i="26"/>
  <c r="R96" i="26"/>
  <c r="P96" i="26"/>
  <c r="BI93" i="26"/>
  <c r="BH93" i="26"/>
  <c r="BG93" i="26"/>
  <c r="BF93" i="26"/>
  <c r="T93" i="26"/>
  <c r="R93" i="26"/>
  <c r="P93" i="26"/>
  <c r="BI87" i="26"/>
  <c r="BH87" i="26"/>
  <c r="BG87" i="26"/>
  <c r="BF87" i="26"/>
  <c r="T87" i="26"/>
  <c r="R87" i="26"/>
  <c r="P87" i="26"/>
  <c r="J80" i="26"/>
  <c r="F80" i="26"/>
  <c r="F78" i="26"/>
  <c r="E76" i="26"/>
  <c r="J54" i="26"/>
  <c r="F54" i="26"/>
  <c r="F52" i="26"/>
  <c r="E50" i="26"/>
  <c r="J24" i="26"/>
  <c r="E24" i="26"/>
  <c r="J81" i="26"/>
  <c r="J23" i="26"/>
  <c r="J18" i="26"/>
  <c r="E18" i="26"/>
  <c r="F55" i="26" s="1"/>
  <c r="J17" i="26"/>
  <c r="J12" i="26"/>
  <c r="J52" i="26" s="1"/>
  <c r="E7" i="26"/>
  <c r="E74" i="26" s="1"/>
  <c r="J37" i="25"/>
  <c r="J36" i="25"/>
  <c r="AY78" i="1" s="1"/>
  <c r="J35" i="25"/>
  <c r="AX78" i="1" s="1"/>
  <c r="BI160" i="25"/>
  <c r="BH160" i="25"/>
  <c r="BG160" i="25"/>
  <c r="BF160" i="25"/>
  <c r="T160" i="25"/>
  <c r="R160" i="25"/>
  <c r="P160" i="25"/>
  <c r="BI156" i="25"/>
  <c r="BH156" i="25"/>
  <c r="BG156" i="25"/>
  <c r="BF156" i="25"/>
  <c r="T156" i="25"/>
  <c r="R156" i="25"/>
  <c r="P156" i="25"/>
  <c r="BI152" i="25"/>
  <c r="BH152" i="25"/>
  <c r="BG152" i="25"/>
  <c r="BF152" i="25"/>
  <c r="T152" i="25"/>
  <c r="R152" i="25"/>
  <c r="P152" i="25"/>
  <c r="BI149" i="25"/>
  <c r="BH149" i="25"/>
  <c r="BG149" i="25"/>
  <c r="BF149" i="25"/>
  <c r="T149" i="25"/>
  <c r="R149" i="25"/>
  <c r="P149" i="25"/>
  <c r="BI146" i="25"/>
  <c r="BH146" i="25"/>
  <c r="BG146" i="25"/>
  <c r="BF146" i="25"/>
  <c r="T146" i="25"/>
  <c r="R146" i="25"/>
  <c r="P146" i="25"/>
  <c r="BI143" i="25"/>
  <c r="BH143" i="25"/>
  <c r="BG143" i="25"/>
  <c r="BF143" i="25"/>
  <c r="T143" i="25"/>
  <c r="R143" i="25"/>
  <c r="P143" i="25"/>
  <c r="BI141" i="25"/>
  <c r="BH141" i="25"/>
  <c r="BG141" i="25"/>
  <c r="BF141" i="25"/>
  <c r="T141" i="25"/>
  <c r="R141" i="25"/>
  <c r="P141" i="25"/>
  <c r="BI139" i="25"/>
  <c r="BH139" i="25"/>
  <c r="BG139" i="25"/>
  <c r="BF139" i="25"/>
  <c r="T139" i="25"/>
  <c r="R139" i="25"/>
  <c r="P139" i="25"/>
  <c r="BI136" i="25"/>
  <c r="BH136" i="25"/>
  <c r="BG136" i="25"/>
  <c r="BF136" i="25"/>
  <c r="T136" i="25"/>
  <c r="R136" i="25"/>
  <c r="P136" i="25"/>
  <c r="BI134" i="25"/>
  <c r="BH134" i="25"/>
  <c r="BG134" i="25"/>
  <c r="BF134" i="25"/>
  <c r="T134" i="25"/>
  <c r="R134" i="25"/>
  <c r="P134" i="25"/>
  <c r="BI131" i="25"/>
  <c r="BH131" i="25"/>
  <c r="BG131" i="25"/>
  <c r="BF131" i="25"/>
  <c r="T131" i="25"/>
  <c r="R131" i="25"/>
  <c r="P131" i="25"/>
  <c r="BI128" i="25"/>
  <c r="BH128" i="25"/>
  <c r="BG128" i="25"/>
  <c r="BF128" i="25"/>
  <c r="T128" i="25"/>
  <c r="R128" i="25"/>
  <c r="P128" i="25"/>
  <c r="BI125" i="25"/>
  <c r="BH125" i="25"/>
  <c r="BG125" i="25"/>
  <c r="BF125" i="25"/>
  <c r="T125" i="25"/>
  <c r="R125" i="25"/>
  <c r="P125" i="25"/>
  <c r="BI122" i="25"/>
  <c r="BH122" i="25"/>
  <c r="BG122" i="25"/>
  <c r="BF122" i="25"/>
  <c r="T122" i="25"/>
  <c r="R122" i="25"/>
  <c r="P122" i="25"/>
  <c r="BI120" i="25"/>
  <c r="BH120" i="25"/>
  <c r="BG120" i="25"/>
  <c r="BF120" i="25"/>
  <c r="T120" i="25"/>
  <c r="R120" i="25"/>
  <c r="P120" i="25"/>
  <c r="BI117" i="25"/>
  <c r="BH117" i="25"/>
  <c r="BG117" i="25"/>
  <c r="BF117" i="25"/>
  <c r="T117" i="25"/>
  <c r="R117" i="25"/>
  <c r="P117" i="25"/>
  <c r="BI114" i="25"/>
  <c r="BH114" i="25"/>
  <c r="BG114" i="25"/>
  <c r="BF114" i="25"/>
  <c r="T114" i="25"/>
  <c r="R114" i="25"/>
  <c r="P114" i="25"/>
  <c r="BI111" i="25"/>
  <c r="BH111" i="25"/>
  <c r="BG111" i="25"/>
  <c r="BF111" i="25"/>
  <c r="T111" i="25"/>
  <c r="R111" i="25"/>
  <c r="P111" i="25"/>
  <c r="BI108" i="25"/>
  <c r="BH108" i="25"/>
  <c r="BG108" i="25"/>
  <c r="BF108" i="25"/>
  <c r="T108" i="25"/>
  <c r="R108" i="25"/>
  <c r="P108" i="25"/>
  <c r="BI103" i="25"/>
  <c r="BH103" i="25"/>
  <c r="BG103" i="25"/>
  <c r="BF103" i="25"/>
  <c r="T103" i="25"/>
  <c r="R103" i="25"/>
  <c r="P103" i="25"/>
  <c r="BI100" i="25"/>
  <c r="BH100" i="25"/>
  <c r="BG100" i="25"/>
  <c r="BF100" i="25"/>
  <c r="T100" i="25"/>
  <c r="R100" i="25"/>
  <c r="P100" i="25"/>
  <c r="BI96" i="25"/>
  <c r="BH96" i="25"/>
  <c r="BG96" i="25"/>
  <c r="BF96" i="25"/>
  <c r="T96" i="25"/>
  <c r="R96" i="25"/>
  <c r="P96" i="25"/>
  <c r="BI93" i="25"/>
  <c r="BH93" i="25"/>
  <c r="BG93" i="25"/>
  <c r="BF93" i="25"/>
  <c r="T93" i="25"/>
  <c r="R93" i="25"/>
  <c r="P93" i="25"/>
  <c r="BI87" i="25"/>
  <c r="BH87" i="25"/>
  <c r="BG87" i="25"/>
  <c r="BF87" i="25"/>
  <c r="T87" i="25"/>
  <c r="R87" i="25"/>
  <c r="P87" i="25"/>
  <c r="J80" i="25"/>
  <c r="F80" i="25"/>
  <c r="F78" i="25"/>
  <c r="E76" i="25"/>
  <c r="J54" i="25"/>
  <c r="F54" i="25"/>
  <c r="F52" i="25"/>
  <c r="E50" i="25"/>
  <c r="J24" i="25"/>
  <c r="E24" i="25"/>
  <c r="J81" i="25" s="1"/>
  <c r="J23" i="25"/>
  <c r="J18" i="25"/>
  <c r="E18" i="25"/>
  <c r="F55" i="25"/>
  <c r="J17" i="25"/>
  <c r="J12" i="25"/>
  <c r="J52" i="25"/>
  <c r="E7" i="25"/>
  <c r="E74" i="25" s="1"/>
  <c r="J37" i="24"/>
  <c r="J36" i="24"/>
  <c r="AY77" i="1"/>
  <c r="J35" i="24"/>
  <c r="AX77" i="1" s="1"/>
  <c r="BI265" i="24"/>
  <c r="BH265" i="24"/>
  <c r="BG265" i="24"/>
  <c r="BF265" i="24"/>
  <c r="T265" i="24"/>
  <c r="R265" i="24"/>
  <c r="P265" i="24"/>
  <c r="BI264" i="24"/>
  <c r="BH264" i="24"/>
  <c r="BG264" i="24"/>
  <c r="BF264" i="24"/>
  <c r="T264" i="24"/>
  <c r="R264" i="24"/>
  <c r="P264" i="24"/>
  <c r="BI262" i="24"/>
  <c r="BH262" i="24"/>
  <c r="BG262" i="24"/>
  <c r="BF262" i="24"/>
  <c r="T262" i="24"/>
  <c r="R262" i="24"/>
  <c r="P262" i="24"/>
  <c r="BI258" i="24"/>
  <c r="BH258" i="24"/>
  <c r="BG258" i="24"/>
  <c r="BF258" i="24"/>
  <c r="T258" i="24"/>
  <c r="R258" i="24"/>
  <c r="P258" i="24"/>
  <c r="BI254" i="24"/>
  <c r="BH254" i="24"/>
  <c r="BG254" i="24"/>
  <c r="BF254" i="24"/>
  <c r="T254" i="24"/>
  <c r="R254" i="24"/>
  <c r="P254" i="24"/>
  <c r="BI251" i="24"/>
  <c r="BH251" i="24"/>
  <c r="BG251" i="24"/>
  <c r="BF251" i="24"/>
  <c r="T251" i="24"/>
  <c r="R251" i="24"/>
  <c r="P251" i="24"/>
  <c r="BI250" i="24"/>
  <c r="BH250" i="24"/>
  <c r="BG250" i="24"/>
  <c r="BF250" i="24"/>
  <c r="T250" i="24"/>
  <c r="R250" i="24"/>
  <c r="P250" i="24"/>
  <c r="BI246" i="24"/>
  <c r="BH246" i="24"/>
  <c r="BG246" i="24"/>
  <c r="BF246" i="24"/>
  <c r="T246" i="24"/>
  <c r="R246" i="24"/>
  <c r="P246" i="24"/>
  <c r="BI243" i="24"/>
  <c r="BH243" i="24"/>
  <c r="BG243" i="24"/>
  <c r="BF243" i="24"/>
  <c r="T243" i="24"/>
  <c r="R243" i="24"/>
  <c r="P243" i="24"/>
  <c r="BI239" i="24"/>
  <c r="BH239" i="24"/>
  <c r="BG239" i="24"/>
  <c r="BF239" i="24"/>
  <c r="T239" i="24"/>
  <c r="R239" i="24"/>
  <c r="P239" i="24"/>
  <c r="BI236" i="24"/>
  <c r="BH236" i="24"/>
  <c r="BG236" i="24"/>
  <c r="BF236" i="24"/>
  <c r="T236" i="24"/>
  <c r="R236" i="24"/>
  <c r="P236" i="24"/>
  <c r="BI235" i="24"/>
  <c r="BH235" i="24"/>
  <c r="BG235" i="24"/>
  <c r="BF235" i="24"/>
  <c r="T235" i="24"/>
  <c r="R235" i="24"/>
  <c r="P235" i="24"/>
  <c r="BI233" i="24"/>
  <c r="BH233" i="24"/>
  <c r="BG233" i="24"/>
  <c r="BF233" i="24"/>
  <c r="T233" i="24"/>
  <c r="R233" i="24"/>
  <c r="P233" i="24"/>
  <c r="BI232" i="24"/>
  <c r="BH232" i="24"/>
  <c r="BG232" i="24"/>
  <c r="BF232" i="24"/>
  <c r="T232" i="24"/>
  <c r="R232" i="24"/>
  <c r="P232" i="24"/>
  <c r="BI230" i="24"/>
  <c r="BH230" i="24"/>
  <c r="BG230" i="24"/>
  <c r="BF230" i="24"/>
  <c r="T230" i="24"/>
  <c r="R230" i="24"/>
  <c r="P230" i="24"/>
  <c r="BI225" i="24"/>
  <c r="BH225" i="24"/>
  <c r="BG225" i="24"/>
  <c r="BF225" i="24"/>
  <c r="T225" i="24"/>
  <c r="R225" i="24"/>
  <c r="P225" i="24"/>
  <c r="BI224" i="24"/>
  <c r="BH224" i="24"/>
  <c r="BG224" i="24"/>
  <c r="BF224" i="24"/>
  <c r="T224" i="24"/>
  <c r="R224" i="24"/>
  <c r="P224" i="24"/>
  <c r="BI222" i="24"/>
  <c r="BH222" i="24"/>
  <c r="BG222" i="24"/>
  <c r="BF222" i="24"/>
  <c r="T222" i="24"/>
  <c r="R222" i="24"/>
  <c r="P222" i="24"/>
  <c r="BI221" i="24"/>
  <c r="BH221" i="24"/>
  <c r="BG221" i="24"/>
  <c r="BF221" i="24"/>
  <c r="T221" i="24"/>
  <c r="R221" i="24"/>
  <c r="P221" i="24"/>
  <c r="BI219" i="24"/>
  <c r="BH219" i="24"/>
  <c r="BG219" i="24"/>
  <c r="BF219" i="24"/>
  <c r="T219" i="24"/>
  <c r="R219" i="24"/>
  <c r="P219" i="24"/>
  <c r="BI218" i="24"/>
  <c r="BH218" i="24"/>
  <c r="BG218" i="24"/>
  <c r="BF218" i="24"/>
  <c r="T218" i="24"/>
  <c r="R218" i="24"/>
  <c r="P218" i="24"/>
  <c r="BI216" i="24"/>
  <c r="BH216" i="24"/>
  <c r="BG216" i="24"/>
  <c r="BF216" i="24"/>
  <c r="T216" i="24"/>
  <c r="R216" i="24"/>
  <c r="P216" i="24"/>
  <c r="BI213" i="24"/>
  <c r="BH213" i="24"/>
  <c r="BG213" i="24"/>
  <c r="BF213" i="24"/>
  <c r="T213" i="24"/>
  <c r="R213" i="24"/>
  <c r="P213" i="24"/>
  <c r="BI211" i="24"/>
  <c r="BH211" i="24"/>
  <c r="BG211" i="24"/>
  <c r="BF211" i="24"/>
  <c r="T211" i="24"/>
  <c r="R211" i="24"/>
  <c r="P211" i="24"/>
  <c r="BI209" i="24"/>
  <c r="BH209" i="24"/>
  <c r="BG209" i="24"/>
  <c r="BF209" i="24"/>
  <c r="T209" i="24"/>
  <c r="R209" i="24"/>
  <c r="P209" i="24"/>
  <c r="BI207" i="24"/>
  <c r="BH207" i="24"/>
  <c r="BG207" i="24"/>
  <c r="BF207" i="24"/>
  <c r="T207" i="24"/>
  <c r="R207" i="24"/>
  <c r="P207" i="24"/>
  <c r="BI205" i="24"/>
  <c r="BH205" i="24"/>
  <c r="BG205" i="24"/>
  <c r="BF205" i="24"/>
  <c r="T205" i="24"/>
  <c r="R205" i="24"/>
  <c r="P205" i="24"/>
  <c r="BI203" i="24"/>
  <c r="BH203" i="24"/>
  <c r="BG203" i="24"/>
  <c r="BF203" i="24"/>
  <c r="T203" i="24"/>
  <c r="R203" i="24"/>
  <c r="P203" i="24"/>
  <c r="BI202" i="24"/>
  <c r="BH202" i="24"/>
  <c r="BG202" i="24"/>
  <c r="BF202" i="24"/>
  <c r="T202" i="24"/>
  <c r="R202" i="24"/>
  <c r="P202" i="24"/>
  <c r="BI199" i="24"/>
  <c r="BH199" i="24"/>
  <c r="BG199" i="24"/>
  <c r="BF199" i="24"/>
  <c r="T199" i="24"/>
  <c r="R199" i="24"/>
  <c r="P199" i="24"/>
  <c r="BI198" i="24"/>
  <c r="BH198" i="24"/>
  <c r="BG198" i="24"/>
  <c r="BF198" i="24"/>
  <c r="T198" i="24"/>
  <c r="R198" i="24"/>
  <c r="P198" i="24"/>
  <c r="BI197" i="24"/>
  <c r="BH197" i="24"/>
  <c r="BG197" i="24"/>
  <c r="BF197" i="24"/>
  <c r="T197" i="24"/>
  <c r="R197" i="24"/>
  <c r="P197" i="24"/>
  <c r="BI196" i="24"/>
  <c r="BH196" i="24"/>
  <c r="BG196" i="24"/>
  <c r="BF196" i="24"/>
  <c r="T196" i="24"/>
  <c r="R196" i="24"/>
  <c r="P196" i="24"/>
  <c r="BI195" i="24"/>
  <c r="BH195" i="24"/>
  <c r="BG195" i="24"/>
  <c r="BF195" i="24"/>
  <c r="T195" i="24"/>
  <c r="R195" i="24"/>
  <c r="P195" i="24"/>
  <c r="BI193" i="24"/>
  <c r="BH193" i="24"/>
  <c r="BG193" i="24"/>
  <c r="BF193" i="24"/>
  <c r="T193" i="24"/>
  <c r="R193" i="24"/>
  <c r="P193" i="24"/>
  <c r="BI191" i="24"/>
  <c r="BH191" i="24"/>
  <c r="BG191" i="24"/>
  <c r="BF191" i="24"/>
  <c r="T191" i="24"/>
  <c r="R191" i="24"/>
  <c r="P191" i="24"/>
  <c r="BI189" i="24"/>
  <c r="BH189" i="24"/>
  <c r="BG189" i="24"/>
  <c r="BF189" i="24"/>
  <c r="T189" i="24"/>
  <c r="R189" i="24"/>
  <c r="P189" i="24"/>
  <c r="BI187" i="24"/>
  <c r="BH187" i="24"/>
  <c r="BG187" i="24"/>
  <c r="BF187" i="24"/>
  <c r="T187" i="24"/>
  <c r="R187" i="24"/>
  <c r="P187" i="24"/>
  <c r="BI185" i="24"/>
  <c r="BH185" i="24"/>
  <c r="BG185" i="24"/>
  <c r="BF185" i="24"/>
  <c r="T185" i="24"/>
  <c r="R185" i="24"/>
  <c r="P185" i="24"/>
  <c r="BI182" i="24"/>
  <c r="BH182" i="24"/>
  <c r="BG182" i="24"/>
  <c r="BF182" i="24"/>
  <c r="T182" i="24"/>
  <c r="R182" i="24"/>
  <c r="P182" i="24"/>
  <c r="BI180" i="24"/>
  <c r="BH180" i="24"/>
  <c r="BG180" i="24"/>
  <c r="BF180" i="24"/>
  <c r="T180" i="24"/>
  <c r="R180" i="24"/>
  <c r="P180" i="24"/>
  <c r="BI176" i="24"/>
  <c r="BH176" i="24"/>
  <c r="BG176" i="24"/>
  <c r="BF176" i="24"/>
  <c r="T176" i="24"/>
  <c r="R176" i="24"/>
  <c r="P176" i="24"/>
  <c r="BI172" i="24"/>
  <c r="BH172" i="24"/>
  <c r="BG172" i="24"/>
  <c r="BF172" i="24"/>
  <c r="T172" i="24"/>
  <c r="R172" i="24"/>
  <c r="P172" i="24"/>
  <c r="BI170" i="24"/>
  <c r="BH170" i="24"/>
  <c r="BG170" i="24"/>
  <c r="BF170" i="24"/>
  <c r="T170" i="24"/>
  <c r="R170" i="24"/>
  <c r="P170" i="24"/>
  <c r="BI168" i="24"/>
  <c r="BH168" i="24"/>
  <c r="BG168" i="24"/>
  <c r="BF168" i="24"/>
  <c r="T168" i="24"/>
  <c r="R168" i="24"/>
  <c r="P168" i="24"/>
  <c r="BI165" i="24"/>
  <c r="BH165" i="24"/>
  <c r="BG165" i="24"/>
  <c r="BF165" i="24"/>
  <c r="T165" i="24"/>
  <c r="R165" i="24"/>
  <c r="P165" i="24"/>
  <c r="BI162" i="24"/>
  <c r="BH162" i="24"/>
  <c r="BG162" i="24"/>
  <c r="BF162" i="24"/>
  <c r="T162" i="24"/>
  <c r="R162" i="24"/>
  <c r="P162" i="24"/>
  <c r="BI159" i="24"/>
  <c r="BH159" i="24"/>
  <c r="BG159" i="24"/>
  <c r="BF159" i="24"/>
  <c r="T159" i="24"/>
  <c r="R159" i="24"/>
  <c r="P159" i="24"/>
  <c r="BI158" i="24"/>
  <c r="BH158" i="24"/>
  <c r="BG158" i="24"/>
  <c r="BF158" i="24"/>
  <c r="T158" i="24"/>
  <c r="R158" i="24"/>
  <c r="P158" i="24"/>
  <c r="BI156" i="24"/>
  <c r="BH156" i="24"/>
  <c r="BG156" i="24"/>
  <c r="BF156" i="24"/>
  <c r="T156" i="24"/>
  <c r="R156" i="24"/>
  <c r="P156" i="24"/>
  <c r="BI154" i="24"/>
  <c r="BH154" i="24"/>
  <c r="BG154" i="24"/>
  <c r="BF154" i="24"/>
  <c r="T154" i="24"/>
  <c r="R154" i="24"/>
  <c r="P154" i="24"/>
  <c r="BI153" i="24"/>
  <c r="BH153" i="24"/>
  <c r="BG153" i="24"/>
  <c r="BF153" i="24"/>
  <c r="T153" i="24"/>
  <c r="R153" i="24"/>
  <c r="P153" i="24"/>
  <c r="BI152" i="24"/>
  <c r="BH152" i="24"/>
  <c r="BG152" i="24"/>
  <c r="BF152" i="24"/>
  <c r="T152" i="24"/>
  <c r="R152" i="24"/>
  <c r="P152" i="24"/>
  <c r="BI147" i="24"/>
  <c r="BH147" i="24"/>
  <c r="BG147" i="24"/>
  <c r="BF147" i="24"/>
  <c r="T147" i="24"/>
  <c r="R147" i="24"/>
  <c r="P147" i="24"/>
  <c r="BI144" i="24"/>
  <c r="BH144" i="24"/>
  <c r="BG144" i="24"/>
  <c r="BF144" i="24"/>
  <c r="T144" i="24"/>
  <c r="R144" i="24"/>
  <c r="P144" i="24"/>
  <c r="BI142" i="24"/>
  <c r="BH142" i="24"/>
  <c r="BG142" i="24"/>
  <c r="BF142" i="24"/>
  <c r="T142" i="24"/>
  <c r="R142" i="24"/>
  <c r="P142" i="24"/>
  <c r="BI140" i="24"/>
  <c r="BH140" i="24"/>
  <c r="BG140" i="24"/>
  <c r="BF140" i="24"/>
  <c r="T140" i="24"/>
  <c r="R140" i="24"/>
  <c r="P140" i="24"/>
  <c r="BI138" i="24"/>
  <c r="BH138" i="24"/>
  <c r="BG138" i="24"/>
  <c r="BF138" i="24"/>
  <c r="T138" i="24"/>
  <c r="R138" i="24"/>
  <c r="P138" i="24"/>
  <c r="BI135" i="24"/>
  <c r="BH135" i="24"/>
  <c r="BG135" i="24"/>
  <c r="BF135" i="24"/>
  <c r="T135" i="24"/>
  <c r="R135" i="24"/>
  <c r="P135" i="24"/>
  <c r="BI130" i="24"/>
  <c r="BH130" i="24"/>
  <c r="BG130" i="24"/>
  <c r="BF130" i="24"/>
  <c r="T130" i="24"/>
  <c r="R130" i="24"/>
  <c r="P130" i="24"/>
  <c r="BI129" i="24"/>
  <c r="BH129" i="24"/>
  <c r="BG129" i="24"/>
  <c r="BF129" i="24"/>
  <c r="T129" i="24"/>
  <c r="R129" i="24"/>
  <c r="P129" i="24"/>
  <c r="BI128" i="24"/>
  <c r="BH128" i="24"/>
  <c r="BG128" i="24"/>
  <c r="BF128" i="24"/>
  <c r="T128" i="24"/>
  <c r="R128" i="24"/>
  <c r="P128" i="24"/>
  <c r="BI127" i="24"/>
  <c r="BH127" i="24"/>
  <c r="BG127" i="24"/>
  <c r="BF127" i="24"/>
  <c r="T127" i="24"/>
  <c r="R127" i="24"/>
  <c r="P127" i="24"/>
  <c r="BI126" i="24"/>
  <c r="BH126" i="24"/>
  <c r="BG126" i="24"/>
  <c r="BF126" i="24"/>
  <c r="T126" i="24"/>
  <c r="R126" i="24"/>
  <c r="P126" i="24"/>
  <c r="BI124" i="24"/>
  <c r="BH124" i="24"/>
  <c r="BG124" i="24"/>
  <c r="BF124" i="24"/>
  <c r="T124" i="24"/>
  <c r="R124" i="24"/>
  <c r="P124" i="24"/>
  <c r="BI123" i="24"/>
  <c r="BH123" i="24"/>
  <c r="BG123" i="24"/>
  <c r="BF123" i="24"/>
  <c r="T123" i="24"/>
  <c r="R123" i="24"/>
  <c r="P123" i="24"/>
  <c r="BI122" i="24"/>
  <c r="BH122" i="24"/>
  <c r="BG122" i="24"/>
  <c r="BF122" i="24"/>
  <c r="T122" i="24"/>
  <c r="R122" i="24"/>
  <c r="P122" i="24"/>
  <c r="BI120" i="24"/>
  <c r="BH120" i="24"/>
  <c r="BG120" i="24"/>
  <c r="BF120" i="24"/>
  <c r="T120" i="24"/>
  <c r="R120" i="24"/>
  <c r="P120" i="24"/>
  <c r="BI118" i="24"/>
  <c r="BH118" i="24"/>
  <c r="BG118" i="24"/>
  <c r="BF118" i="24"/>
  <c r="T118" i="24"/>
  <c r="R118" i="24"/>
  <c r="P118" i="24"/>
  <c r="BI117" i="24"/>
  <c r="BH117" i="24"/>
  <c r="BG117" i="24"/>
  <c r="BF117" i="24"/>
  <c r="T117" i="24"/>
  <c r="R117" i="24"/>
  <c r="P117" i="24"/>
  <c r="BI113" i="24"/>
  <c r="BH113" i="24"/>
  <c r="BG113" i="24"/>
  <c r="BF113" i="24"/>
  <c r="T113" i="24"/>
  <c r="T112" i="24" s="1"/>
  <c r="R113" i="24"/>
  <c r="R112" i="24" s="1"/>
  <c r="P113" i="24"/>
  <c r="P112" i="24" s="1"/>
  <c r="BI111" i="24"/>
  <c r="BH111" i="24"/>
  <c r="BG111" i="24"/>
  <c r="BF111" i="24"/>
  <c r="T111" i="24"/>
  <c r="R111" i="24"/>
  <c r="P111" i="24"/>
  <c r="BI110" i="24"/>
  <c r="BH110" i="24"/>
  <c r="BG110" i="24"/>
  <c r="BF110" i="24"/>
  <c r="T110" i="24"/>
  <c r="R110" i="24"/>
  <c r="P110" i="24"/>
  <c r="BI106" i="24"/>
  <c r="BH106" i="24"/>
  <c r="BG106" i="24"/>
  <c r="BF106" i="24"/>
  <c r="T106" i="24"/>
  <c r="R106" i="24"/>
  <c r="P106" i="24"/>
  <c r="BI103" i="24"/>
  <c r="BH103" i="24"/>
  <c r="BG103" i="24"/>
  <c r="BF103" i="24"/>
  <c r="T103" i="24"/>
  <c r="R103" i="24"/>
  <c r="P103" i="24"/>
  <c r="BI100" i="24"/>
  <c r="BH100" i="24"/>
  <c r="BG100" i="24"/>
  <c r="BF100" i="24"/>
  <c r="T100" i="24"/>
  <c r="R100" i="24"/>
  <c r="P100" i="24"/>
  <c r="BI97" i="24"/>
  <c r="BH97" i="24"/>
  <c r="BG97" i="24"/>
  <c r="BF97" i="24"/>
  <c r="T97" i="24"/>
  <c r="R97" i="24"/>
  <c r="P97" i="24"/>
  <c r="BI92" i="24"/>
  <c r="BH92" i="24"/>
  <c r="BG92" i="24"/>
  <c r="BF92" i="24"/>
  <c r="T92" i="24"/>
  <c r="R92" i="24"/>
  <c r="P92" i="24"/>
  <c r="J85" i="24"/>
  <c r="F85" i="24"/>
  <c r="F83" i="24"/>
  <c r="E81" i="24"/>
  <c r="J54" i="24"/>
  <c r="F54" i="24"/>
  <c r="F52" i="24"/>
  <c r="E50" i="24"/>
  <c r="J24" i="24"/>
  <c r="E24" i="24"/>
  <c r="J86" i="24" s="1"/>
  <c r="J23" i="24"/>
  <c r="J18" i="24"/>
  <c r="E18" i="24"/>
  <c r="F55" i="24" s="1"/>
  <c r="J17" i="24"/>
  <c r="J12" i="24"/>
  <c r="J83" i="24" s="1"/>
  <c r="E7" i="24"/>
  <c r="E48" i="24"/>
  <c r="J37" i="23"/>
  <c r="J36" i="23"/>
  <c r="AY76" i="1"/>
  <c r="J35" i="23"/>
  <c r="AX76" i="1"/>
  <c r="BI117" i="23"/>
  <c r="BH117" i="23"/>
  <c r="BG117" i="23"/>
  <c r="BF117" i="23"/>
  <c r="T117" i="23"/>
  <c r="R117" i="23"/>
  <c r="P117" i="23"/>
  <c r="BI115" i="23"/>
  <c r="BH115" i="23"/>
  <c r="BG115" i="23"/>
  <c r="BF115" i="23"/>
  <c r="T115" i="23"/>
  <c r="R115" i="23"/>
  <c r="P115" i="23"/>
  <c r="BI111" i="23"/>
  <c r="BH111" i="23"/>
  <c r="BG111" i="23"/>
  <c r="BF111" i="23"/>
  <c r="T111" i="23"/>
  <c r="R111" i="23"/>
  <c r="P111" i="23"/>
  <c r="BI108" i="23"/>
  <c r="BH108" i="23"/>
  <c r="BG108" i="23"/>
  <c r="BF108" i="23"/>
  <c r="T108" i="23"/>
  <c r="R108" i="23"/>
  <c r="P108" i="23"/>
  <c r="BI105" i="23"/>
  <c r="BH105" i="23"/>
  <c r="BG105" i="23"/>
  <c r="BF105" i="23"/>
  <c r="T105" i="23"/>
  <c r="R105" i="23"/>
  <c r="P105" i="23"/>
  <c r="BI102" i="23"/>
  <c r="BH102" i="23"/>
  <c r="BG102" i="23"/>
  <c r="BF102" i="23"/>
  <c r="T102" i="23"/>
  <c r="R102" i="23"/>
  <c r="P102" i="23"/>
  <c r="BI98" i="23"/>
  <c r="BH98" i="23"/>
  <c r="BG98" i="23"/>
  <c r="BF98" i="23"/>
  <c r="T98" i="23"/>
  <c r="R98" i="23"/>
  <c r="P98" i="23"/>
  <c r="BI97" i="23"/>
  <c r="BH97" i="23"/>
  <c r="BG97" i="23"/>
  <c r="BF97" i="23"/>
  <c r="T97" i="23"/>
  <c r="R97" i="23"/>
  <c r="P97" i="23"/>
  <c r="BI94" i="23"/>
  <c r="BH94" i="23"/>
  <c r="BG94" i="23"/>
  <c r="BF94" i="23"/>
  <c r="T94" i="23"/>
  <c r="R94" i="23"/>
  <c r="P94" i="23"/>
  <c r="BI90" i="23"/>
  <c r="BH90" i="23"/>
  <c r="BG90" i="23"/>
  <c r="BF90" i="23"/>
  <c r="T90" i="23"/>
  <c r="R90" i="23"/>
  <c r="P90" i="23"/>
  <c r="BI87" i="23"/>
  <c r="BH87" i="23"/>
  <c r="BG87" i="23"/>
  <c r="BF87" i="23"/>
  <c r="T87" i="23"/>
  <c r="R87" i="23"/>
  <c r="P87" i="23"/>
  <c r="J80" i="23"/>
  <c r="F80" i="23"/>
  <c r="F78" i="23"/>
  <c r="E76" i="23"/>
  <c r="J54" i="23"/>
  <c r="F54" i="23"/>
  <c r="F52" i="23"/>
  <c r="E50" i="23"/>
  <c r="J24" i="23"/>
  <c r="E24" i="23"/>
  <c r="J81" i="23"/>
  <c r="J23" i="23"/>
  <c r="J18" i="23"/>
  <c r="E18" i="23"/>
  <c r="F55" i="23" s="1"/>
  <c r="J17" i="23"/>
  <c r="J12" i="23"/>
  <c r="J78" i="23" s="1"/>
  <c r="E7" i="23"/>
  <c r="E48" i="23" s="1"/>
  <c r="J37" i="22"/>
  <c r="J36" i="22"/>
  <c r="AY75" i="1" s="1"/>
  <c r="J35" i="22"/>
  <c r="AX75" i="1"/>
  <c r="BI183" i="22"/>
  <c r="BH183" i="22"/>
  <c r="BG183" i="22"/>
  <c r="BF183" i="22"/>
  <c r="T183" i="22"/>
  <c r="T182" i="22" s="1"/>
  <c r="R183" i="22"/>
  <c r="R182" i="22"/>
  <c r="P183" i="22"/>
  <c r="P182" i="22"/>
  <c r="BI180" i="22"/>
  <c r="BH180" i="22"/>
  <c r="BG180" i="22"/>
  <c r="BF180" i="22"/>
  <c r="T180" i="22"/>
  <c r="R180" i="22"/>
  <c r="P180" i="22"/>
  <c r="BI178" i="22"/>
  <c r="BH178" i="22"/>
  <c r="BG178" i="22"/>
  <c r="BF178" i="22"/>
  <c r="T178" i="22"/>
  <c r="R178" i="22"/>
  <c r="P178" i="22"/>
  <c r="BI174" i="22"/>
  <c r="BH174" i="22"/>
  <c r="BG174" i="22"/>
  <c r="BF174" i="22"/>
  <c r="T174" i="22"/>
  <c r="R174" i="22"/>
  <c r="P174" i="22"/>
  <c r="BI170" i="22"/>
  <c r="BH170" i="22"/>
  <c r="BG170" i="22"/>
  <c r="BF170" i="22"/>
  <c r="T170" i="22"/>
  <c r="R170" i="22"/>
  <c r="P170" i="22"/>
  <c r="BI167" i="22"/>
  <c r="BH167" i="22"/>
  <c r="BG167" i="22"/>
  <c r="BF167" i="22"/>
  <c r="T167" i="22"/>
  <c r="R167" i="22"/>
  <c r="P167" i="22"/>
  <c r="BI163" i="22"/>
  <c r="BH163" i="22"/>
  <c r="BG163" i="22"/>
  <c r="BF163" i="22"/>
  <c r="T163" i="22"/>
  <c r="R163" i="22"/>
  <c r="P163" i="22"/>
  <c r="BI160" i="22"/>
  <c r="BH160" i="22"/>
  <c r="BG160" i="22"/>
  <c r="BF160" i="22"/>
  <c r="T160" i="22"/>
  <c r="R160" i="22"/>
  <c r="P160" i="22"/>
  <c r="BI157" i="22"/>
  <c r="BH157" i="22"/>
  <c r="BG157" i="22"/>
  <c r="BF157" i="22"/>
  <c r="T157" i="22"/>
  <c r="R157" i="22"/>
  <c r="P157" i="22"/>
  <c r="BI154" i="22"/>
  <c r="BH154" i="22"/>
  <c r="BG154" i="22"/>
  <c r="BF154" i="22"/>
  <c r="T154" i="22"/>
  <c r="R154" i="22"/>
  <c r="P154" i="22"/>
  <c r="BI149" i="22"/>
  <c r="BH149" i="22"/>
  <c r="BG149" i="22"/>
  <c r="BF149" i="22"/>
  <c r="T149" i="22"/>
  <c r="R149" i="22"/>
  <c r="P149" i="22"/>
  <c r="BI145" i="22"/>
  <c r="BH145" i="22"/>
  <c r="BG145" i="22"/>
  <c r="BF145" i="22"/>
  <c r="T145" i="22"/>
  <c r="R145" i="22"/>
  <c r="P145" i="22"/>
  <c r="BI141" i="22"/>
  <c r="BH141" i="22"/>
  <c r="BG141" i="22"/>
  <c r="BF141" i="22"/>
  <c r="T141" i="22"/>
  <c r="T140" i="22"/>
  <c r="R141" i="22"/>
  <c r="R140" i="22" s="1"/>
  <c r="P141" i="22"/>
  <c r="P140" i="22"/>
  <c r="BI136" i="22"/>
  <c r="BH136" i="22"/>
  <c r="BG136" i="22"/>
  <c r="BF136" i="22"/>
  <c r="T136" i="22"/>
  <c r="T135" i="22" s="1"/>
  <c r="R136" i="22"/>
  <c r="R135" i="22"/>
  <c r="P136" i="22"/>
  <c r="P135" i="22" s="1"/>
  <c r="BI132" i="22"/>
  <c r="BH132" i="22"/>
  <c r="BG132" i="22"/>
  <c r="BF132" i="22"/>
  <c r="T132" i="22"/>
  <c r="R132" i="22"/>
  <c r="P132" i="22"/>
  <c r="BI129" i="22"/>
  <c r="BH129" i="22"/>
  <c r="BG129" i="22"/>
  <c r="BF129" i="22"/>
  <c r="T129" i="22"/>
  <c r="R129" i="22"/>
  <c r="P129" i="22"/>
  <c r="BI126" i="22"/>
  <c r="BH126" i="22"/>
  <c r="BG126" i="22"/>
  <c r="BF126" i="22"/>
  <c r="T126" i="22"/>
  <c r="R126" i="22"/>
  <c r="P126" i="22"/>
  <c r="BI123" i="22"/>
  <c r="BH123" i="22"/>
  <c r="BG123" i="22"/>
  <c r="BF123" i="22"/>
  <c r="T123" i="22"/>
  <c r="R123" i="22"/>
  <c r="P123" i="22"/>
  <c r="BI121" i="22"/>
  <c r="BH121" i="22"/>
  <c r="BG121" i="22"/>
  <c r="BF121" i="22"/>
  <c r="T121" i="22"/>
  <c r="R121" i="22"/>
  <c r="P121" i="22"/>
  <c r="BI118" i="22"/>
  <c r="BH118" i="22"/>
  <c r="BG118" i="22"/>
  <c r="BF118" i="22"/>
  <c r="T118" i="22"/>
  <c r="R118" i="22"/>
  <c r="P118" i="22"/>
  <c r="BI115" i="22"/>
  <c r="BH115" i="22"/>
  <c r="BG115" i="22"/>
  <c r="BF115" i="22"/>
  <c r="T115" i="22"/>
  <c r="R115" i="22"/>
  <c r="P115" i="22"/>
  <c r="BI112" i="22"/>
  <c r="BH112" i="22"/>
  <c r="BG112" i="22"/>
  <c r="BF112" i="22"/>
  <c r="T112" i="22"/>
  <c r="R112" i="22"/>
  <c r="P112" i="22"/>
  <c r="BI109" i="22"/>
  <c r="BH109" i="22"/>
  <c r="BG109" i="22"/>
  <c r="BF109" i="22"/>
  <c r="T109" i="22"/>
  <c r="R109" i="22"/>
  <c r="P109" i="22"/>
  <c r="BI102" i="22"/>
  <c r="BH102" i="22"/>
  <c r="BG102" i="22"/>
  <c r="BF102" i="22"/>
  <c r="T102" i="22"/>
  <c r="R102" i="22"/>
  <c r="P102" i="22"/>
  <c r="BI100" i="22"/>
  <c r="BH100" i="22"/>
  <c r="BG100" i="22"/>
  <c r="BF100" i="22"/>
  <c r="T100" i="22"/>
  <c r="R100" i="22"/>
  <c r="P100" i="22"/>
  <c r="BI97" i="22"/>
  <c r="BH97" i="22"/>
  <c r="BG97" i="22"/>
  <c r="BF97" i="22"/>
  <c r="T97" i="22"/>
  <c r="R97" i="22"/>
  <c r="P97" i="22"/>
  <c r="BI94" i="22"/>
  <c r="BH94" i="22"/>
  <c r="BG94" i="22"/>
  <c r="BF94" i="22"/>
  <c r="T94" i="22"/>
  <c r="R94" i="22"/>
  <c r="P94" i="22"/>
  <c r="BI91" i="22"/>
  <c r="BH91" i="22"/>
  <c r="BG91" i="22"/>
  <c r="BF91" i="22"/>
  <c r="T91" i="22"/>
  <c r="R91" i="22"/>
  <c r="P91" i="22"/>
  <c r="J84" i="22"/>
  <c r="F84" i="22"/>
  <c r="F82" i="22"/>
  <c r="E80" i="22"/>
  <c r="J54" i="22"/>
  <c r="F54" i="22"/>
  <c r="F52" i="22"/>
  <c r="E50" i="22"/>
  <c r="J24" i="22"/>
  <c r="E24" i="22"/>
  <c r="J85" i="22" s="1"/>
  <c r="J23" i="22"/>
  <c r="J18" i="22"/>
  <c r="E18" i="22"/>
  <c r="F85" i="22" s="1"/>
  <c r="J17" i="22"/>
  <c r="J12" i="22"/>
  <c r="J82" i="22"/>
  <c r="E7" i="22"/>
  <c r="E78" i="22"/>
  <c r="J37" i="21"/>
  <c r="J36" i="21"/>
  <c r="AY74" i="1" s="1"/>
  <c r="J35" i="21"/>
  <c r="AX74" i="1" s="1"/>
  <c r="BI228" i="21"/>
  <c r="BH228" i="21"/>
  <c r="BG228" i="21"/>
  <c r="BF228" i="21"/>
  <c r="T228" i="21"/>
  <c r="T227" i="21" s="1"/>
  <c r="R228" i="21"/>
  <c r="R227" i="21" s="1"/>
  <c r="P228" i="21"/>
  <c r="P227" i="21" s="1"/>
  <c r="BI225" i="21"/>
  <c r="BH225" i="21"/>
  <c r="BG225" i="21"/>
  <c r="BF225" i="21"/>
  <c r="T225" i="21"/>
  <c r="R225" i="21"/>
  <c r="P225" i="21"/>
  <c r="BI221" i="21"/>
  <c r="BH221" i="21"/>
  <c r="BG221" i="21"/>
  <c r="BF221" i="21"/>
  <c r="T221" i="21"/>
  <c r="R221" i="21"/>
  <c r="P221" i="21"/>
  <c r="BI217" i="21"/>
  <c r="BH217" i="21"/>
  <c r="BG217" i="21"/>
  <c r="BF217" i="21"/>
  <c r="T217" i="21"/>
  <c r="R217" i="21"/>
  <c r="P217" i="21"/>
  <c r="BI214" i="21"/>
  <c r="BH214" i="21"/>
  <c r="BG214" i="21"/>
  <c r="BF214" i="21"/>
  <c r="T214" i="21"/>
  <c r="R214" i="21"/>
  <c r="P214" i="21"/>
  <c r="BI208" i="21"/>
  <c r="BH208" i="21"/>
  <c r="BG208" i="21"/>
  <c r="BF208" i="21"/>
  <c r="T208" i="21"/>
  <c r="R208" i="21"/>
  <c r="P208" i="21"/>
  <c r="BI201" i="21"/>
  <c r="BH201" i="21"/>
  <c r="BG201" i="21"/>
  <c r="BF201" i="21"/>
  <c r="T201" i="21"/>
  <c r="R201" i="21"/>
  <c r="P201" i="21"/>
  <c r="BI194" i="21"/>
  <c r="BH194" i="21"/>
  <c r="BG194" i="21"/>
  <c r="BF194" i="21"/>
  <c r="T194" i="21"/>
  <c r="R194" i="21"/>
  <c r="P194" i="21"/>
  <c r="BI189" i="21"/>
  <c r="BH189" i="21"/>
  <c r="BG189" i="21"/>
  <c r="BF189" i="21"/>
  <c r="T189" i="21"/>
  <c r="R189" i="21"/>
  <c r="P189" i="21"/>
  <c r="BI184" i="21"/>
  <c r="BH184" i="21"/>
  <c r="BG184" i="21"/>
  <c r="BF184" i="21"/>
  <c r="T184" i="21"/>
  <c r="R184" i="21"/>
  <c r="P184" i="21"/>
  <c r="BI177" i="21"/>
  <c r="BH177" i="21"/>
  <c r="BG177" i="21"/>
  <c r="BF177" i="21"/>
  <c r="T177" i="21"/>
  <c r="R177" i="21"/>
  <c r="P177" i="21"/>
  <c r="BI171" i="21"/>
  <c r="BH171" i="21"/>
  <c r="BG171" i="21"/>
  <c r="BF171" i="21"/>
  <c r="T171" i="21"/>
  <c r="R171" i="21"/>
  <c r="P171" i="21"/>
  <c r="BI165" i="21"/>
  <c r="BH165" i="21"/>
  <c r="BG165" i="21"/>
  <c r="BF165" i="21"/>
  <c r="T165" i="21"/>
  <c r="T164" i="21" s="1"/>
  <c r="R165" i="21"/>
  <c r="R164" i="21"/>
  <c r="P165" i="21"/>
  <c r="P164" i="21" s="1"/>
  <c r="BI158" i="21"/>
  <c r="BH158" i="21"/>
  <c r="BG158" i="21"/>
  <c r="BF158" i="21"/>
  <c r="T158" i="21"/>
  <c r="T157" i="21"/>
  <c r="R158" i="21"/>
  <c r="R157" i="21" s="1"/>
  <c r="P158" i="21"/>
  <c r="P157" i="21" s="1"/>
  <c r="BI152" i="21"/>
  <c r="BH152" i="21"/>
  <c r="BG152" i="21"/>
  <c r="BF152" i="21"/>
  <c r="T152" i="21"/>
  <c r="R152" i="21"/>
  <c r="P152" i="21"/>
  <c r="BI147" i="21"/>
  <c r="BH147" i="21"/>
  <c r="BG147" i="21"/>
  <c r="BF147" i="21"/>
  <c r="T147" i="21"/>
  <c r="R147" i="21"/>
  <c r="P147" i="21"/>
  <c r="BI142" i="21"/>
  <c r="BH142" i="21"/>
  <c r="BG142" i="21"/>
  <c r="BF142" i="21"/>
  <c r="T142" i="21"/>
  <c r="R142" i="21"/>
  <c r="P142" i="21"/>
  <c r="BI137" i="21"/>
  <c r="BH137" i="21"/>
  <c r="BG137" i="21"/>
  <c r="BF137" i="21"/>
  <c r="T137" i="21"/>
  <c r="R137" i="21"/>
  <c r="P137" i="21"/>
  <c r="BI135" i="21"/>
  <c r="BH135" i="21"/>
  <c r="BG135" i="21"/>
  <c r="BF135" i="21"/>
  <c r="T135" i="21"/>
  <c r="R135" i="21"/>
  <c r="P135" i="21"/>
  <c r="BI132" i="21"/>
  <c r="BH132" i="21"/>
  <c r="BG132" i="21"/>
  <c r="BF132" i="21"/>
  <c r="T132" i="21"/>
  <c r="R132" i="21"/>
  <c r="P132" i="21"/>
  <c r="BI129" i="21"/>
  <c r="BH129" i="21"/>
  <c r="BG129" i="21"/>
  <c r="BF129" i="21"/>
  <c r="T129" i="21"/>
  <c r="R129" i="21"/>
  <c r="P129" i="21"/>
  <c r="BI124" i="21"/>
  <c r="BH124" i="21"/>
  <c r="BG124" i="21"/>
  <c r="BF124" i="21"/>
  <c r="T124" i="21"/>
  <c r="R124" i="21"/>
  <c r="P124" i="21"/>
  <c r="BI119" i="21"/>
  <c r="BH119" i="21"/>
  <c r="BG119" i="21"/>
  <c r="BF119" i="21"/>
  <c r="T119" i="21"/>
  <c r="R119" i="21"/>
  <c r="P119" i="21"/>
  <c r="BI108" i="21"/>
  <c r="BH108" i="21"/>
  <c r="BG108" i="21"/>
  <c r="BF108" i="21"/>
  <c r="T108" i="21"/>
  <c r="R108" i="21"/>
  <c r="P108" i="21"/>
  <c r="BI106" i="21"/>
  <c r="BH106" i="21"/>
  <c r="BG106" i="21"/>
  <c r="BF106" i="21"/>
  <c r="T106" i="21"/>
  <c r="R106" i="21"/>
  <c r="P106" i="21"/>
  <c r="BI101" i="21"/>
  <c r="BH101" i="21"/>
  <c r="BG101" i="21"/>
  <c r="BF101" i="21"/>
  <c r="T101" i="21"/>
  <c r="R101" i="21"/>
  <c r="P101" i="21"/>
  <c r="BI96" i="21"/>
  <c r="BH96" i="21"/>
  <c r="BG96" i="21"/>
  <c r="BF96" i="21"/>
  <c r="T96" i="21"/>
  <c r="R96" i="21"/>
  <c r="P96" i="21"/>
  <c r="BI91" i="21"/>
  <c r="BH91" i="21"/>
  <c r="BG91" i="21"/>
  <c r="BF91" i="21"/>
  <c r="T91" i="21"/>
  <c r="R91" i="21"/>
  <c r="P91" i="21"/>
  <c r="J84" i="21"/>
  <c r="F84" i="21"/>
  <c r="F82" i="21"/>
  <c r="E80" i="21"/>
  <c r="J54" i="21"/>
  <c r="F54" i="21"/>
  <c r="F52" i="21"/>
  <c r="E50" i="21"/>
  <c r="J24" i="21"/>
  <c r="E24" i="21"/>
  <c r="J55" i="21" s="1"/>
  <c r="J23" i="21"/>
  <c r="J18" i="21"/>
  <c r="E18" i="21"/>
  <c r="F85" i="21"/>
  <c r="J17" i="21"/>
  <c r="J12" i="21"/>
  <c r="J82" i="21"/>
  <c r="E7" i="21"/>
  <c r="E78" i="21"/>
  <c r="J37" i="20"/>
  <c r="J36" i="20"/>
  <c r="AY73" i="1"/>
  <c r="J35" i="20"/>
  <c r="AX73" i="1" s="1"/>
  <c r="BI395" i="20"/>
  <c r="BH395" i="20"/>
  <c r="BG395" i="20"/>
  <c r="BF395" i="20"/>
  <c r="T395" i="20"/>
  <c r="T394" i="20"/>
  <c r="R395" i="20"/>
  <c r="R394" i="20" s="1"/>
  <c r="P395" i="20"/>
  <c r="P394" i="20" s="1"/>
  <c r="BI391" i="20"/>
  <c r="BH391" i="20"/>
  <c r="BG391" i="20"/>
  <c r="BF391" i="20"/>
  <c r="T391" i="20"/>
  <c r="R391" i="20"/>
  <c r="P391" i="20"/>
  <c r="BI388" i="20"/>
  <c r="BH388" i="20"/>
  <c r="BG388" i="20"/>
  <c r="BF388" i="20"/>
  <c r="T388" i="20"/>
  <c r="R388" i="20"/>
  <c r="P388" i="20"/>
  <c r="BI385" i="20"/>
  <c r="BH385" i="20"/>
  <c r="BG385" i="20"/>
  <c r="BF385" i="20"/>
  <c r="T385" i="20"/>
  <c r="R385" i="20"/>
  <c r="P385" i="20"/>
  <c r="BI381" i="20"/>
  <c r="BH381" i="20"/>
  <c r="BG381" i="20"/>
  <c r="BF381" i="20"/>
  <c r="T381" i="20"/>
  <c r="T380" i="20" s="1"/>
  <c r="R381" i="20"/>
  <c r="R380" i="20" s="1"/>
  <c r="P381" i="20"/>
  <c r="P380" i="20"/>
  <c r="BI377" i="20"/>
  <c r="BH377" i="20"/>
  <c r="BG377" i="20"/>
  <c r="BF377" i="20"/>
  <c r="T377" i="20"/>
  <c r="R377" i="20"/>
  <c r="P377" i="20"/>
  <c r="BI375" i="20"/>
  <c r="BH375" i="20"/>
  <c r="BG375" i="20"/>
  <c r="BF375" i="20"/>
  <c r="T375" i="20"/>
  <c r="R375" i="20"/>
  <c r="P375" i="20"/>
  <c r="BI373" i="20"/>
  <c r="BH373" i="20"/>
  <c r="BG373" i="20"/>
  <c r="BF373" i="20"/>
  <c r="T373" i="20"/>
  <c r="R373" i="20"/>
  <c r="P373" i="20"/>
  <c r="BI371" i="20"/>
  <c r="BH371" i="20"/>
  <c r="BG371" i="20"/>
  <c r="BF371" i="20"/>
  <c r="T371" i="20"/>
  <c r="R371" i="20"/>
  <c r="P371" i="20"/>
  <c r="BI369" i="20"/>
  <c r="BH369" i="20"/>
  <c r="BG369" i="20"/>
  <c r="BF369" i="20"/>
  <c r="T369" i="20"/>
  <c r="R369" i="20"/>
  <c r="P369" i="20"/>
  <c r="BI365" i="20"/>
  <c r="BH365" i="20"/>
  <c r="BG365" i="20"/>
  <c r="BF365" i="20"/>
  <c r="T365" i="20"/>
  <c r="R365" i="20"/>
  <c r="P365" i="20"/>
  <c r="BI362" i="20"/>
  <c r="BH362" i="20"/>
  <c r="BG362" i="20"/>
  <c r="BF362" i="20"/>
  <c r="T362" i="20"/>
  <c r="R362" i="20"/>
  <c r="P362" i="20"/>
  <c r="BI359" i="20"/>
  <c r="BH359" i="20"/>
  <c r="BG359" i="20"/>
  <c r="BF359" i="20"/>
  <c r="T359" i="20"/>
  <c r="R359" i="20"/>
  <c r="P359" i="20"/>
  <c r="BI355" i="20"/>
  <c r="BH355" i="20"/>
  <c r="BG355" i="20"/>
  <c r="BF355" i="20"/>
  <c r="T355" i="20"/>
  <c r="R355" i="20"/>
  <c r="P355" i="20"/>
  <c r="BI349" i="20"/>
  <c r="BH349" i="20"/>
  <c r="BG349" i="20"/>
  <c r="BF349" i="20"/>
  <c r="T349" i="20"/>
  <c r="R349" i="20"/>
  <c r="P349" i="20"/>
  <c r="BI346" i="20"/>
  <c r="BH346" i="20"/>
  <c r="BG346" i="20"/>
  <c r="BF346" i="20"/>
  <c r="T346" i="20"/>
  <c r="R346" i="20"/>
  <c r="P346" i="20"/>
  <c r="BI343" i="20"/>
  <c r="BH343" i="20"/>
  <c r="BG343" i="20"/>
  <c r="BF343" i="20"/>
  <c r="T343" i="20"/>
  <c r="R343" i="20"/>
  <c r="P343" i="20"/>
  <c r="BI342" i="20"/>
  <c r="BH342" i="20"/>
  <c r="BG342" i="20"/>
  <c r="BF342" i="20"/>
  <c r="T342" i="20"/>
  <c r="R342" i="20"/>
  <c r="P342" i="20"/>
  <c r="BI340" i="20"/>
  <c r="BH340" i="20"/>
  <c r="BG340" i="20"/>
  <c r="BF340" i="20"/>
  <c r="T340" i="20"/>
  <c r="R340" i="20"/>
  <c r="P340" i="20"/>
  <c r="BI339" i="20"/>
  <c r="BH339" i="20"/>
  <c r="BG339" i="20"/>
  <c r="BF339" i="20"/>
  <c r="T339" i="20"/>
  <c r="R339" i="20"/>
  <c r="P339" i="20"/>
  <c r="BI338" i="20"/>
  <c r="BH338" i="20"/>
  <c r="BG338" i="20"/>
  <c r="BF338" i="20"/>
  <c r="T338" i="20"/>
  <c r="R338" i="20"/>
  <c r="P338" i="20"/>
  <c r="BI337" i="20"/>
  <c r="BH337" i="20"/>
  <c r="BG337" i="20"/>
  <c r="BF337" i="20"/>
  <c r="T337" i="20"/>
  <c r="R337" i="20"/>
  <c r="P337" i="20"/>
  <c r="BI336" i="20"/>
  <c r="BH336" i="20"/>
  <c r="BG336" i="20"/>
  <c r="BF336" i="20"/>
  <c r="T336" i="20"/>
  <c r="R336" i="20"/>
  <c r="P336" i="20"/>
  <c r="BI335" i="20"/>
  <c r="BH335" i="20"/>
  <c r="BG335" i="20"/>
  <c r="BF335" i="20"/>
  <c r="T335" i="20"/>
  <c r="R335" i="20"/>
  <c r="P335" i="20"/>
  <c r="BI334" i="20"/>
  <c r="BH334" i="20"/>
  <c r="BG334" i="20"/>
  <c r="BF334" i="20"/>
  <c r="T334" i="20"/>
  <c r="R334" i="20"/>
  <c r="P334" i="20"/>
  <c r="BI333" i="20"/>
  <c r="BH333" i="20"/>
  <c r="BG333" i="20"/>
  <c r="BF333" i="20"/>
  <c r="T333" i="20"/>
  <c r="R333" i="20"/>
  <c r="P333" i="20"/>
  <c r="BI332" i="20"/>
  <c r="BH332" i="20"/>
  <c r="BG332" i="20"/>
  <c r="BF332" i="20"/>
  <c r="T332" i="20"/>
  <c r="R332" i="20"/>
  <c r="P332" i="20"/>
  <c r="BI331" i="20"/>
  <c r="BH331" i="20"/>
  <c r="BG331" i="20"/>
  <c r="BF331" i="20"/>
  <c r="T331" i="20"/>
  <c r="R331" i="20"/>
  <c r="P331" i="20"/>
  <c r="BI328" i="20"/>
  <c r="BH328" i="20"/>
  <c r="BG328" i="20"/>
  <c r="BF328" i="20"/>
  <c r="T328" i="20"/>
  <c r="R328" i="20"/>
  <c r="P328" i="20"/>
  <c r="BI325" i="20"/>
  <c r="BH325" i="20"/>
  <c r="BG325" i="20"/>
  <c r="BF325" i="20"/>
  <c r="T325" i="20"/>
  <c r="R325" i="20"/>
  <c r="P325" i="20"/>
  <c r="BI322" i="20"/>
  <c r="BH322" i="20"/>
  <c r="BG322" i="20"/>
  <c r="BF322" i="20"/>
  <c r="T322" i="20"/>
  <c r="R322" i="20"/>
  <c r="P322" i="20"/>
  <c r="BI319" i="20"/>
  <c r="BH319" i="20"/>
  <c r="BG319" i="20"/>
  <c r="BF319" i="20"/>
  <c r="T319" i="20"/>
  <c r="R319" i="20"/>
  <c r="P319" i="20"/>
  <c r="BI316" i="20"/>
  <c r="BH316" i="20"/>
  <c r="BG316" i="20"/>
  <c r="BF316" i="20"/>
  <c r="T316" i="20"/>
  <c r="R316" i="20"/>
  <c r="P316" i="20"/>
  <c r="BI313" i="20"/>
  <c r="BH313" i="20"/>
  <c r="BG313" i="20"/>
  <c r="BF313" i="20"/>
  <c r="T313" i="20"/>
  <c r="R313" i="20"/>
  <c r="P313" i="20"/>
  <c r="BI311" i="20"/>
  <c r="BH311" i="20"/>
  <c r="BG311" i="20"/>
  <c r="BF311" i="20"/>
  <c r="T311" i="20"/>
  <c r="R311" i="20"/>
  <c r="P311" i="20"/>
  <c r="BI305" i="20"/>
  <c r="BH305" i="20"/>
  <c r="BG305" i="20"/>
  <c r="BF305" i="20"/>
  <c r="T305" i="20"/>
  <c r="R305" i="20"/>
  <c r="P305" i="20"/>
  <c r="BI298" i="20"/>
  <c r="BH298" i="20"/>
  <c r="BG298" i="20"/>
  <c r="BF298" i="20"/>
  <c r="T298" i="20"/>
  <c r="R298" i="20"/>
  <c r="P298" i="20"/>
  <c r="BI296" i="20"/>
  <c r="BH296" i="20"/>
  <c r="BG296" i="20"/>
  <c r="BF296" i="20"/>
  <c r="T296" i="20"/>
  <c r="R296" i="20"/>
  <c r="P296" i="20"/>
  <c r="BI289" i="20"/>
  <c r="BH289" i="20"/>
  <c r="BG289" i="20"/>
  <c r="BF289" i="20"/>
  <c r="T289" i="20"/>
  <c r="R289" i="20"/>
  <c r="P289" i="20"/>
  <c r="BI281" i="20"/>
  <c r="BH281" i="20"/>
  <c r="BG281" i="20"/>
  <c r="BF281" i="20"/>
  <c r="T281" i="20"/>
  <c r="R281" i="20"/>
  <c r="P281" i="20"/>
  <c r="BI279" i="20"/>
  <c r="BH279" i="20"/>
  <c r="BG279" i="20"/>
  <c r="BF279" i="20"/>
  <c r="T279" i="20"/>
  <c r="R279" i="20"/>
  <c r="P279" i="20"/>
  <c r="BI277" i="20"/>
  <c r="BH277" i="20"/>
  <c r="BG277" i="20"/>
  <c r="BF277" i="20"/>
  <c r="T277" i="20"/>
  <c r="R277" i="20"/>
  <c r="P277" i="20"/>
  <c r="BI274" i="20"/>
  <c r="BH274" i="20"/>
  <c r="BG274" i="20"/>
  <c r="BF274" i="20"/>
  <c r="T274" i="20"/>
  <c r="R274" i="20"/>
  <c r="P274" i="20"/>
  <c r="BI271" i="20"/>
  <c r="BH271" i="20"/>
  <c r="BG271" i="20"/>
  <c r="BF271" i="20"/>
  <c r="T271" i="20"/>
  <c r="R271" i="20"/>
  <c r="P271" i="20"/>
  <c r="BI268" i="20"/>
  <c r="BH268" i="20"/>
  <c r="BG268" i="20"/>
  <c r="BF268" i="20"/>
  <c r="T268" i="20"/>
  <c r="R268" i="20"/>
  <c r="P268" i="20"/>
  <c r="BI262" i="20"/>
  <c r="BH262" i="20"/>
  <c r="BG262" i="20"/>
  <c r="BF262" i="20"/>
  <c r="T262" i="20"/>
  <c r="R262" i="20"/>
  <c r="P262" i="20"/>
  <c r="BI256" i="20"/>
  <c r="BH256" i="20"/>
  <c r="BG256" i="20"/>
  <c r="BF256" i="20"/>
  <c r="T256" i="20"/>
  <c r="R256" i="20"/>
  <c r="P256" i="20"/>
  <c r="BI245" i="20"/>
  <c r="BH245" i="20"/>
  <c r="BG245" i="20"/>
  <c r="BF245" i="20"/>
  <c r="T245" i="20"/>
  <c r="R245" i="20"/>
  <c r="P245" i="20"/>
  <c r="BI235" i="20"/>
  <c r="BH235" i="20"/>
  <c r="BG235" i="20"/>
  <c r="BF235" i="20"/>
  <c r="T235" i="20"/>
  <c r="T234" i="20" s="1"/>
  <c r="R235" i="20"/>
  <c r="P235" i="20"/>
  <c r="P234" i="20" s="1"/>
  <c r="BI228" i="20"/>
  <c r="BH228" i="20"/>
  <c r="BG228" i="20"/>
  <c r="BF228" i="20"/>
  <c r="T228" i="20"/>
  <c r="R228" i="20"/>
  <c r="P228" i="20"/>
  <c r="BI223" i="20"/>
  <c r="BH223" i="20"/>
  <c r="BG223" i="20"/>
  <c r="BF223" i="20"/>
  <c r="T223" i="20"/>
  <c r="R223" i="20"/>
  <c r="R222" i="20" s="1"/>
  <c r="P223" i="20"/>
  <c r="P222" i="20" s="1"/>
  <c r="BI219" i="20"/>
  <c r="BH219" i="20"/>
  <c r="BG219" i="20"/>
  <c r="BF219" i="20"/>
  <c r="T219" i="20"/>
  <c r="T218" i="20" s="1"/>
  <c r="R219" i="20"/>
  <c r="R218" i="20" s="1"/>
  <c r="P219" i="20"/>
  <c r="P218" i="20"/>
  <c r="BI211" i="20"/>
  <c r="BH211" i="20"/>
  <c r="BG211" i="20"/>
  <c r="BF211" i="20"/>
  <c r="T211" i="20"/>
  <c r="T210" i="20" s="1"/>
  <c r="R211" i="20"/>
  <c r="R210" i="20"/>
  <c r="P211" i="20"/>
  <c r="P210" i="20" s="1"/>
  <c r="BI204" i="20"/>
  <c r="BH204" i="20"/>
  <c r="BG204" i="20"/>
  <c r="BF204" i="20"/>
  <c r="T204" i="20"/>
  <c r="R204" i="20"/>
  <c r="P204" i="20"/>
  <c r="BI198" i="20"/>
  <c r="BH198" i="20"/>
  <c r="BG198" i="20"/>
  <c r="BF198" i="20"/>
  <c r="T198" i="20"/>
  <c r="R198" i="20"/>
  <c r="P198" i="20"/>
  <c r="BI189" i="20"/>
  <c r="BH189" i="20"/>
  <c r="BG189" i="20"/>
  <c r="BF189" i="20"/>
  <c r="T189" i="20"/>
  <c r="R189" i="20"/>
  <c r="P189" i="20"/>
  <c r="BI180" i="20"/>
  <c r="BH180" i="20"/>
  <c r="BG180" i="20"/>
  <c r="BF180" i="20"/>
  <c r="T180" i="20"/>
  <c r="R180" i="20"/>
  <c r="P180" i="20"/>
  <c r="BI178" i="20"/>
  <c r="BH178" i="20"/>
  <c r="BG178" i="20"/>
  <c r="BF178" i="20"/>
  <c r="T178" i="20"/>
  <c r="R178" i="20"/>
  <c r="P178" i="20"/>
  <c r="BI173" i="20"/>
  <c r="BH173" i="20"/>
  <c r="BG173" i="20"/>
  <c r="BF173" i="20"/>
  <c r="T173" i="20"/>
  <c r="R173" i="20"/>
  <c r="P173" i="20"/>
  <c r="BI168" i="20"/>
  <c r="BH168" i="20"/>
  <c r="BG168" i="20"/>
  <c r="BF168" i="20"/>
  <c r="T168" i="20"/>
  <c r="R168" i="20"/>
  <c r="P168" i="20"/>
  <c r="BI162" i="20"/>
  <c r="BH162" i="20"/>
  <c r="BG162" i="20"/>
  <c r="BF162" i="20"/>
  <c r="T162" i="20"/>
  <c r="R162" i="20"/>
  <c r="P162" i="20"/>
  <c r="BI156" i="20"/>
  <c r="BH156" i="20"/>
  <c r="BG156" i="20"/>
  <c r="BF156" i="20"/>
  <c r="T156" i="20"/>
  <c r="R156" i="20"/>
  <c r="P156" i="20"/>
  <c r="BI153" i="20"/>
  <c r="BH153" i="20"/>
  <c r="BG153" i="20"/>
  <c r="BF153" i="20"/>
  <c r="T153" i="20"/>
  <c r="R153" i="20"/>
  <c r="P153" i="20"/>
  <c r="BI150" i="20"/>
  <c r="BH150" i="20"/>
  <c r="BG150" i="20"/>
  <c r="BF150" i="20"/>
  <c r="T150" i="20"/>
  <c r="R150" i="20"/>
  <c r="P150" i="20"/>
  <c r="BI137" i="20"/>
  <c r="BH137" i="20"/>
  <c r="BG137" i="20"/>
  <c r="BF137" i="20"/>
  <c r="T137" i="20"/>
  <c r="R137" i="20"/>
  <c r="P137" i="20"/>
  <c r="BI130" i="20"/>
  <c r="BH130" i="20"/>
  <c r="BG130" i="20"/>
  <c r="BF130" i="20"/>
  <c r="T130" i="20"/>
  <c r="R130" i="20"/>
  <c r="P130" i="20"/>
  <c r="BI128" i="20"/>
  <c r="BH128" i="20"/>
  <c r="BG128" i="20"/>
  <c r="BF128" i="20"/>
  <c r="T128" i="20"/>
  <c r="R128" i="20"/>
  <c r="P128" i="20"/>
  <c r="BI126" i="20"/>
  <c r="BH126" i="20"/>
  <c r="BG126" i="20"/>
  <c r="BF126" i="20"/>
  <c r="T126" i="20"/>
  <c r="R126" i="20"/>
  <c r="P126" i="20"/>
  <c r="BI124" i="20"/>
  <c r="BH124" i="20"/>
  <c r="BG124" i="20"/>
  <c r="BF124" i="20"/>
  <c r="T124" i="20"/>
  <c r="R124" i="20"/>
  <c r="P124" i="20"/>
  <c r="BI122" i="20"/>
  <c r="BH122" i="20"/>
  <c r="BG122" i="20"/>
  <c r="BF122" i="20"/>
  <c r="T122" i="20"/>
  <c r="R122" i="20"/>
  <c r="P122" i="20"/>
  <c r="BI113" i="20"/>
  <c r="BH113" i="20"/>
  <c r="BG113" i="20"/>
  <c r="BF113" i="20"/>
  <c r="T113" i="20"/>
  <c r="R113" i="20"/>
  <c r="P113" i="20"/>
  <c r="BI104" i="20"/>
  <c r="BH104" i="20"/>
  <c r="BG104" i="20"/>
  <c r="BF104" i="20"/>
  <c r="T104" i="20"/>
  <c r="R104" i="20"/>
  <c r="P104" i="20"/>
  <c r="BI95" i="20"/>
  <c r="BH95" i="20"/>
  <c r="BG95" i="20"/>
  <c r="BF95" i="20"/>
  <c r="T95" i="20"/>
  <c r="R95" i="20"/>
  <c r="P95" i="20"/>
  <c r="J88" i="20"/>
  <c r="F88" i="20"/>
  <c r="F86" i="20"/>
  <c r="E84" i="20"/>
  <c r="J54" i="20"/>
  <c r="F54" i="20"/>
  <c r="F52" i="20"/>
  <c r="E50" i="20"/>
  <c r="J24" i="20"/>
  <c r="E24" i="20"/>
  <c r="J89" i="20" s="1"/>
  <c r="J23" i="20"/>
  <c r="J18" i="20"/>
  <c r="E18" i="20"/>
  <c r="F89" i="20"/>
  <c r="J17" i="20"/>
  <c r="J12" i="20"/>
  <c r="J86" i="20"/>
  <c r="E7" i="20"/>
  <c r="E48" i="20" s="1"/>
  <c r="J37" i="19"/>
  <c r="J36" i="19"/>
  <c r="AY72" i="1"/>
  <c r="J35" i="19"/>
  <c r="AX72" i="1" s="1"/>
  <c r="BI168" i="19"/>
  <c r="BH168" i="19"/>
  <c r="BG168" i="19"/>
  <c r="BF168" i="19"/>
  <c r="T168" i="19"/>
  <c r="T167" i="19"/>
  <c r="R168" i="19"/>
  <c r="R167" i="19" s="1"/>
  <c r="P168" i="19"/>
  <c r="P167" i="19" s="1"/>
  <c r="BI165" i="19"/>
  <c r="BH165" i="19"/>
  <c r="BG165" i="19"/>
  <c r="BF165" i="19"/>
  <c r="T165" i="19"/>
  <c r="R165" i="19"/>
  <c r="P165" i="19"/>
  <c r="BI164" i="19"/>
  <c r="BH164" i="19"/>
  <c r="BG164" i="19"/>
  <c r="BF164" i="19"/>
  <c r="T164" i="19"/>
  <c r="R164" i="19"/>
  <c r="P164" i="19"/>
  <c r="BI162" i="19"/>
  <c r="BH162" i="19"/>
  <c r="BG162" i="19"/>
  <c r="BF162" i="19"/>
  <c r="T162" i="19"/>
  <c r="R162" i="19"/>
  <c r="P162" i="19"/>
  <c r="BI161" i="19"/>
  <c r="BH161" i="19"/>
  <c r="BG161" i="19"/>
  <c r="BF161" i="19"/>
  <c r="T161" i="19"/>
  <c r="R161" i="19"/>
  <c r="P161" i="19"/>
  <c r="BI159" i="19"/>
  <c r="BH159" i="19"/>
  <c r="BG159" i="19"/>
  <c r="BF159" i="19"/>
  <c r="T159" i="19"/>
  <c r="R159" i="19"/>
  <c r="P159" i="19"/>
  <c r="BI158" i="19"/>
  <c r="BH158" i="19"/>
  <c r="BG158" i="19"/>
  <c r="BF158" i="19"/>
  <c r="T158" i="19"/>
  <c r="R158" i="19"/>
  <c r="P158" i="19"/>
  <c r="BI157" i="19"/>
  <c r="BH157" i="19"/>
  <c r="BG157" i="19"/>
  <c r="BF157" i="19"/>
  <c r="T157" i="19"/>
  <c r="R157" i="19"/>
  <c r="P157" i="19"/>
  <c r="BI155" i="19"/>
  <c r="BH155" i="19"/>
  <c r="BG155" i="19"/>
  <c r="BF155" i="19"/>
  <c r="T155" i="19"/>
  <c r="R155" i="19"/>
  <c r="P155" i="19"/>
  <c r="BI154" i="19"/>
  <c r="BH154" i="19"/>
  <c r="BG154" i="19"/>
  <c r="BF154" i="19"/>
  <c r="T154" i="19"/>
  <c r="R154" i="19"/>
  <c r="P154" i="19"/>
  <c r="BI153" i="19"/>
  <c r="BH153" i="19"/>
  <c r="BG153" i="19"/>
  <c r="BF153" i="19"/>
  <c r="T153" i="19"/>
  <c r="R153" i="19"/>
  <c r="P153" i="19"/>
  <c r="BI148" i="19"/>
  <c r="BH148" i="19"/>
  <c r="BG148" i="19"/>
  <c r="BF148" i="19"/>
  <c r="T148" i="19"/>
  <c r="R148" i="19"/>
  <c r="P148" i="19"/>
  <c r="BI143" i="19"/>
  <c r="BH143" i="19"/>
  <c r="BG143" i="19"/>
  <c r="BF143" i="19"/>
  <c r="T143" i="19"/>
  <c r="R143" i="19"/>
  <c r="P143" i="19"/>
  <c r="BI142" i="19"/>
  <c r="BH142" i="19"/>
  <c r="BG142" i="19"/>
  <c r="BF142" i="19"/>
  <c r="T142" i="19"/>
  <c r="R142" i="19"/>
  <c r="P142" i="19"/>
  <c r="BI141" i="19"/>
  <c r="BH141" i="19"/>
  <c r="BG141" i="19"/>
  <c r="BF141" i="19"/>
  <c r="T141" i="19"/>
  <c r="R141" i="19"/>
  <c r="P141" i="19"/>
  <c r="BI137" i="19"/>
  <c r="BH137" i="19"/>
  <c r="BG137" i="19"/>
  <c r="BF137" i="19"/>
  <c r="T137" i="19"/>
  <c r="T136" i="19" s="1"/>
  <c r="R137" i="19"/>
  <c r="R136" i="19" s="1"/>
  <c r="P137" i="19"/>
  <c r="P136" i="19"/>
  <c r="BI133" i="19"/>
  <c r="BH133" i="19"/>
  <c r="BG133" i="19"/>
  <c r="BF133" i="19"/>
  <c r="T133" i="19"/>
  <c r="R133" i="19"/>
  <c r="P133" i="19"/>
  <c r="BI130" i="19"/>
  <c r="BH130" i="19"/>
  <c r="BG130" i="19"/>
  <c r="BF130" i="19"/>
  <c r="T130" i="19"/>
  <c r="R130" i="19"/>
  <c r="P130" i="19"/>
  <c r="BI124" i="19"/>
  <c r="BH124" i="19"/>
  <c r="BG124" i="19"/>
  <c r="BF124" i="19"/>
  <c r="T124" i="19"/>
  <c r="R124" i="19"/>
  <c r="P124" i="19"/>
  <c r="BI121" i="19"/>
  <c r="BH121" i="19"/>
  <c r="BG121" i="19"/>
  <c r="BF121" i="19"/>
  <c r="T121" i="19"/>
  <c r="R121" i="19"/>
  <c r="P121" i="19"/>
  <c r="BI119" i="19"/>
  <c r="BH119" i="19"/>
  <c r="BG119" i="19"/>
  <c r="BF119" i="19"/>
  <c r="T119" i="19"/>
  <c r="R119" i="19"/>
  <c r="P119" i="19"/>
  <c r="BI115" i="19"/>
  <c r="BH115" i="19"/>
  <c r="BG115" i="19"/>
  <c r="BF115" i="19"/>
  <c r="T115" i="19"/>
  <c r="R115" i="19"/>
  <c r="P115" i="19"/>
  <c r="BI110" i="19"/>
  <c r="BH110" i="19"/>
  <c r="BG110" i="19"/>
  <c r="BF110" i="19"/>
  <c r="T110" i="19"/>
  <c r="R110" i="19"/>
  <c r="P110" i="19"/>
  <c r="BI107" i="19"/>
  <c r="BH107" i="19"/>
  <c r="BG107" i="19"/>
  <c r="BF107" i="19"/>
  <c r="T107" i="19"/>
  <c r="R107" i="19"/>
  <c r="P107" i="19"/>
  <c r="BI104" i="19"/>
  <c r="BH104" i="19"/>
  <c r="BG104" i="19"/>
  <c r="BF104" i="19"/>
  <c r="T104" i="19"/>
  <c r="R104" i="19"/>
  <c r="P104" i="19"/>
  <c r="BI101" i="19"/>
  <c r="BH101" i="19"/>
  <c r="BG101" i="19"/>
  <c r="BF101" i="19"/>
  <c r="T101" i="19"/>
  <c r="R101" i="19"/>
  <c r="P101" i="19"/>
  <c r="BI94" i="19"/>
  <c r="BH94" i="19"/>
  <c r="BG94" i="19"/>
  <c r="BF94" i="19"/>
  <c r="T94" i="19"/>
  <c r="R94" i="19"/>
  <c r="P94" i="19"/>
  <c r="BI91" i="19"/>
  <c r="BH91" i="19"/>
  <c r="BG91" i="19"/>
  <c r="BF91" i="19"/>
  <c r="T91" i="19"/>
  <c r="R91" i="19"/>
  <c r="P91" i="19"/>
  <c r="BI89" i="19"/>
  <c r="BH89" i="19"/>
  <c r="BG89" i="19"/>
  <c r="BF89" i="19"/>
  <c r="T89" i="19"/>
  <c r="R89" i="19"/>
  <c r="P89" i="19"/>
  <c r="BI87" i="19"/>
  <c r="BH87" i="19"/>
  <c r="BG87" i="19"/>
  <c r="BF87" i="19"/>
  <c r="T87" i="19"/>
  <c r="R87" i="19"/>
  <c r="P87" i="19"/>
  <c r="J80" i="19"/>
  <c r="F80" i="19"/>
  <c r="F78" i="19"/>
  <c r="E76" i="19"/>
  <c r="J54" i="19"/>
  <c r="F54" i="19"/>
  <c r="F52" i="19"/>
  <c r="E50" i="19"/>
  <c r="J24" i="19"/>
  <c r="E24" i="19"/>
  <c r="J55" i="19"/>
  <c r="J23" i="19"/>
  <c r="J18" i="19"/>
  <c r="E18" i="19"/>
  <c r="F81" i="19" s="1"/>
  <c r="J17" i="19"/>
  <c r="J12" i="19"/>
  <c r="J78" i="19" s="1"/>
  <c r="E7" i="19"/>
  <c r="E74" i="19" s="1"/>
  <c r="J37" i="18"/>
  <c r="J36" i="18"/>
  <c r="AY71" i="1" s="1"/>
  <c r="J35" i="18"/>
  <c r="AX71" i="1" s="1"/>
  <c r="BI352" i="18"/>
  <c r="BH352" i="18"/>
  <c r="BG352" i="18"/>
  <c r="BF352" i="18"/>
  <c r="T352" i="18"/>
  <c r="R352" i="18"/>
  <c r="P352" i="18"/>
  <c r="BI349" i="18"/>
  <c r="BH349" i="18"/>
  <c r="BG349" i="18"/>
  <c r="BF349" i="18"/>
  <c r="T349" i="18"/>
  <c r="R349" i="18"/>
  <c r="P349" i="18"/>
  <c r="BI346" i="18"/>
  <c r="BH346" i="18"/>
  <c r="BG346" i="18"/>
  <c r="BF346" i="18"/>
  <c r="T346" i="18"/>
  <c r="R346" i="18"/>
  <c r="P346" i="18"/>
  <c r="BI344" i="18"/>
  <c r="BH344" i="18"/>
  <c r="BG344" i="18"/>
  <c r="BF344" i="18"/>
  <c r="T344" i="18"/>
  <c r="R344" i="18"/>
  <c r="P344" i="18"/>
  <c r="BI342" i="18"/>
  <c r="BH342" i="18"/>
  <c r="BG342" i="18"/>
  <c r="BF342" i="18"/>
  <c r="T342" i="18"/>
  <c r="R342" i="18"/>
  <c r="P342" i="18"/>
  <c r="BI340" i="18"/>
  <c r="BH340" i="18"/>
  <c r="BG340" i="18"/>
  <c r="BF340" i="18"/>
  <c r="T340" i="18"/>
  <c r="R340" i="18"/>
  <c r="P340" i="18"/>
  <c r="BI338" i="18"/>
  <c r="BH338" i="18"/>
  <c r="BG338" i="18"/>
  <c r="BF338" i="18"/>
  <c r="T338" i="18"/>
  <c r="R338" i="18"/>
  <c r="P338" i="18"/>
  <c r="BI335" i="18"/>
  <c r="BH335" i="18"/>
  <c r="BG335" i="18"/>
  <c r="BF335" i="18"/>
  <c r="T335" i="18"/>
  <c r="R335" i="18"/>
  <c r="P335" i="18"/>
  <c r="BI332" i="18"/>
  <c r="BH332" i="18"/>
  <c r="BG332" i="18"/>
  <c r="BF332" i="18"/>
  <c r="T332" i="18"/>
  <c r="R332" i="18"/>
  <c r="P332" i="18"/>
  <c r="BI329" i="18"/>
  <c r="BH329" i="18"/>
  <c r="BG329" i="18"/>
  <c r="BF329" i="18"/>
  <c r="T329" i="18"/>
  <c r="R329" i="18"/>
  <c r="P329" i="18"/>
  <c r="BI322" i="18"/>
  <c r="BH322" i="18"/>
  <c r="BG322" i="18"/>
  <c r="BF322" i="18"/>
  <c r="T322" i="18"/>
  <c r="T321" i="18" s="1"/>
  <c r="R322" i="18"/>
  <c r="R321" i="18" s="1"/>
  <c r="P322" i="18"/>
  <c r="P321" i="18" s="1"/>
  <c r="BI315" i="18"/>
  <c r="BH315" i="18"/>
  <c r="BG315" i="18"/>
  <c r="BF315" i="18"/>
  <c r="T315" i="18"/>
  <c r="R315" i="18"/>
  <c r="P315" i="18"/>
  <c r="BI312" i="18"/>
  <c r="BH312" i="18"/>
  <c r="BG312" i="18"/>
  <c r="BF312" i="18"/>
  <c r="T312" i="18"/>
  <c r="R312" i="18"/>
  <c r="P312" i="18"/>
  <c r="BI310" i="18"/>
  <c r="BH310" i="18"/>
  <c r="BG310" i="18"/>
  <c r="BF310" i="18"/>
  <c r="T310" i="18"/>
  <c r="R310" i="18"/>
  <c r="P310" i="18"/>
  <c r="BI306" i="18"/>
  <c r="BH306" i="18"/>
  <c r="BG306" i="18"/>
  <c r="BF306" i="18"/>
  <c r="T306" i="18"/>
  <c r="R306" i="18"/>
  <c r="P306" i="18"/>
  <c r="BI301" i="18"/>
  <c r="BH301" i="18"/>
  <c r="BG301" i="18"/>
  <c r="BF301" i="18"/>
  <c r="T301" i="18"/>
  <c r="R301" i="18"/>
  <c r="P301" i="18"/>
  <c r="BI298" i="18"/>
  <c r="BH298" i="18"/>
  <c r="BG298" i="18"/>
  <c r="BF298" i="18"/>
  <c r="T298" i="18"/>
  <c r="R298" i="18"/>
  <c r="P298" i="18"/>
  <c r="BI295" i="18"/>
  <c r="BH295" i="18"/>
  <c r="BG295" i="18"/>
  <c r="BF295" i="18"/>
  <c r="T295" i="18"/>
  <c r="R295" i="18"/>
  <c r="P295" i="18"/>
  <c r="BI292" i="18"/>
  <c r="BH292" i="18"/>
  <c r="BG292" i="18"/>
  <c r="BF292" i="18"/>
  <c r="T292" i="18"/>
  <c r="R292" i="18"/>
  <c r="P292" i="18"/>
  <c r="BI285" i="18"/>
  <c r="BH285" i="18"/>
  <c r="BG285" i="18"/>
  <c r="BF285" i="18"/>
  <c r="T285" i="18"/>
  <c r="R285" i="18"/>
  <c r="P285" i="18"/>
  <c r="BI281" i="18"/>
  <c r="BH281" i="18"/>
  <c r="BG281" i="18"/>
  <c r="BF281" i="18"/>
  <c r="T281" i="18"/>
  <c r="T280" i="18"/>
  <c r="R281" i="18"/>
  <c r="R280" i="18"/>
  <c r="P281" i="18"/>
  <c r="P280" i="18"/>
  <c r="BI278" i="18"/>
  <c r="BH278" i="18"/>
  <c r="BG278" i="18"/>
  <c r="BF278" i="18"/>
  <c r="T278" i="18"/>
  <c r="R278" i="18"/>
  <c r="P278" i="18"/>
  <c r="BI275" i="18"/>
  <c r="BH275" i="18"/>
  <c r="BG275" i="18"/>
  <c r="BF275" i="18"/>
  <c r="T275" i="18"/>
  <c r="R275" i="18"/>
  <c r="P275" i="18"/>
  <c r="BI272" i="18"/>
  <c r="BH272" i="18"/>
  <c r="BG272" i="18"/>
  <c r="BF272" i="18"/>
  <c r="T272" i="18"/>
  <c r="R272" i="18"/>
  <c r="P272" i="18"/>
  <c r="BI270" i="18"/>
  <c r="BH270" i="18"/>
  <c r="BG270" i="18"/>
  <c r="BF270" i="18"/>
  <c r="T270" i="18"/>
  <c r="R270" i="18"/>
  <c r="P270" i="18"/>
  <c r="BI268" i="18"/>
  <c r="BH268" i="18"/>
  <c r="BG268" i="18"/>
  <c r="BF268" i="18"/>
  <c r="T268" i="18"/>
  <c r="R268" i="18"/>
  <c r="P268" i="18"/>
  <c r="BI265" i="18"/>
  <c r="BH265" i="18"/>
  <c r="BG265" i="18"/>
  <c r="BF265" i="18"/>
  <c r="T265" i="18"/>
  <c r="R265" i="18"/>
  <c r="P265" i="18"/>
  <c r="BI262" i="18"/>
  <c r="BH262" i="18"/>
  <c r="BG262" i="18"/>
  <c r="BF262" i="18"/>
  <c r="T262" i="18"/>
  <c r="R262" i="18"/>
  <c r="P262" i="18"/>
  <c r="BI261" i="18"/>
  <c r="BH261" i="18"/>
  <c r="BG261" i="18"/>
  <c r="BF261" i="18"/>
  <c r="T261" i="18"/>
  <c r="R261" i="18"/>
  <c r="P261" i="18"/>
  <c r="BI259" i="18"/>
  <c r="BH259" i="18"/>
  <c r="BG259" i="18"/>
  <c r="BF259" i="18"/>
  <c r="T259" i="18"/>
  <c r="R259" i="18"/>
  <c r="P259" i="18"/>
  <c r="BI258" i="18"/>
  <c r="BH258" i="18"/>
  <c r="BG258" i="18"/>
  <c r="BF258" i="18"/>
  <c r="T258" i="18"/>
  <c r="R258" i="18"/>
  <c r="P258" i="18"/>
  <c r="BI257" i="18"/>
  <c r="BH257" i="18"/>
  <c r="BG257" i="18"/>
  <c r="BF257" i="18"/>
  <c r="T257" i="18"/>
  <c r="R257" i="18"/>
  <c r="P257" i="18"/>
  <c r="BI254" i="18"/>
  <c r="BH254" i="18"/>
  <c r="BG254" i="18"/>
  <c r="BF254" i="18"/>
  <c r="T254" i="18"/>
  <c r="R254" i="18"/>
  <c r="P254" i="18"/>
  <c r="BI251" i="18"/>
  <c r="BH251" i="18"/>
  <c r="BG251" i="18"/>
  <c r="BF251" i="18"/>
  <c r="T251" i="18"/>
  <c r="R251" i="18"/>
  <c r="P251" i="18"/>
  <c r="BI248" i="18"/>
  <c r="BH248" i="18"/>
  <c r="BG248" i="18"/>
  <c r="BF248" i="18"/>
  <c r="T248" i="18"/>
  <c r="R248" i="18"/>
  <c r="P248" i="18"/>
  <c r="BI246" i="18"/>
  <c r="BH246" i="18"/>
  <c r="BG246" i="18"/>
  <c r="BF246" i="18"/>
  <c r="T246" i="18"/>
  <c r="R246" i="18"/>
  <c r="P246" i="18"/>
  <c r="BI244" i="18"/>
  <c r="BH244" i="18"/>
  <c r="BG244" i="18"/>
  <c r="BF244" i="18"/>
  <c r="T244" i="18"/>
  <c r="R244" i="18"/>
  <c r="P244" i="18"/>
  <c r="BI242" i="18"/>
  <c r="BH242" i="18"/>
  <c r="BG242" i="18"/>
  <c r="BF242" i="18"/>
  <c r="T242" i="18"/>
  <c r="R242" i="18"/>
  <c r="P242" i="18"/>
  <c r="BI241" i="18"/>
  <c r="BH241" i="18"/>
  <c r="BG241" i="18"/>
  <c r="BF241" i="18"/>
  <c r="T241" i="18"/>
  <c r="R241" i="18"/>
  <c r="P241" i="18"/>
  <c r="BI240" i="18"/>
  <c r="BH240" i="18"/>
  <c r="BG240" i="18"/>
  <c r="BF240" i="18"/>
  <c r="T240" i="18"/>
  <c r="R240" i="18"/>
  <c r="P240" i="18"/>
  <c r="BI238" i="18"/>
  <c r="BH238" i="18"/>
  <c r="BG238" i="18"/>
  <c r="BF238" i="18"/>
  <c r="T238" i="18"/>
  <c r="R238" i="18"/>
  <c r="P238" i="18"/>
  <c r="BI237" i="18"/>
  <c r="BH237" i="18"/>
  <c r="BG237" i="18"/>
  <c r="BF237" i="18"/>
  <c r="T237" i="18"/>
  <c r="R237" i="18"/>
  <c r="P237" i="18"/>
  <c r="BI236" i="18"/>
  <c r="BH236" i="18"/>
  <c r="BG236" i="18"/>
  <c r="BF236" i="18"/>
  <c r="T236" i="18"/>
  <c r="R236" i="18"/>
  <c r="P236" i="18"/>
  <c r="BI234" i="18"/>
  <c r="BH234" i="18"/>
  <c r="BG234" i="18"/>
  <c r="BF234" i="18"/>
  <c r="T234" i="18"/>
  <c r="R234" i="18"/>
  <c r="P234" i="18"/>
  <c r="BI233" i="18"/>
  <c r="BH233" i="18"/>
  <c r="BG233" i="18"/>
  <c r="BF233" i="18"/>
  <c r="T233" i="18"/>
  <c r="R233" i="18"/>
  <c r="P233" i="18"/>
  <c r="BI232" i="18"/>
  <c r="BH232" i="18"/>
  <c r="BG232" i="18"/>
  <c r="BF232" i="18"/>
  <c r="T232" i="18"/>
  <c r="R232" i="18"/>
  <c r="P232" i="18"/>
  <c r="BI230" i="18"/>
  <c r="BH230" i="18"/>
  <c r="BG230" i="18"/>
  <c r="BF230" i="18"/>
  <c r="T230" i="18"/>
  <c r="R230" i="18"/>
  <c r="P230" i="18"/>
  <c r="BI229" i="18"/>
  <c r="BH229" i="18"/>
  <c r="BG229" i="18"/>
  <c r="BF229" i="18"/>
  <c r="T229" i="18"/>
  <c r="R229" i="18"/>
  <c r="P229" i="18"/>
  <c r="BI228" i="18"/>
  <c r="BH228" i="18"/>
  <c r="BG228" i="18"/>
  <c r="BF228" i="18"/>
  <c r="T228" i="18"/>
  <c r="R228" i="18"/>
  <c r="P228" i="18"/>
  <c r="BI227" i="18"/>
  <c r="BH227" i="18"/>
  <c r="BG227" i="18"/>
  <c r="BF227" i="18"/>
  <c r="T227" i="18"/>
  <c r="R227" i="18"/>
  <c r="P227" i="18"/>
  <c r="BI225" i="18"/>
  <c r="BH225" i="18"/>
  <c r="BG225" i="18"/>
  <c r="BF225" i="18"/>
  <c r="T225" i="18"/>
  <c r="R225" i="18"/>
  <c r="P225" i="18"/>
  <c r="BI224" i="18"/>
  <c r="BH224" i="18"/>
  <c r="BG224" i="18"/>
  <c r="BF224" i="18"/>
  <c r="T224" i="18"/>
  <c r="R224" i="18"/>
  <c r="P224" i="18"/>
  <c r="BI223" i="18"/>
  <c r="BH223" i="18"/>
  <c r="BG223" i="18"/>
  <c r="BF223" i="18"/>
  <c r="T223" i="18"/>
  <c r="R223" i="18"/>
  <c r="P223" i="18"/>
  <c r="BI222" i="18"/>
  <c r="BH222" i="18"/>
  <c r="BG222" i="18"/>
  <c r="BF222" i="18"/>
  <c r="T222" i="18"/>
  <c r="R222" i="18"/>
  <c r="P222" i="18"/>
  <c r="BI220" i="18"/>
  <c r="BH220" i="18"/>
  <c r="BG220" i="18"/>
  <c r="BF220" i="18"/>
  <c r="T220" i="18"/>
  <c r="R220" i="18"/>
  <c r="P220" i="18"/>
  <c r="BI219" i="18"/>
  <c r="BH219" i="18"/>
  <c r="BG219" i="18"/>
  <c r="BF219" i="18"/>
  <c r="T219" i="18"/>
  <c r="R219" i="18"/>
  <c r="P219" i="18"/>
  <c r="BI218" i="18"/>
  <c r="BH218" i="18"/>
  <c r="BG218" i="18"/>
  <c r="BF218" i="18"/>
  <c r="T218" i="18"/>
  <c r="R218" i="18"/>
  <c r="P218" i="18"/>
  <c r="BI217" i="18"/>
  <c r="BH217" i="18"/>
  <c r="BG217" i="18"/>
  <c r="BF217" i="18"/>
  <c r="T217" i="18"/>
  <c r="R217" i="18"/>
  <c r="P217" i="18"/>
  <c r="BI215" i="18"/>
  <c r="BH215" i="18"/>
  <c r="BG215" i="18"/>
  <c r="BF215" i="18"/>
  <c r="T215" i="18"/>
  <c r="R215" i="18"/>
  <c r="P215" i="18"/>
  <c r="BI214" i="18"/>
  <c r="BH214" i="18"/>
  <c r="BG214" i="18"/>
  <c r="BF214" i="18"/>
  <c r="T214" i="18"/>
  <c r="R214" i="18"/>
  <c r="P214" i="18"/>
  <c r="BI212" i="18"/>
  <c r="BH212" i="18"/>
  <c r="BG212" i="18"/>
  <c r="BF212" i="18"/>
  <c r="T212" i="18"/>
  <c r="R212" i="18"/>
  <c r="P212" i="18"/>
  <c r="BI211" i="18"/>
  <c r="BH211" i="18"/>
  <c r="BG211" i="18"/>
  <c r="BF211" i="18"/>
  <c r="T211" i="18"/>
  <c r="R211" i="18"/>
  <c r="P211" i="18"/>
  <c r="BI210" i="18"/>
  <c r="BH210" i="18"/>
  <c r="BG210" i="18"/>
  <c r="BF210" i="18"/>
  <c r="T210" i="18"/>
  <c r="R210" i="18"/>
  <c r="P210" i="18"/>
  <c r="BI209" i="18"/>
  <c r="BH209" i="18"/>
  <c r="BG209" i="18"/>
  <c r="BF209" i="18"/>
  <c r="T209" i="18"/>
  <c r="R209" i="18"/>
  <c r="P209" i="18"/>
  <c r="BI208" i="18"/>
  <c r="BH208" i="18"/>
  <c r="BG208" i="18"/>
  <c r="BF208" i="18"/>
  <c r="T208" i="18"/>
  <c r="R208" i="18"/>
  <c r="P208" i="18"/>
  <c r="BI207" i="18"/>
  <c r="BH207" i="18"/>
  <c r="BG207" i="18"/>
  <c r="BF207" i="18"/>
  <c r="T207" i="18"/>
  <c r="R207" i="18"/>
  <c r="P207" i="18"/>
  <c r="BI205" i="18"/>
  <c r="BH205" i="18"/>
  <c r="BG205" i="18"/>
  <c r="BF205" i="18"/>
  <c r="T205" i="18"/>
  <c r="R205" i="18"/>
  <c r="P205" i="18"/>
  <c r="BI204" i="18"/>
  <c r="BH204" i="18"/>
  <c r="BG204" i="18"/>
  <c r="BF204" i="18"/>
  <c r="T204" i="18"/>
  <c r="R204" i="18"/>
  <c r="P204" i="18"/>
  <c r="BI203" i="18"/>
  <c r="BH203" i="18"/>
  <c r="BG203" i="18"/>
  <c r="BF203" i="18"/>
  <c r="T203" i="18"/>
  <c r="R203" i="18"/>
  <c r="P203" i="18"/>
  <c r="BI202" i="18"/>
  <c r="BH202" i="18"/>
  <c r="BG202" i="18"/>
  <c r="BF202" i="18"/>
  <c r="T202" i="18"/>
  <c r="R202" i="18"/>
  <c r="P202" i="18"/>
  <c r="BI201" i="18"/>
  <c r="BH201" i="18"/>
  <c r="BG201" i="18"/>
  <c r="BF201" i="18"/>
  <c r="T201" i="18"/>
  <c r="R201" i="18"/>
  <c r="P201" i="18"/>
  <c r="BI200" i="18"/>
  <c r="BH200" i="18"/>
  <c r="BG200" i="18"/>
  <c r="BF200" i="18"/>
  <c r="T200" i="18"/>
  <c r="R200" i="18"/>
  <c r="P200" i="18"/>
  <c r="BI198" i="18"/>
  <c r="BH198" i="18"/>
  <c r="BG198" i="18"/>
  <c r="BF198" i="18"/>
  <c r="T198" i="18"/>
  <c r="R198" i="18"/>
  <c r="P198" i="18"/>
  <c r="BI197" i="18"/>
  <c r="BH197" i="18"/>
  <c r="BG197" i="18"/>
  <c r="BF197" i="18"/>
  <c r="T197" i="18"/>
  <c r="R197" i="18"/>
  <c r="P197" i="18"/>
  <c r="BI195" i="18"/>
  <c r="BH195" i="18"/>
  <c r="BG195" i="18"/>
  <c r="BF195" i="18"/>
  <c r="T195" i="18"/>
  <c r="R195" i="18"/>
  <c r="P195" i="18"/>
  <c r="BI194" i="18"/>
  <c r="BH194" i="18"/>
  <c r="BG194" i="18"/>
  <c r="BF194" i="18"/>
  <c r="T194" i="18"/>
  <c r="R194" i="18"/>
  <c r="P194" i="18"/>
  <c r="BI193" i="18"/>
  <c r="BH193" i="18"/>
  <c r="BG193" i="18"/>
  <c r="BF193" i="18"/>
  <c r="T193" i="18"/>
  <c r="R193" i="18"/>
  <c r="P193" i="18"/>
  <c r="BI192" i="18"/>
  <c r="BH192" i="18"/>
  <c r="BG192" i="18"/>
  <c r="BF192" i="18"/>
  <c r="T192" i="18"/>
  <c r="R192" i="18"/>
  <c r="P192" i="18"/>
  <c r="BI191" i="18"/>
  <c r="BH191" i="18"/>
  <c r="BG191" i="18"/>
  <c r="BF191" i="18"/>
  <c r="T191" i="18"/>
  <c r="R191" i="18"/>
  <c r="P191" i="18"/>
  <c r="BI190" i="18"/>
  <c r="BH190" i="18"/>
  <c r="BG190" i="18"/>
  <c r="BF190" i="18"/>
  <c r="T190" i="18"/>
  <c r="R190" i="18"/>
  <c r="P190" i="18"/>
  <c r="BI189" i="18"/>
  <c r="BH189" i="18"/>
  <c r="BG189" i="18"/>
  <c r="BF189" i="18"/>
  <c r="T189" i="18"/>
  <c r="R189" i="18"/>
  <c r="P189" i="18"/>
  <c r="BI188" i="18"/>
  <c r="BH188" i="18"/>
  <c r="BG188" i="18"/>
  <c r="BF188" i="18"/>
  <c r="T188" i="18"/>
  <c r="R188" i="18"/>
  <c r="P188" i="18"/>
  <c r="BI186" i="18"/>
  <c r="BH186" i="18"/>
  <c r="BG186" i="18"/>
  <c r="BF186" i="18"/>
  <c r="T186" i="18"/>
  <c r="R186" i="18"/>
  <c r="P186" i="18"/>
  <c r="BI185" i="18"/>
  <c r="BH185" i="18"/>
  <c r="BG185" i="18"/>
  <c r="BF185" i="18"/>
  <c r="T185" i="18"/>
  <c r="R185" i="18"/>
  <c r="P185" i="18"/>
  <c r="BI184" i="18"/>
  <c r="BH184" i="18"/>
  <c r="BG184" i="18"/>
  <c r="BF184" i="18"/>
  <c r="T184" i="18"/>
  <c r="R184" i="18"/>
  <c r="P184" i="18"/>
  <c r="BI183" i="18"/>
  <c r="BH183" i="18"/>
  <c r="BG183" i="18"/>
  <c r="BF183" i="18"/>
  <c r="T183" i="18"/>
  <c r="R183" i="18"/>
  <c r="P183" i="18"/>
  <c r="BI182" i="18"/>
  <c r="BH182" i="18"/>
  <c r="BG182" i="18"/>
  <c r="BF182" i="18"/>
  <c r="T182" i="18"/>
  <c r="R182" i="18"/>
  <c r="P182" i="18"/>
  <c r="BI181" i="18"/>
  <c r="BH181" i="18"/>
  <c r="BG181" i="18"/>
  <c r="BF181" i="18"/>
  <c r="T181" i="18"/>
  <c r="R181" i="18"/>
  <c r="P181" i="18"/>
  <c r="BI179" i="18"/>
  <c r="BH179" i="18"/>
  <c r="BG179" i="18"/>
  <c r="BF179" i="18"/>
  <c r="T179" i="18"/>
  <c r="R179" i="18"/>
  <c r="P179" i="18"/>
  <c r="BI178" i="18"/>
  <c r="BH178" i="18"/>
  <c r="BG178" i="18"/>
  <c r="BF178" i="18"/>
  <c r="T178" i="18"/>
  <c r="R178" i="18"/>
  <c r="P178" i="18"/>
  <c r="BI177" i="18"/>
  <c r="BH177" i="18"/>
  <c r="BG177" i="18"/>
  <c r="BF177" i="18"/>
  <c r="T177" i="18"/>
  <c r="R177" i="18"/>
  <c r="P177" i="18"/>
  <c r="BI176" i="18"/>
  <c r="BH176" i="18"/>
  <c r="BG176" i="18"/>
  <c r="BF176" i="18"/>
  <c r="T176" i="18"/>
  <c r="R176" i="18"/>
  <c r="P176" i="18"/>
  <c r="BI175" i="18"/>
  <c r="BH175" i="18"/>
  <c r="BG175" i="18"/>
  <c r="BF175" i="18"/>
  <c r="T175" i="18"/>
  <c r="R175" i="18"/>
  <c r="P175" i="18"/>
  <c r="BI174" i="18"/>
  <c r="BH174" i="18"/>
  <c r="BG174" i="18"/>
  <c r="BF174" i="18"/>
  <c r="T174" i="18"/>
  <c r="R174" i="18"/>
  <c r="P174" i="18"/>
  <c r="BI172" i="18"/>
  <c r="BH172" i="18"/>
  <c r="BG172" i="18"/>
  <c r="BF172" i="18"/>
  <c r="T172" i="18"/>
  <c r="R172" i="18"/>
  <c r="P172" i="18"/>
  <c r="BI169" i="18"/>
  <c r="BH169" i="18"/>
  <c r="BG169" i="18"/>
  <c r="BF169" i="18"/>
  <c r="T169" i="18"/>
  <c r="R169" i="18"/>
  <c r="P169" i="18"/>
  <c r="BI168" i="18"/>
  <c r="BH168" i="18"/>
  <c r="BG168" i="18"/>
  <c r="BF168" i="18"/>
  <c r="T168" i="18"/>
  <c r="R168" i="18"/>
  <c r="P168" i="18"/>
  <c r="BI166" i="18"/>
  <c r="BH166" i="18"/>
  <c r="BG166" i="18"/>
  <c r="BF166" i="18"/>
  <c r="T166" i="18"/>
  <c r="R166" i="18"/>
  <c r="P166" i="18"/>
  <c r="BI163" i="18"/>
  <c r="BH163" i="18"/>
  <c r="BG163" i="18"/>
  <c r="BF163" i="18"/>
  <c r="T163" i="18"/>
  <c r="R163" i="18"/>
  <c r="P163" i="18"/>
  <c r="BI162" i="18"/>
  <c r="BH162" i="18"/>
  <c r="BG162" i="18"/>
  <c r="BF162" i="18"/>
  <c r="T162" i="18"/>
  <c r="R162" i="18"/>
  <c r="P162" i="18"/>
  <c r="BI157" i="18"/>
  <c r="BH157" i="18"/>
  <c r="BG157" i="18"/>
  <c r="BF157" i="18"/>
  <c r="T157" i="18"/>
  <c r="R157" i="18"/>
  <c r="P157" i="18"/>
  <c r="BI152" i="18"/>
  <c r="BH152" i="18"/>
  <c r="BG152" i="18"/>
  <c r="BF152" i="18"/>
  <c r="T152" i="18"/>
  <c r="R152" i="18"/>
  <c r="P152" i="18"/>
  <c r="BI151" i="18"/>
  <c r="BH151" i="18"/>
  <c r="BG151" i="18"/>
  <c r="BF151" i="18"/>
  <c r="T151" i="18"/>
  <c r="R151" i="18"/>
  <c r="P151" i="18"/>
  <c r="BI148" i="18"/>
  <c r="BH148" i="18"/>
  <c r="BG148" i="18"/>
  <c r="BF148" i="18"/>
  <c r="T148" i="18"/>
  <c r="R148" i="18"/>
  <c r="P148" i="18"/>
  <c r="BI146" i="18"/>
  <c r="BH146" i="18"/>
  <c r="BG146" i="18"/>
  <c r="BF146" i="18"/>
  <c r="T146" i="18"/>
  <c r="R146" i="18"/>
  <c r="P146" i="18"/>
  <c r="BI142" i="18"/>
  <c r="BH142" i="18"/>
  <c r="BG142" i="18"/>
  <c r="BF142" i="18"/>
  <c r="T142" i="18"/>
  <c r="T141" i="18" s="1"/>
  <c r="R142" i="18"/>
  <c r="R141" i="18"/>
  <c r="P142" i="18"/>
  <c r="P141" i="18"/>
  <c r="BI138" i="18"/>
  <c r="BH138" i="18"/>
  <c r="BG138" i="18"/>
  <c r="BF138" i="18"/>
  <c r="T138" i="18"/>
  <c r="R138" i="18"/>
  <c r="P138" i="18"/>
  <c r="BI135" i="18"/>
  <c r="BH135" i="18"/>
  <c r="BG135" i="18"/>
  <c r="BF135" i="18"/>
  <c r="T135" i="18"/>
  <c r="R135" i="18"/>
  <c r="P135" i="18"/>
  <c r="BI129" i="18"/>
  <c r="BH129" i="18"/>
  <c r="BG129" i="18"/>
  <c r="BF129" i="18"/>
  <c r="T129" i="18"/>
  <c r="R129" i="18"/>
  <c r="P129" i="18"/>
  <c r="BI126" i="18"/>
  <c r="BH126" i="18"/>
  <c r="BG126" i="18"/>
  <c r="BF126" i="18"/>
  <c r="T126" i="18"/>
  <c r="R126" i="18"/>
  <c r="P126" i="18"/>
  <c r="BI124" i="18"/>
  <c r="BH124" i="18"/>
  <c r="BG124" i="18"/>
  <c r="BF124" i="18"/>
  <c r="T124" i="18"/>
  <c r="R124" i="18"/>
  <c r="P124" i="18"/>
  <c r="BI120" i="18"/>
  <c r="BH120" i="18"/>
  <c r="BG120" i="18"/>
  <c r="BF120" i="18"/>
  <c r="T120" i="18"/>
  <c r="R120" i="18"/>
  <c r="P120" i="18"/>
  <c r="BI115" i="18"/>
  <c r="BH115" i="18"/>
  <c r="BG115" i="18"/>
  <c r="BF115" i="18"/>
  <c r="T115" i="18"/>
  <c r="R115" i="18"/>
  <c r="P115" i="18"/>
  <c r="BI112" i="18"/>
  <c r="BH112" i="18"/>
  <c r="BG112" i="18"/>
  <c r="BF112" i="18"/>
  <c r="T112" i="18"/>
  <c r="R112" i="18"/>
  <c r="P112" i="18"/>
  <c r="BI109" i="18"/>
  <c r="BH109" i="18"/>
  <c r="BG109" i="18"/>
  <c r="BF109" i="18"/>
  <c r="T109" i="18"/>
  <c r="R109" i="18"/>
  <c r="P109" i="18"/>
  <c r="BI106" i="18"/>
  <c r="BH106" i="18"/>
  <c r="BG106" i="18"/>
  <c r="BF106" i="18"/>
  <c r="T106" i="18"/>
  <c r="R106" i="18"/>
  <c r="P106" i="18"/>
  <c r="BI99" i="18"/>
  <c r="BH99" i="18"/>
  <c r="BG99" i="18"/>
  <c r="BF99" i="18"/>
  <c r="T99" i="18"/>
  <c r="R99" i="18"/>
  <c r="P99" i="18"/>
  <c r="BI96" i="18"/>
  <c r="BH96" i="18"/>
  <c r="BG96" i="18"/>
  <c r="BF96" i="18"/>
  <c r="T96" i="18"/>
  <c r="R96" i="18"/>
  <c r="P96" i="18"/>
  <c r="BI94" i="18"/>
  <c r="BH94" i="18"/>
  <c r="BG94" i="18"/>
  <c r="BF94" i="18"/>
  <c r="T94" i="18"/>
  <c r="R94" i="18"/>
  <c r="P94" i="18"/>
  <c r="J86" i="18"/>
  <c r="F86" i="18"/>
  <c r="F84" i="18"/>
  <c r="E82" i="18"/>
  <c r="J54" i="18"/>
  <c r="F54" i="18"/>
  <c r="F52" i="18"/>
  <c r="E50" i="18"/>
  <c r="J24" i="18"/>
  <c r="E24" i="18"/>
  <c r="J87" i="18"/>
  <c r="J23" i="18"/>
  <c r="J18" i="18"/>
  <c r="E18" i="18"/>
  <c r="F87" i="18" s="1"/>
  <c r="J17" i="18"/>
  <c r="J12" i="18"/>
  <c r="J84" i="18" s="1"/>
  <c r="E7" i="18"/>
  <c r="E48" i="18" s="1"/>
  <c r="J37" i="17"/>
  <c r="J36" i="17"/>
  <c r="AY70" i="1"/>
  <c r="J35" i="17"/>
  <c r="AX70" i="1"/>
  <c r="BI150" i="17"/>
  <c r="BH150" i="17"/>
  <c r="BG150" i="17"/>
  <c r="BF150" i="17"/>
  <c r="T150" i="17"/>
  <c r="R150" i="17"/>
  <c r="P150" i="17"/>
  <c r="BI148" i="17"/>
  <c r="BH148" i="17"/>
  <c r="BG148" i="17"/>
  <c r="BF148" i="17"/>
  <c r="T148" i="17"/>
  <c r="R148" i="17"/>
  <c r="P148" i="17"/>
  <c r="BI146" i="17"/>
  <c r="BH146" i="17"/>
  <c r="BG146" i="17"/>
  <c r="BF146" i="17"/>
  <c r="T146" i="17"/>
  <c r="R146" i="17"/>
  <c r="P146" i="17"/>
  <c r="BI143" i="17"/>
  <c r="BH143" i="17"/>
  <c r="BG143" i="17"/>
  <c r="BF143" i="17"/>
  <c r="T143" i="17"/>
  <c r="R143" i="17"/>
  <c r="P143" i="17"/>
  <c r="BI139" i="17"/>
  <c r="BH139" i="17"/>
  <c r="BG139" i="17"/>
  <c r="BF139" i="17"/>
  <c r="T139" i="17"/>
  <c r="R139" i="17"/>
  <c r="P139" i="17"/>
  <c r="BI134" i="17"/>
  <c r="BH134" i="17"/>
  <c r="BG134" i="17"/>
  <c r="BF134" i="17"/>
  <c r="T134" i="17"/>
  <c r="R134" i="17"/>
  <c r="P134" i="17"/>
  <c r="BI131" i="17"/>
  <c r="BH131" i="17"/>
  <c r="BG131" i="17"/>
  <c r="BF131" i="17"/>
  <c r="T131" i="17"/>
  <c r="R131" i="17"/>
  <c r="P131" i="17"/>
  <c r="BI128" i="17"/>
  <c r="BH128" i="17"/>
  <c r="BG128" i="17"/>
  <c r="BF128" i="17"/>
  <c r="T128" i="17"/>
  <c r="R128" i="17"/>
  <c r="P128" i="17"/>
  <c r="BI124" i="17"/>
  <c r="BH124" i="17"/>
  <c r="BG124" i="17"/>
  <c r="BF124" i="17"/>
  <c r="T124" i="17"/>
  <c r="R124" i="17"/>
  <c r="P124" i="17"/>
  <c r="BI120" i="17"/>
  <c r="BH120" i="17"/>
  <c r="BG120" i="17"/>
  <c r="BF120" i="17"/>
  <c r="T120" i="17"/>
  <c r="R120" i="17"/>
  <c r="P120" i="17"/>
  <c r="BI116" i="17"/>
  <c r="BH116" i="17"/>
  <c r="BG116" i="17"/>
  <c r="BF116" i="17"/>
  <c r="T116" i="17"/>
  <c r="R116" i="17"/>
  <c r="P116" i="17"/>
  <c r="BI107" i="17"/>
  <c r="BH107" i="17"/>
  <c r="BG107" i="17"/>
  <c r="BF107" i="17"/>
  <c r="T107" i="17"/>
  <c r="R107" i="17"/>
  <c r="P107" i="17"/>
  <c r="BI105" i="17"/>
  <c r="BH105" i="17"/>
  <c r="BG105" i="17"/>
  <c r="BF105" i="17"/>
  <c r="T105" i="17"/>
  <c r="R105" i="17"/>
  <c r="P105" i="17"/>
  <c r="BI104" i="17"/>
  <c r="BH104" i="17"/>
  <c r="BG104" i="17"/>
  <c r="BF104" i="17"/>
  <c r="T104" i="17"/>
  <c r="R104" i="17"/>
  <c r="P104" i="17"/>
  <c r="BI101" i="17"/>
  <c r="BH101" i="17"/>
  <c r="BG101" i="17"/>
  <c r="BF101" i="17"/>
  <c r="T101" i="17"/>
  <c r="R101" i="17"/>
  <c r="P101" i="17"/>
  <c r="BI100" i="17"/>
  <c r="BH100" i="17"/>
  <c r="BG100" i="17"/>
  <c r="BF100" i="17"/>
  <c r="T100" i="17"/>
  <c r="R100" i="17"/>
  <c r="P100" i="17"/>
  <c r="BI99" i="17"/>
  <c r="BH99" i="17"/>
  <c r="BG99" i="17"/>
  <c r="BF99" i="17"/>
  <c r="T99" i="17"/>
  <c r="R99" i="17"/>
  <c r="P99" i="17"/>
  <c r="BI98" i="17"/>
  <c r="BH98" i="17"/>
  <c r="BG98" i="17"/>
  <c r="BF98" i="17"/>
  <c r="T98" i="17"/>
  <c r="R98" i="17"/>
  <c r="P98" i="17"/>
  <c r="BI97" i="17"/>
  <c r="BH97" i="17"/>
  <c r="BG97" i="17"/>
  <c r="BF97" i="17"/>
  <c r="T97" i="17"/>
  <c r="R97" i="17"/>
  <c r="P97" i="17"/>
  <c r="BI96" i="17"/>
  <c r="BH96" i="17"/>
  <c r="BG96" i="17"/>
  <c r="BF96" i="17"/>
  <c r="T96" i="17"/>
  <c r="R96" i="17"/>
  <c r="P96" i="17"/>
  <c r="BI95" i="17"/>
  <c r="BH95" i="17"/>
  <c r="BG95" i="17"/>
  <c r="BF95" i="17"/>
  <c r="T95" i="17"/>
  <c r="R95" i="17"/>
  <c r="P95" i="17"/>
  <c r="BI90" i="17"/>
  <c r="BH90" i="17"/>
  <c r="BG90" i="17"/>
  <c r="BF90" i="17"/>
  <c r="T90" i="17"/>
  <c r="R90" i="17"/>
  <c r="P90" i="17"/>
  <c r="BI86" i="17"/>
  <c r="BH86" i="17"/>
  <c r="BG86" i="17"/>
  <c r="BF86" i="17"/>
  <c r="T86" i="17"/>
  <c r="R86" i="17"/>
  <c r="P86" i="17"/>
  <c r="J79" i="17"/>
  <c r="F79" i="17"/>
  <c r="F77" i="17"/>
  <c r="E75" i="17"/>
  <c r="J54" i="17"/>
  <c r="F54" i="17"/>
  <c r="F52" i="17"/>
  <c r="E50" i="17"/>
  <c r="J24" i="17"/>
  <c r="E24" i="17"/>
  <c r="J80" i="17" s="1"/>
  <c r="J23" i="17"/>
  <c r="J18" i="17"/>
  <c r="E18" i="17"/>
  <c r="F55" i="17"/>
  <c r="J17" i="17"/>
  <c r="J12" i="17"/>
  <c r="J77" i="17" s="1"/>
  <c r="E7" i="17"/>
  <c r="E73" i="17" s="1"/>
  <c r="J37" i="16"/>
  <c r="J36" i="16"/>
  <c r="AY69" i="1"/>
  <c r="J35" i="16"/>
  <c r="AX69" i="1"/>
  <c r="BI154" i="16"/>
  <c r="BH154" i="16"/>
  <c r="BG154" i="16"/>
  <c r="BF154" i="16"/>
  <c r="T154" i="16"/>
  <c r="R154" i="16"/>
  <c r="P154" i="16"/>
  <c r="BI152" i="16"/>
  <c r="BH152" i="16"/>
  <c r="BG152" i="16"/>
  <c r="BF152" i="16"/>
  <c r="T152" i="16"/>
  <c r="R152" i="16"/>
  <c r="P152" i="16"/>
  <c r="BI150" i="16"/>
  <c r="BH150" i="16"/>
  <c r="BG150" i="16"/>
  <c r="BF150" i="16"/>
  <c r="T150" i="16"/>
  <c r="R150" i="16"/>
  <c r="P150" i="16"/>
  <c r="BI148" i="16"/>
  <c r="BH148" i="16"/>
  <c r="BG148" i="16"/>
  <c r="BF148" i="16"/>
  <c r="T148" i="16"/>
  <c r="R148" i="16"/>
  <c r="P148" i="16"/>
  <c r="BI144" i="16"/>
  <c r="BH144" i="16"/>
  <c r="BG144" i="16"/>
  <c r="BF144" i="16"/>
  <c r="T144" i="16"/>
  <c r="R144" i="16"/>
  <c r="P144" i="16"/>
  <c r="BI139" i="16"/>
  <c r="BH139" i="16"/>
  <c r="BG139" i="16"/>
  <c r="BF139" i="16"/>
  <c r="T139" i="16"/>
  <c r="R139" i="16"/>
  <c r="P139" i="16"/>
  <c r="BI136" i="16"/>
  <c r="BH136" i="16"/>
  <c r="BG136" i="16"/>
  <c r="BF136" i="16"/>
  <c r="T136" i="16"/>
  <c r="R136" i="16"/>
  <c r="P136" i="16"/>
  <c r="BI134" i="16"/>
  <c r="BH134" i="16"/>
  <c r="BG134" i="16"/>
  <c r="BF134" i="16"/>
  <c r="T134" i="16"/>
  <c r="R134" i="16"/>
  <c r="P134" i="16"/>
  <c r="BI131" i="16"/>
  <c r="BH131" i="16"/>
  <c r="BG131" i="16"/>
  <c r="BF131" i="16"/>
  <c r="T131" i="16"/>
  <c r="R131" i="16"/>
  <c r="P131" i="16"/>
  <c r="BI127" i="16"/>
  <c r="BH127" i="16"/>
  <c r="BG127" i="16"/>
  <c r="BF127" i="16"/>
  <c r="T127" i="16"/>
  <c r="R127" i="16"/>
  <c r="P127" i="16"/>
  <c r="BI123" i="16"/>
  <c r="BH123" i="16"/>
  <c r="BG123" i="16"/>
  <c r="BF123" i="16"/>
  <c r="T123" i="16"/>
  <c r="R123" i="16"/>
  <c r="P123" i="16"/>
  <c r="BI119" i="16"/>
  <c r="BH119" i="16"/>
  <c r="BG119" i="16"/>
  <c r="BF119" i="16"/>
  <c r="T119" i="16"/>
  <c r="R119" i="16"/>
  <c r="P119" i="16"/>
  <c r="BI110" i="16"/>
  <c r="BH110" i="16"/>
  <c r="BG110" i="16"/>
  <c r="BF110" i="16"/>
  <c r="T110" i="16"/>
  <c r="R110" i="16"/>
  <c r="P110" i="16"/>
  <c r="BI108" i="16"/>
  <c r="BH108" i="16"/>
  <c r="BG108" i="16"/>
  <c r="BF108" i="16"/>
  <c r="T108" i="16"/>
  <c r="R108" i="16"/>
  <c r="P108" i="16"/>
  <c r="BI107" i="16"/>
  <c r="BH107" i="16"/>
  <c r="BG107" i="16"/>
  <c r="BF107" i="16"/>
  <c r="T107" i="16"/>
  <c r="R107" i="16"/>
  <c r="P107" i="16"/>
  <c r="BI106" i="16"/>
  <c r="BH106" i="16"/>
  <c r="BG106" i="16"/>
  <c r="BF106" i="16"/>
  <c r="T106" i="16"/>
  <c r="R106" i="16"/>
  <c r="P106" i="16"/>
  <c r="BI103" i="16"/>
  <c r="BH103" i="16"/>
  <c r="BG103" i="16"/>
  <c r="BF103" i="16"/>
  <c r="T103" i="16"/>
  <c r="R103" i="16"/>
  <c r="P103" i="16"/>
  <c r="BI102" i="16"/>
  <c r="BH102" i="16"/>
  <c r="BG102" i="16"/>
  <c r="BF102" i="16"/>
  <c r="T102" i="16"/>
  <c r="R102" i="16"/>
  <c r="P102" i="16"/>
  <c r="BI101" i="16"/>
  <c r="BH101" i="16"/>
  <c r="BG101" i="16"/>
  <c r="BF101" i="16"/>
  <c r="T101" i="16"/>
  <c r="R101" i="16"/>
  <c r="P101" i="16"/>
  <c r="BI100" i="16"/>
  <c r="BH100" i="16"/>
  <c r="BG100" i="16"/>
  <c r="BF100" i="16"/>
  <c r="T100" i="16"/>
  <c r="R100" i="16"/>
  <c r="P100" i="16"/>
  <c r="BI99" i="16"/>
  <c r="BH99" i="16"/>
  <c r="BG99" i="16"/>
  <c r="BF99" i="16"/>
  <c r="T99" i="16"/>
  <c r="R99" i="16"/>
  <c r="P99" i="16"/>
  <c r="BI98" i="16"/>
  <c r="BH98" i="16"/>
  <c r="BG98" i="16"/>
  <c r="BF98" i="16"/>
  <c r="T98" i="16"/>
  <c r="R98" i="16"/>
  <c r="P98" i="16"/>
  <c r="BI97" i="16"/>
  <c r="BH97" i="16"/>
  <c r="BG97" i="16"/>
  <c r="BF97" i="16"/>
  <c r="T97" i="16"/>
  <c r="R97" i="16"/>
  <c r="P97" i="16"/>
  <c r="BI96" i="16"/>
  <c r="BH96" i="16"/>
  <c r="BG96" i="16"/>
  <c r="BF96" i="16"/>
  <c r="T96" i="16"/>
  <c r="R96" i="16"/>
  <c r="P96" i="16"/>
  <c r="BI95" i="16"/>
  <c r="BH95" i="16"/>
  <c r="BG95" i="16"/>
  <c r="BF95" i="16"/>
  <c r="T95" i="16"/>
  <c r="R95" i="16"/>
  <c r="P95" i="16"/>
  <c r="BI90" i="16"/>
  <c r="BH90" i="16"/>
  <c r="BG90" i="16"/>
  <c r="BF90" i="16"/>
  <c r="T90" i="16"/>
  <c r="R90" i="16"/>
  <c r="P90" i="16"/>
  <c r="BI86" i="16"/>
  <c r="BH86" i="16"/>
  <c r="BG86" i="16"/>
  <c r="BF86" i="16"/>
  <c r="T86" i="16"/>
  <c r="R86" i="16"/>
  <c r="P86" i="16"/>
  <c r="J79" i="16"/>
  <c r="F79" i="16"/>
  <c r="F77" i="16"/>
  <c r="E75" i="16"/>
  <c r="J54" i="16"/>
  <c r="F54" i="16"/>
  <c r="F52" i="16"/>
  <c r="E50" i="16"/>
  <c r="J24" i="16"/>
  <c r="E24" i="16"/>
  <c r="J80" i="16"/>
  <c r="J23" i="16"/>
  <c r="J18" i="16"/>
  <c r="E18" i="16"/>
  <c r="F80" i="16" s="1"/>
  <c r="J17" i="16"/>
  <c r="J12" i="16"/>
  <c r="J77" i="16" s="1"/>
  <c r="E7" i="16"/>
  <c r="E48" i="16" s="1"/>
  <c r="J37" i="15"/>
  <c r="J36" i="15"/>
  <c r="AY68" i="1" s="1"/>
  <c r="J35" i="15"/>
  <c r="AX68" i="1" s="1"/>
  <c r="BI196" i="15"/>
  <c r="BH196" i="15"/>
  <c r="BG196" i="15"/>
  <c r="BF196" i="15"/>
  <c r="T196" i="15"/>
  <c r="T195" i="15"/>
  <c r="R196" i="15"/>
  <c r="R195" i="15"/>
  <c r="P196" i="15"/>
  <c r="P195" i="15"/>
  <c r="BI190" i="15"/>
  <c r="BH190" i="15"/>
  <c r="BG190" i="15"/>
  <c r="BF190" i="15"/>
  <c r="T190" i="15"/>
  <c r="R190" i="15"/>
  <c r="P190" i="15"/>
  <c r="BI185" i="15"/>
  <c r="BH185" i="15"/>
  <c r="BG185" i="15"/>
  <c r="BF185" i="15"/>
  <c r="T185" i="15"/>
  <c r="R185" i="15"/>
  <c r="P185" i="15"/>
  <c r="BI182" i="15"/>
  <c r="BH182" i="15"/>
  <c r="BG182" i="15"/>
  <c r="BF182" i="15"/>
  <c r="T182" i="15"/>
  <c r="R182" i="15"/>
  <c r="P182" i="15"/>
  <c r="BI177" i="15"/>
  <c r="BH177" i="15"/>
  <c r="BG177" i="15"/>
  <c r="BF177" i="15"/>
  <c r="T177" i="15"/>
  <c r="R177" i="15"/>
  <c r="P177" i="15"/>
  <c r="BI174" i="15"/>
  <c r="BH174" i="15"/>
  <c r="BG174" i="15"/>
  <c r="BF174" i="15"/>
  <c r="T174" i="15"/>
  <c r="R174" i="15"/>
  <c r="P174" i="15"/>
  <c r="BI169" i="15"/>
  <c r="BH169" i="15"/>
  <c r="BG169" i="15"/>
  <c r="BF169" i="15"/>
  <c r="T169" i="15"/>
  <c r="R169" i="15"/>
  <c r="P169" i="15"/>
  <c r="BI166" i="15"/>
  <c r="BH166" i="15"/>
  <c r="BG166" i="15"/>
  <c r="BF166" i="15"/>
  <c r="T166" i="15"/>
  <c r="R166" i="15"/>
  <c r="P166" i="15"/>
  <c r="BI161" i="15"/>
  <c r="BH161" i="15"/>
  <c r="BG161" i="15"/>
  <c r="BF161" i="15"/>
  <c r="T161" i="15"/>
  <c r="R161" i="15"/>
  <c r="P161" i="15"/>
  <c r="BI158" i="15"/>
  <c r="BH158" i="15"/>
  <c r="BG158" i="15"/>
  <c r="BF158" i="15"/>
  <c r="T158" i="15"/>
  <c r="R158" i="15"/>
  <c r="P158" i="15"/>
  <c r="BI155" i="15"/>
  <c r="BH155" i="15"/>
  <c r="BG155" i="15"/>
  <c r="BF155" i="15"/>
  <c r="T155" i="15"/>
  <c r="R155" i="15"/>
  <c r="P155" i="15"/>
  <c r="BI150" i="15"/>
  <c r="BH150" i="15"/>
  <c r="BG150" i="15"/>
  <c r="BF150" i="15"/>
  <c r="T150" i="15"/>
  <c r="R150" i="15"/>
  <c r="P150" i="15"/>
  <c r="BI142" i="15"/>
  <c r="BH142" i="15"/>
  <c r="BG142" i="15"/>
  <c r="BF142" i="15"/>
  <c r="T142" i="15"/>
  <c r="R142" i="15"/>
  <c r="P142" i="15"/>
  <c r="BI139" i="15"/>
  <c r="BH139" i="15"/>
  <c r="BG139" i="15"/>
  <c r="BF139" i="15"/>
  <c r="T139" i="15"/>
  <c r="R139" i="15"/>
  <c r="P139" i="15"/>
  <c r="BI111" i="15"/>
  <c r="BH111" i="15"/>
  <c r="BG111" i="15"/>
  <c r="BF111" i="15"/>
  <c r="T111" i="15"/>
  <c r="R111" i="15"/>
  <c r="P111" i="15"/>
  <c r="BI106" i="15"/>
  <c r="BH106" i="15"/>
  <c r="BG106" i="15"/>
  <c r="BF106" i="15"/>
  <c r="T106" i="15"/>
  <c r="R106" i="15"/>
  <c r="P106" i="15"/>
  <c r="BI103" i="15"/>
  <c r="BH103" i="15"/>
  <c r="BG103" i="15"/>
  <c r="BF103" i="15"/>
  <c r="T103" i="15"/>
  <c r="R103" i="15"/>
  <c r="P103" i="15"/>
  <c r="BI97" i="15"/>
  <c r="BH97" i="15"/>
  <c r="BG97" i="15"/>
  <c r="BF97" i="15"/>
  <c r="T97" i="15"/>
  <c r="R97" i="15"/>
  <c r="P97" i="15"/>
  <c r="BI88" i="15"/>
  <c r="BH88" i="15"/>
  <c r="BG88" i="15"/>
  <c r="BF88" i="15"/>
  <c r="T88" i="15"/>
  <c r="R88" i="15"/>
  <c r="P88" i="15"/>
  <c r="J80" i="15"/>
  <c r="F80" i="15"/>
  <c r="F78" i="15"/>
  <c r="E76" i="15"/>
  <c r="J54" i="15"/>
  <c r="F54" i="15"/>
  <c r="F52" i="15"/>
  <c r="E50" i="15"/>
  <c r="J24" i="15"/>
  <c r="E24" i="15"/>
  <c r="J81" i="15" s="1"/>
  <c r="J23" i="15"/>
  <c r="J18" i="15"/>
  <c r="E18" i="15"/>
  <c r="F81" i="15" s="1"/>
  <c r="J17" i="15"/>
  <c r="J12" i="15"/>
  <c r="J78" i="15"/>
  <c r="E7" i="15"/>
  <c r="E48" i="15" s="1"/>
  <c r="J37" i="14"/>
  <c r="J36" i="14"/>
  <c r="AY67" i="1"/>
  <c r="J35" i="14"/>
  <c r="AX67" i="1" s="1"/>
  <c r="BI199" i="14"/>
  <c r="BH199" i="14"/>
  <c r="BG199" i="14"/>
  <c r="BF199" i="14"/>
  <c r="T199" i="14"/>
  <c r="R199" i="14"/>
  <c r="P199" i="14"/>
  <c r="BI196" i="14"/>
  <c r="BH196" i="14"/>
  <c r="BG196" i="14"/>
  <c r="BF196" i="14"/>
  <c r="T196" i="14"/>
  <c r="R196" i="14"/>
  <c r="P196" i="14"/>
  <c r="BI190" i="14"/>
  <c r="BH190" i="14"/>
  <c r="BG190" i="14"/>
  <c r="BF190" i="14"/>
  <c r="T190" i="14"/>
  <c r="R190" i="14"/>
  <c r="P190" i="14"/>
  <c r="BI185" i="14"/>
  <c r="BH185" i="14"/>
  <c r="BG185" i="14"/>
  <c r="BF185" i="14"/>
  <c r="T185" i="14"/>
  <c r="R185" i="14"/>
  <c r="P185" i="14"/>
  <c r="BI182" i="14"/>
  <c r="BH182" i="14"/>
  <c r="BG182" i="14"/>
  <c r="BF182" i="14"/>
  <c r="T182" i="14"/>
  <c r="R182" i="14"/>
  <c r="P182" i="14"/>
  <c r="BI177" i="14"/>
  <c r="BH177" i="14"/>
  <c r="BG177" i="14"/>
  <c r="BF177" i="14"/>
  <c r="T177" i="14"/>
  <c r="R177" i="14"/>
  <c r="P177" i="14"/>
  <c r="BI174" i="14"/>
  <c r="BH174" i="14"/>
  <c r="BG174" i="14"/>
  <c r="BF174" i="14"/>
  <c r="T174" i="14"/>
  <c r="R174" i="14"/>
  <c r="P174" i="14"/>
  <c r="BI169" i="14"/>
  <c r="BH169" i="14"/>
  <c r="BG169" i="14"/>
  <c r="BF169" i="14"/>
  <c r="T169" i="14"/>
  <c r="R169" i="14"/>
  <c r="P169" i="14"/>
  <c r="BI166" i="14"/>
  <c r="BH166" i="14"/>
  <c r="BG166" i="14"/>
  <c r="BF166" i="14"/>
  <c r="T166" i="14"/>
  <c r="R166" i="14"/>
  <c r="P166" i="14"/>
  <c r="BI161" i="14"/>
  <c r="BH161" i="14"/>
  <c r="BG161" i="14"/>
  <c r="BF161" i="14"/>
  <c r="T161" i="14"/>
  <c r="R161" i="14"/>
  <c r="P161" i="14"/>
  <c r="BI158" i="14"/>
  <c r="BH158" i="14"/>
  <c r="BG158" i="14"/>
  <c r="BF158" i="14"/>
  <c r="T158" i="14"/>
  <c r="R158" i="14"/>
  <c r="P158" i="14"/>
  <c r="BI155" i="14"/>
  <c r="BH155" i="14"/>
  <c r="BG155" i="14"/>
  <c r="BF155" i="14"/>
  <c r="T155" i="14"/>
  <c r="R155" i="14"/>
  <c r="P155" i="14"/>
  <c r="BI150" i="14"/>
  <c r="BH150" i="14"/>
  <c r="BG150" i="14"/>
  <c r="BF150" i="14"/>
  <c r="T150" i="14"/>
  <c r="R150" i="14"/>
  <c r="P150" i="14"/>
  <c r="BI142" i="14"/>
  <c r="BH142" i="14"/>
  <c r="BG142" i="14"/>
  <c r="BF142" i="14"/>
  <c r="T142" i="14"/>
  <c r="R142" i="14"/>
  <c r="P142" i="14"/>
  <c r="BI139" i="14"/>
  <c r="BH139" i="14"/>
  <c r="BG139" i="14"/>
  <c r="BF139" i="14"/>
  <c r="T139" i="14"/>
  <c r="R139" i="14"/>
  <c r="P139" i="14"/>
  <c r="BI111" i="14"/>
  <c r="BH111" i="14"/>
  <c r="BG111" i="14"/>
  <c r="BF111" i="14"/>
  <c r="T111" i="14"/>
  <c r="R111" i="14"/>
  <c r="P111" i="14"/>
  <c r="BI106" i="14"/>
  <c r="BH106" i="14"/>
  <c r="BG106" i="14"/>
  <c r="BF106" i="14"/>
  <c r="T106" i="14"/>
  <c r="R106" i="14"/>
  <c r="P106" i="14"/>
  <c r="BI103" i="14"/>
  <c r="BH103" i="14"/>
  <c r="BG103" i="14"/>
  <c r="BF103" i="14"/>
  <c r="T103" i="14"/>
  <c r="R103" i="14"/>
  <c r="P103" i="14"/>
  <c r="BI97" i="14"/>
  <c r="BH97" i="14"/>
  <c r="BG97" i="14"/>
  <c r="BF97" i="14"/>
  <c r="T97" i="14"/>
  <c r="R97" i="14"/>
  <c r="P97" i="14"/>
  <c r="BI88" i="14"/>
  <c r="BH88" i="14"/>
  <c r="BG88" i="14"/>
  <c r="BF88" i="14"/>
  <c r="T88" i="14"/>
  <c r="R88" i="14"/>
  <c r="P88" i="14"/>
  <c r="J80" i="14"/>
  <c r="F80" i="14"/>
  <c r="F78" i="14"/>
  <c r="E76" i="14"/>
  <c r="J54" i="14"/>
  <c r="F54" i="14"/>
  <c r="F52" i="14"/>
  <c r="E50" i="14"/>
  <c r="J24" i="14"/>
  <c r="E24" i="14"/>
  <c r="J81" i="14" s="1"/>
  <c r="J23" i="14"/>
  <c r="J18" i="14"/>
  <c r="E18" i="14"/>
  <c r="F81" i="14" s="1"/>
  <c r="J17" i="14"/>
  <c r="J12" i="14"/>
  <c r="J52" i="14"/>
  <c r="E7" i="14"/>
  <c r="E48" i="14" s="1"/>
  <c r="J37" i="13"/>
  <c r="J36" i="13"/>
  <c r="AY66" i="1" s="1"/>
  <c r="J35" i="13"/>
  <c r="AX66" i="1" s="1"/>
  <c r="BI163" i="13"/>
  <c r="BH163" i="13"/>
  <c r="BG163" i="13"/>
  <c r="BF163" i="13"/>
  <c r="T163" i="13"/>
  <c r="R163" i="13"/>
  <c r="P163" i="13"/>
  <c r="BI162" i="13"/>
  <c r="BH162" i="13"/>
  <c r="BG162" i="13"/>
  <c r="BF162" i="13"/>
  <c r="T162" i="13"/>
  <c r="R162" i="13"/>
  <c r="P162" i="13"/>
  <c r="BI157" i="13"/>
  <c r="BH157" i="13"/>
  <c r="BG157" i="13"/>
  <c r="BF157" i="13"/>
  <c r="T157" i="13"/>
  <c r="R157" i="13"/>
  <c r="P157" i="13"/>
  <c r="BI155" i="13"/>
  <c r="BH155" i="13"/>
  <c r="BG155" i="13"/>
  <c r="BF155" i="13"/>
  <c r="T155" i="13"/>
  <c r="R155" i="13"/>
  <c r="P155" i="13"/>
  <c r="BI153" i="13"/>
  <c r="BH153" i="13"/>
  <c r="BG153" i="13"/>
  <c r="BF153" i="13"/>
  <c r="T153" i="13"/>
  <c r="R153" i="13"/>
  <c r="P153" i="13"/>
  <c r="BI151" i="13"/>
  <c r="BH151" i="13"/>
  <c r="BG151" i="13"/>
  <c r="BF151" i="13"/>
  <c r="T151" i="13"/>
  <c r="R151" i="13"/>
  <c r="P151" i="13"/>
  <c r="BI149" i="13"/>
  <c r="BH149" i="13"/>
  <c r="BG149" i="13"/>
  <c r="BF149" i="13"/>
  <c r="T149" i="13"/>
  <c r="R149" i="13"/>
  <c r="P149" i="13"/>
  <c r="BI144" i="13"/>
  <c r="BH144" i="13"/>
  <c r="BG144" i="13"/>
  <c r="BF144" i="13"/>
  <c r="T144" i="13"/>
  <c r="R144" i="13"/>
  <c r="P144" i="13"/>
  <c r="BI138" i="13"/>
  <c r="BH138" i="13"/>
  <c r="BG138" i="13"/>
  <c r="BF138" i="13"/>
  <c r="T138" i="13"/>
  <c r="R138" i="13"/>
  <c r="P138" i="13"/>
  <c r="BI136" i="13"/>
  <c r="BH136" i="13"/>
  <c r="BG136" i="13"/>
  <c r="BF136" i="13"/>
  <c r="T136" i="13"/>
  <c r="R136" i="13"/>
  <c r="P136" i="13"/>
  <c r="BI133" i="13"/>
  <c r="BH133" i="13"/>
  <c r="BG133" i="13"/>
  <c r="BF133" i="13"/>
  <c r="T133" i="13"/>
  <c r="R133" i="13"/>
  <c r="P133" i="13"/>
  <c r="BI128" i="13"/>
  <c r="BH128" i="13"/>
  <c r="BG128" i="13"/>
  <c r="BF128" i="13"/>
  <c r="T128" i="13"/>
  <c r="R128" i="13"/>
  <c r="P128" i="13"/>
  <c r="BI122" i="13"/>
  <c r="BH122" i="13"/>
  <c r="BG122" i="13"/>
  <c r="BF122" i="13"/>
  <c r="T122" i="13"/>
  <c r="R122" i="13"/>
  <c r="P122" i="13"/>
  <c r="BI117" i="13"/>
  <c r="BH117" i="13"/>
  <c r="BG117" i="13"/>
  <c r="BF117" i="13"/>
  <c r="T117" i="13"/>
  <c r="R117" i="13"/>
  <c r="P117" i="13"/>
  <c r="BI111" i="13"/>
  <c r="BH111" i="13"/>
  <c r="BG111" i="13"/>
  <c r="BF111" i="13"/>
  <c r="T111" i="13"/>
  <c r="R111" i="13"/>
  <c r="P111" i="13"/>
  <c r="BI108" i="13"/>
  <c r="BH108" i="13"/>
  <c r="BG108" i="13"/>
  <c r="BF108" i="13"/>
  <c r="T108" i="13"/>
  <c r="R108" i="13"/>
  <c r="P108" i="13"/>
  <c r="BI105" i="13"/>
  <c r="BH105" i="13"/>
  <c r="BG105" i="13"/>
  <c r="BF105" i="13"/>
  <c r="T105" i="13"/>
  <c r="R105" i="13"/>
  <c r="P105" i="13"/>
  <c r="BI101" i="13"/>
  <c r="BH101" i="13"/>
  <c r="BG101" i="13"/>
  <c r="BF101" i="13"/>
  <c r="T101" i="13"/>
  <c r="R101" i="13"/>
  <c r="P101" i="13"/>
  <c r="BI97" i="13"/>
  <c r="BH97" i="13"/>
  <c r="BG97" i="13"/>
  <c r="BF97" i="13"/>
  <c r="T97" i="13"/>
  <c r="R97" i="13"/>
  <c r="P97" i="13"/>
  <c r="BI92" i="13"/>
  <c r="BH92" i="13"/>
  <c r="BG92" i="13"/>
  <c r="BF92" i="13"/>
  <c r="T92" i="13"/>
  <c r="R92" i="13"/>
  <c r="P92" i="13"/>
  <c r="BI89" i="13"/>
  <c r="BH89" i="13"/>
  <c r="BG89" i="13"/>
  <c r="BF89" i="13"/>
  <c r="T89" i="13"/>
  <c r="T88" i="13" s="1"/>
  <c r="R89" i="13"/>
  <c r="R88" i="13"/>
  <c r="P89" i="13"/>
  <c r="P88" i="13"/>
  <c r="J81" i="13"/>
  <c r="F81" i="13"/>
  <c r="F79" i="13"/>
  <c r="E77" i="13"/>
  <c r="J54" i="13"/>
  <c r="F54" i="13"/>
  <c r="F52" i="13"/>
  <c r="E50" i="13"/>
  <c r="J24" i="13"/>
  <c r="E24" i="13"/>
  <c r="J82" i="13" s="1"/>
  <c r="J23" i="13"/>
  <c r="J18" i="13"/>
  <c r="E18" i="13"/>
  <c r="F82" i="13" s="1"/>
  <c r="J17" i="13"/>
  <c r="J12" i="13"/>
  <c r="J52" i="13" s="1"/>
  <c r="E7" i="13"/>
  <c r="E75" i="13"/>
  <c r="J37" i="12"/>
  <c r="J36" i="12"/>
  <c r="AY65" i="1" s="1"/>
  <c r="J35" i="12"/>
  <c r="AX65" i="1" s="1"/>
  <c r="BI128" i="12"/>
  <c r="BH128" i="12"/>
  <c r="BG128" i="12"/>
  <c r="BF128" i="12"/>
  <c r="T128" i="12"/>
  <c r="T127" i="12" s="1"/>
  <c r="R128" i="12"/>
  <c r="R127" i="12"/>
  <c r="P128" i="12"/>
  <c r="P127" i="12" s="1"/>
  <c r="BI125" i="12"/>
  <c r="BH125" i="12"/>
  <c r="BG125" i="12"/>
  <c r="BF125" i="12"/>
  <c r="T125" i="12"/>
  <c r="R125" i="12"/>
  <c r="P125" i="12"/>
  <c r="BI123" i="12"/>
  <c r="BH123" i="12"/>
  <c r="BG123" i="12"/>
  <c r="BF123" i="12"/>
  <c r="T123" i="12"/>
  <c r="R123" i="12"/>
  <c r="P123" i="12"/>
  <c r="BI121" i="12"/>
  <c r="BH121" i="12"/>
  <c r="BG121" i="12"/>
  <c r="BF121" i="12"/>
  <c r="T121" i="12"/>
  <c r="R121" i="12"/>
  <c r="P121" i="12"/>
  <c r="BI119" i="12"/>
  <c r="BH119" i="12"/>
  <c r="BG119" i="12"/>
  <c r="BF119" i="12"/>
  <c r="T119" i="12"/>
  <c r="R119" i="12"/>
  <c r="P119" i="12"/>
  <c r="BI116" i="12"/>
  <c r="BH116" i="12"/>
  <c r="BG116" i="12"/>
  <c r="BF116" i="12"/>
  <c r="T116" i="12"/>
  <c r="R116" i="12"/>
  <c r="P116" i="12"/>
  <c r="BI114" i="12"/>
  <c r="BH114" i="12"/>
  <c r="BG114" i="12"/>
  <c r="BF114" i="12"/>
  <c r="T114" i="12"/>
  <c r="R114" i="12"/>
  <c r="P114" i="12"/>
  <c r="BI111" i="12"/>
  <c r="BH111" i="12"/>
  <c r="BG111" i="12"/>
  <c r="BF111" i="12"/>
  <c r="T111" i="12"/>
  <c r="R111" i="12"/>
  <c r="P111" i="12"/>
  <c r="BI106" i="12"/>
  <c r="BH106" i="12"/>
  <c r="BG106" i="12"/>
  <c r="BF106" i="12"/>
  <c r="T106" i="12"/>
  <c r="R106" i="12"/>
  <c r="P106" i="12"/>
  <c r="BI102" i="12"/>
  <c r="BH102" i="12"/>
  <c r="BG102" i="12"/>
  <c r="BF102" i="12"/>
  <c r="T102" i="12"/>
  <c r="R102" i="12"/>
  <c r="P102" i="12"/>
  <c r="BI99" i="12"/>
  <c r="BH99" i="12"/>
  <c r="BG99" i="12"/>
  <c r="BF99" i="12"/>
  <c r="T99" i="12"/>
  <c r="R99" i="12"/>
  <c r="P99" i="12"/>
  <c r="BI95" i="12"/>
  <c r="BH95" i="12"/>
  <c r="BG95" i="12"/>
  <c r="BF95" i="12"/>
  <c r="T95" i="12"/>
  <c r="R95" i="12"/>
  <c r="P95" i="12"/>
  <c r="BI91" i="12"/>
  <c r="BH91" i="12"/>
  <c r="BG91" i="12"/>
  <c r="BF91" i="12"/>
  <c r="T91" i="12"/>
  <c r="R91" i="12"/>
  <c r="P91" i="12"/>
  <c r="BI88" i="12"/>
  <c r="BH88" i="12"/>
  <c r="BG88" i="12"/>
  <c r="BF88" i="12"/>
  <c r="T88" i="12"/>
  <c r="R88" i="12"/>
  <c r="P88" i="12"/>
  <c r="J80" i="12"/>
  <c r="F80" i="12"/>
  <c r="F78" i="12"/>
  <c r="E76" i="12"/>
  <c r="J54" i="12"/>
  <c r="F54" i="12"/>
  <c r="F52" i="12"/>
  <c r="E50" i="12"/>
  <c r="J24" i="12"/>
  <c r="E24" i="12"/>
  <c r="J81" i="12" s="1"/>
  <c r="J23" i="12"/>
  <c r="J18" i="12"/>
  <c r="E18" i="12"/>
  <c r="F81" i="12" s="1"/>
  <c r="J17" i="12"/>
  <c r="J12" i="12"/>
  <c r="J52" i="12" s="1"/>
  <c r="E7" i="12"/>
  <c r="E74" i="12"/>
  <c r="J37" i="11"/>
  <c r="J36" i="11"/>
  <c r="AY64" i="1" s="1"/>
  <c r="J35" i="11"/>
  <c r="AX64" i="1" s="1"/>
  <c r="BI185" i="11"/>
  <c r="BH185" i="11"/>
  <c r="BG185" i="11"/>
  <c r="BF185" i="11"/>
  <c r="T185" i="11"/>
  <c r="R185" i="11"/>
  <c r="P185" i="11"/>
  <c r="BI184" i="11"/>
  <c r="BH184" i="11"/>
  <c r="BG184" i="11"/>
  <c r="BF184" i="11"/>
  <c r="T184" i="11"/>
  <c r="R184" i="11"/>
  <c r="P184" i="11"/>
  <c r="BI181" i="11"/>
  <c r="BH181" i="11"/>
  <c r="BG181" i="11"/>
  <c r="BF181" i="11"/>
  <c r="T181" i="11"/>
  <c r="R181" i="11"/>
  <c r="P181" i="11"/>
  <c r="BI179" i="11"/>
  <c r="BH179" i="11"/>
  <c r="BG179" i="11"/>
  <c r="BF179" i="11"/>
  <c r="T179" i="11"/>
  <c r="R179" i="11"/>
  <c r="P179" i="11"/>
  <c r="BI177" i="11"/>
  <c r="BH177" i="11"/>
  <c r="BG177" i="11"/>
  <c r="BF177" i="11"/>
  <c r="T177" i="11"/>
  <c r="R177" i="11"/>
  <c r="P177" i="11"/>
  <c r="BI175" i="11"/>
  <c r="BH175" i="11"/>
  <c r="BG175" i="11"/>
  <c r="BF175" i="11"/>
  <c r="T175" i="11"/>
  <c r="R175" i="11"/>
  <c r="P175" i="11"/>
  <c r="BI173" i="11"/>
  <c r="BH173" i="11"/>
  <c r="BG173" i="11"/>
  <c r="BF173" i="11"/>
  <c r="T173" i="11"/>
  <c r="R173" i="11"/>
  <c r="P173" i="11"/>
  <c r="BI168" i="11"/>
  <c r="BH168" i="11"/>
  <c r="BG168" i="11"/>
  <c r="BF168" i="11"/>
  <c r="T168" i="11"/>
  <c r="R168" i="11"/>
  <c r="P168" i="11"/>
  <c r="BI166" i="11"/>
  <c r="BH166" i="11"/>
  <c r="BG166" i="11"/>
  <c r="BF166" i="11"/>
  <c r="T166" i="11"/>
  <c r="R166" i="11"/>
  <c r="P166" i="11"/>
  <c r="BI164" i="11"/>
  <c r="BH164" i="11"/>
  <c r="BG164" i="11"/>
  <c r="BF164" i="11"/>
  <c r="T164" i="11"/>
  <c r="R164" i="11"/>
  <c r="P164" i="11"/>
  <c r="BI160" i="11"/>
  <c r="BH160" i="11"/>
  <c r="BG160" i="11"/>
  <c r="BF160" i="11"/>
  <c r="T160" i="11"/>
  <c r="R160" i="11"/>
  <c r="P160" i="11"/>
  <c r="BI157" i="11"/>
  <c r="BH157" i="11"/>
  <c r="BG157" i="11"/>
  <c r="BF157" i="11"/>
  <c r="T157" i="11"/>
  <c r="R157" i="11"/>
  <c r="P157" i="11"/>
  <c r="BI153" i="11"/>
  <c r="BH153" i="11"/>
  <c r="BG153" i="11"/>
  <c r="BF153" i="11"/>
  <c r="T153" i="11"/>
  <c r="R153" i="11"/>
  <c r="P153" i="11"/>
  <c r="BI148" i="11"/>
  <c r="BH148" i="11"/>
  <c r="BG148" i="11"/>
  <c r="BF148" i="11"/>
  <c r="T148" i="11"/>
  <c r="R148" i="11"/>
  <c r="P148" i="11"/>
  <c r="BI141" i="11"/>
  <c r="BH141" i="11"/>
  <c r="BG141" i="11"/>
  <c r="BF141" i="11"/>
  <c r="T141" i="11"/>
  <c r="R141" i="11"/>
  <c r="P141" i="11"/>
  <c r="BI135" i="11"/>
  <c r="BH135" i="11"/>
  <c r="BG135" i="11"/>
  <c r="BF135" i="11"/>
  <c r="T135" i="11"/>
  <c r="R135" i="11"/>
  <c r="P135" i="11"/>
  <c r="BI132" i="11"/>
  <c r="BH132" i="11"/>
  <c r="BG132" i="11"/>
  <c r="BF132" i="11"/>
  <c r="T132" i="11"/>
  <c r="R132" i="11"/>
  <c r="P132" i="11"/>
  <c r="BI128" i="11"/>
  <c r="BH128" i="11"/>
  <c r="BG128" i="11"/>
  <c r="BF128" i="11"/>
  <c r="T128" i="11"/>
  <c r="R128" i="11"/>
  <c r="P128" i="11"/>
  <c r="BI124" i="11"/>
  <c r="BH124" i="11"/>
  <c r="BG124" i="11"/>
  <c r="BF124" i="11"/>
  <c r="T124" i="11"/>
  <c r="R124" i="11"/>
  <c r="P124" i="11"/>
  <c r="BI118" i="11"/>
  <c r="BH118" i="11"/>
  <c r="BG118" i="11"/>
  <c r="BF118" i="11"/>
  <c r="T118" i="11"/>
  <c r="R118" i="11"/>
  <c r="P118" i="11"/>
  <c r="BI112" i="11"/>
  <c r="BH112" i="11"/>
  <c r="BG112" i="11"/>
  <c r="BF112" i="11"/>
  <c r="T112" i="11"/>
  <c r="R112" i="11"/>
  <c r="P112" i="11"/>
  <c r="BI104" i="11"/>
  <c r="BH104" i="11"/>
  <c r="BG104" i="11"/>
  <c r="BF104" i="11"/>
  <c r="T104" i="11"/>
  <c r="R104" i="11"/>
  <c r="P104" i="11"/>
  <c r="BI96" i="11"/>
  <c r="BH96" i="11"/>
  <c r="BG96" i="11"/>
  <c r="BF96" i="11"/>
  <c r="T96" i="11"/>
  <c r="R96" i="11"/>
  <c r="P96" i="11"/>
  <c r="BI91" i="11"/>
  <c r="BH91" i="11"/>
  <c r="BG91" i="11"/>
  <c r="BF91" i="11"/>
  <c r="T91" i="11"/>
  <c r="R91" i="11"/>
  <c r="P91" i="11"/>
  <c r="BI89" i="11"/>
  <c r="BH89" i="11"/>
  <c r="BG89" i="11"/>
  <c r="BF89" i="11"/>
  <c r="T89" i="11"/>
  <c r="T88" i="11" s="1"/>
  <c r="R89" i="11"/>
  <c r="R88" i="11" s="1"/>
  <c r="P89" i="11"/>
  <c r="P88" i="11"/>
  <c r="J81" i="11"/>
  <c r="F81" i="11"/>
  <c r="F79" i="11"/>
  <c r="E77" i="11"/>
  <c r="J54" i="11"/>
  <c r="F54" i="11"/>
  <c r="F52" i="11"/>
  <c r="E50" i="11"/>
  <c r="J24" i="11"/>
  <c r="E24" i="11"/>
  <c r="J82" i="11" s="1"/>
  <c r="J23" i="11"/>
  <c r="J18" i="11"/>
  <c r="E18" i="11"/>
  <c r="F82" i="11" s="1"/>
  <c r="J17" i="11"/>
  <c r="J12" i="11"/>
  <c r="J52" i="11" s="1"/>
  <c r="E7" i="11"/>
  <c r="E48" i="11"/>
  <c r="J119" i="10"/>
  <c r="J64" i="10" s="1"/>
  <c r="J37" i="10"/>
  <c r="J36" i="10"/>
  <c r="AY63" i="1"/>
  <c r="J35" i="10"/>
  <c r="AX63" i="1" s="1"/>
  <c r="BI158" i="10"/>
  <c r="BH158" i="10"/>
  <c r="BG158" i="10"/>
  <c r="BF158" i="10"/>
  <c r="T158" i="10"/>
  <c r="T157" i="10"/>
  <c r="R158" i="10"/>
  <c r="R157" i="10"/>
  <c r="P158" i="10"/>
  <c r="P157" i="10" s="1"/>
  <c r="BI153" i="10"/>
  <c r="BH153" i="10"/>
  <c r="BG153" i="10"/>
  <c r="BF153" i="10"/>
  <c r="T153" i="10"/>
  <c r="R153" i="10"/>
  <c r="P153" i="10"/>
  <c r="BI150" i="10"/>
  <c r="BH150" i="10"/>
  <c r="BG150" i="10"/>
  <c r="BF150" i="10"/>
  <c r="T150" i="10"/>
  <c r="R150" i="10"/>
  <c r="P150" i="10"/>
  <c r="BI147" i="10"/>
  <c r="BH147" i="10"/>
  <c r="BG147" i="10"/>
  <c r="BF147" i="10"/>
  <c r="T147" i="10"/>
  <c r="T146" i="10"/>
  <c r="R147" i="10"/>
  <c r="R146" i="10"/>
  <c r="P147" i="10"/>
  <c r="P146" i="10" s="1"/>
  <c r="BI143" i="10"/>
  <c r="BH143" i="10"/>
  <c r="BG143" i="10"/>
  <c r="BF143" i="10"/>
  <c r="T143" i="10"/>
  <c r="R143" i="10"/>
  <c r="P143" i="10"/>
  <c r="BI138" i="10"/>
  <c r="BH138" i="10"/>
  <c r="BG138" i="10"/>
  <c r="BF138" i="10"/>
  <c r="T138" i="10"/>
  <c r="R138" i="10"/>
  <c r="P138" i="10"/>
  <c r="BI135" i="10"/>
  <c r="BH135" i="10"/>
  <c r="BG135" i="10"/>
  <c r="BF135" i="10"/>
  <c r="T135" i="10"/>
  <c r="R135" i="10"/>
  <c r="P135" i="10"/>
  <c r="BI130" i="10"/>
  <c r="BH130" i="10"/>
  <c r="BG130" i="10"/>
  <c r="BF130" i="10"/>
  <c r="T130" i="10"/>
  <c r="R130" i="10"/>
  <c r="P130" i="10"/>
  <c r="BI126" i="10"/>
  <c r="BH126" i="10"/>
  <c r="BG126" i="10"/>
  <c r="BF126" i="10"/>
  <c r="T126" i="10"/>
  <c r="R126" i="10"/>
  <c r="P126" i="10"/>
  <c r="BI122" i="10"/>
  <c r="BH122" i="10"/>
  <c r="BG122" i="10"/>
  <c r="BF122" i="10"/>
  <c r="T122" i="10"/>
  <c r="R122" i="10"/>
  <c r="P122" i="10"/>
  <c r="BI115" i="10"/>
  <c r="BH115" i="10"/>
  <c r="BG115" i="10"/>
  <c r="BF115" i="10"/>
  <c r="T115" i="10"/>
  <c r="R115" i="10"/>
  <c r="P115" i="10"/>
  <c r="BI105" i="10"/>
  <c r="BH105" i="10"/>
  <c r="BG105" i="10"/>
  <c r="BF105" i="10"/>
  <c r="T105" i="10"/>
  <c r="R105" i="10"/>
  <c r="P105" i="10"/>
  <c r="BI100" i="10"/>
  <c r="BH100" i="10"/>
  <c r="BG100" i="10"/>
  <c r="BF100" i="10"/>
  <c r="T100" i="10"/>
  <c r="R100" i="10"/>
  <c r="P100" i="10"/>
  <c r="BI98" i="10"/>
  <c r="BH98" i="10"/>
  <c r="BG98" i="10"/>
  <c r="BF98" i="10"/>
  <c r="T98" i="10"/>
  <c r="R98" i="10"/>
  <c r="P98" i="10"/>
  <c r="BI95" i="10"/>
  <c r="BH95" i="10"/>
  <c r="BG95" i="10"/>
  <c r="BF95" i="10"/>
  <c r="T95" i="10"/>
  <c r="R95" i="10"/>
  <c r="P95" i="10"/>
  <c r="J87" i="10"/>
  <c r="F87" i="10"/>
  <c r="F85" i="10"/>
  <c r="E83" i="10"/>
  <c r="J54" i="10"/>
  <c r="F54" i="10"/>
  <c r="F52" i="10"/>
  <c r="E50" i="10"/>
  <c r="J24" i="10"/>
  <c r="E24" i="10"/>
  <c r="J55" i="10"/>
  <c r="J23" i="10"/>
  <c r="J18" i="10"/>
  <c r="E18" i="10"/>
  <c r="F55" i="10" s="1"/>
  <c r="J17" i="10"/>
  <c r="J12" i="10"/>
  <c r="J85" i="10"/>
  <c r="E7" i="10"/>
  <c r="E48" i="10" s="1"/>
  <c r="J37" i="9"/>
  <c r="J36" i="9"/>
  <c r="AY62" i="1"/>
  <c r="J35" i="9"/>
  <c r="AX62" i="1" s="1"/>
  <c r="BI191" i="9"/>
  <c r="BH191" i="9"/>
  <c r="BG191" i="9"/>
  <c r="BF191" i="9"/>
  <c r="T191" i="9"/>
  <c r="R191" i="9"/>
  <c r="P191" i="9"/>
  <c r="BI189" i="9"/>
  <c r="BH189" i="9"/>
  <c r="BG189" i="9"/>
  <c r="BF189" i="9"/>
  <c r="T189" i="9"/>
  <c r="R189" i="9"/>
  <c r="P189" i="9"/>
  <c r="BI185" i="9"/>
  <c r="BH185" i="9"/>
  <c r="BG185" i="9"/>
  <c r="BF185" i="9"/>
  <c r="T185" i="9"/>
  <c r="R185" i="9"/>
  <c r="P185" i="9"/>
  <c r="BI181" i="9"/>
  <c r="BH181" i="9"/>
  <c r="BG181" i="9"/>
  <c r="BF181" i="9"/>
  <c r="T181" i="9"/>
  <c r="R181" i="9"/>
  <c r="P181" i="9"/>
  <c r="BI177" i="9"/>
  <c r="BH177" i="9"/>
  <c r="BG177" i="9"/>
  <c r="BF177" i="9"/>
  <c r="T177" i="9"/>
  <c r="R177" i="9"/>
  <c r="P177" i="9"/>
  <c r="BI174" i="9"/>
  <c r="BH174" i="9"/>
  <c r="BG174" i="9"/>
  <c r="BF174" i="9"/>
  <c r="T174" i="9"/>
  <c r="R174" i="9"/>
  <c r="P174" i="9"/>
  <c r="BI169" i="9"/>
  <c r="BH169" i="9"/>
  <c r="BG169" i="9"/>
  <c r="BF169" i="9"/>
  <c r="T169" i="9"/>
  <c r="R169" i="9"/>
  <c r="P169" i="9"/>
  <c r="BI166" i="9"/>
  <c r="BH166" i="9"/>
  <c r="BG166" i="9"/>
  <c r="BF166" i="9"/>
  <c r="T166" i="9"/>
  <c r="R166" i="9"/>
  <c r="P166" i="9"/>
  <c r="BI162" i="9"/>
  <c r="BH162" i="9"/>
  <c r="BG162" i="9"/>
  <c r="BF162" i="9"/>
  <c r="T162" i="9"/>
  <c r="R162" i="9"/>
  <c r="P162" i="9"/>
  <c r="BI159" i="9"/>
  <c r="BH159" i="9"/>
  <c r="BG159" i="9"/>
  <c r="BF159" i="9"/>
  <c r="T159" i="9"/>
  <c r="R159" i="9"/>
  <c r="P159" i="9"/>
  <c r="BI156" i="9"/>
  <c r="BH156" i="9"/>
  <c r="BG156" i="9"/>
  <c r="BF156" i="9"/>
  <c r="T156" i="9"/>
  <c r="T155" i="9"/>
  <c r="R156" i="9"/>
  <c r="R155" i="9"/>
  <c r="P156" i="9"/>
  <c r="P155" i="9"/>
  <c r="BI150" i="9"/>
  <c r="BH150" i="9"/>
  <c r="BG150" i="9"/>
  <c r="BF150" i="9"/>
  <c r="T150" i="9"/>
  <c r="R150" i="9"/>
  <c r="P150" i="9"/>
  <c r="BI147" i="9"/>
  <c r="BH147" i="9"/>
  <c r="BG147" i="9"/>
  <c r="BF147" i="9"/>
  <c r="T147" i="9"/>
  <c r="R147" i="9"/>
  <c r="P147" i="9"/>
  <c r="BI142" i="9"/>
  <c r="BH142" i="9"/>
  <c r="BG142" i="9"/>
  <c r="BF142" i="9"/>
  <c r="T142" i="9"/>
  <c r="R142" i="9"/>
  <c r="P142" i="9"/>
  <c r="BI137" i="9"/>
  <c r="BH137" i="9"/>
  <c r="BG137" i="9"/>
  <c r="BF137" i="9"/>
  <c r="T137" i="9"/>
  <c r="R137" i="9"/>
  <c r="P137" i="9"/>
  <c r="BI132" i="9"/>
  <c r="BH132" i="9"/>
  <c r="BG132" i="9"/>
  <c r="BF132" i="9"/>
  <c r="T132" i="9"/>
  <c r="T131" i="9"/>
  <c r="R132" i="9"/>
  <c r="R131" i="9"/>
  <c r="P132" i="9"/>
  <c r="P131" i="9"/>
  <c r="BI125" i="9"/>
  <c r="BH125" i="9"/>
  <c r="BG125" i="9"/>
  <c r="BF125" i="9"/>
  <c r="T125" i="9"/>
  <c r="T124" i="9"/>
  <c r="R125" i="9"/>
  <c r="R124" i="9"/>
  <c r="P125" i="9"/>
  <c r="P124" i="9"/>
  <c r="BI120" i="9"/>
  <c r="BH120" i="9"/>
  <c r="BG120" i="9"/>
  <c r="BF120" i="9"/>
  <c r="T120" i="9"/>
  <c r="R120" i="9"/>
  <c r="P120" i="9"/>
  <c r="BI116" i="9"/>
  <c r="BH116" i="9"/>
  <c r="BG116" i="9"/>
  <c r="BF116" i="9"/>
  <c r="T116" i="9"/>
  <c r="R116" i="9"/>
  <c r="P116" i="9"/>
  <c r="BI112" i="9"/>
  <c r="BH112" i="9"/>
  <c r="BG112" i="9"/>
  <c r="BF112" i="9"/>
  <c r="T112" i="9"/>
  <c r="R112" i="9"/>
  <c r="P112" i="9"/>
  <c r="BI107" i="9"/>
  <c r="BH107" i="9"/>
  <c r="BG107" i="9"/>
  <c r="BF107" i="9"/>
  <c r="T107" i="9"/>
  <c r="R107" i="9"/>
  <c r="P107" i="9"/>
  <c r="BI102" i="9"/>
  <c r="BH102" i="9"/>
  <c r="BG102" i="9"/>
  <c r="BF102" i="9"/>
  <c r="T102" i="9"/>
  <c r="R102" i="9"/>
  <c r="P102" i="9"/>
  <c r="BI100" i="9"/>
  <c r="BH100" i="9"/>
  <c r="BG100" i="9"/>
  <c r="BF100" i="9"/>
  <c r="T100" i="9"/>
  <c r="R100" i="9"/>
  <c r="P100" i="9"/>
  <c r="BI97" i="9"/>
  <c r="BH97" i="9"/>
  <c r="BG97" i="9"/>
  <c r="BF97" i="9"/>
  <c r="T97" i="9"/>
  <c r="R97" i="9"/>
  <c r="P97" i="9"/>
  <c r="J89" i="9"/>
  <c r="F89" i="9"/>
  <c r="F87" i="9"/>
  <c r="E85" i="9"/>
  <c r="J54" i="9"/>
  <c r="F54" i="9"/>
  <c r="F52" i="9"/>
  <c r="E50" i="9"/>
  <c r="J24" i="9"/>
  <c r="E24" i="9"/>
  <c r="J55" i="9" s="1"/>
  <c r="J23" i="9"/>
  <c r="J18" i="9"/>
  <c r="E18" i="9"/>
  <c r="F90" i="9"/>
  <c r="J17" i="9"/>
  <c r="J12" i="9"/>
  <c r="J52" i="9" s="1"/>
  <c r="E7" i="9"/>
  <c r="E48" i="9" s="1"/>
  <c r="J37" i="8"/>
  <c r="J36" i="8"/>
  <c r="AY61" i="1"/>
  <c r="J35" i="8"/>
  <c r="AX61" i="1"/>
  <c r="BI214" i="8"/>
  <c r="BH214" i="8"/>
  <c r="BG214" i="8"/>
  <c r="BF214" i="8"/>
  <c r="T214" i="8"/>
  <c r="R214" i="8"/>
  <c r="P214" i="8"/>
  <c r="BI212" i="8"/>
  <c r="BH212" i="8"/>
  <c r="BG212" i="8"/>
  <c r="BF212" i="8"/>
  <c r="T212" i="8"/>
  <c r="R212" i="8"/>
  <c r="P212" i="8"/>
  <c r="BI209" i="8"/>
  <c r="BH209" i="8"/>
  <c r="BG209" i="8"/>
  <c r="BF209" i="8"/>
  <c r="T209" i="8"/>
  <c r="R209" i="8"/>
  <c r="P209" i="8"/>
  <c r="BI206" i="8"/>
  <c r="BH206" i="8"/>
  <c r="BG206" i="8"/>
  <c r="BF206" i="8"/>
  <c r="T206" i="8"/>
  <c r="R206" i="8"/>
  <c r="P206" i="8"/>
  <c r="BI202" i="8"/>
  <c r="BH202" i="8"/>
  <c r="BG202" i="8"/>
  <c r="BF202" i="8"/>
  <c r="T202" i="8"/>
  <c r="T201" i="8" s="1"/>
  <c r="R202" i="8"/>
  <c r="R201" i="8"/>
  <c r="P202" i="8"/>
  <c r="P201" i="8"/>
  <c r="BI198" i="8"/>
  <c r="BH198" i="8"/>
  <c r="BG198" i="8"/>
  <c r="BF198" i="8"/>
  <c r="T198" i="8"/>
  <c r="R198" i="8"/>
  <c r="P198" i="8"/>
  <c r="BI196" i="8"/>
  <c r="BH196" i="8"/>
  <c r="BG196" i="8"/>
  <c r="BF196" i="8"/>
  <c r="T196" i="8"/>
  <c r="R196" i="8"/>
  <c r="P196" i="8"/>
  <c r="BI193" i="8"/>
  <c r="BH193" i="8"/>
  <c r="BG193" i="8"/>
  <c r="BF193" i="8"/>
  <c r="T193" i="8"/>
  <c r="R193" i="8"/>
  <c r="P193" i="8"/>
  <c r="BI190" i="8"/>
  <c r="BH190" i="8"/>
  <c r="BG190" i="8"/>
  <c r="BF190" i="8"/>
  <c r="T190" i="8"/>
  <c r="R190" i="8"/>
  <c r="P190" i="8"/>
  <c r="BI187" i="8"/>
  <c r="BH187" i="8"/>
  <c r="BG187" i="8"/>
  <c r="BF187" i="8"/>
  <c r="T187" i="8"/>
  <c r="R187" i="8"/>
  <c r="P187" i="8"/>
  <c r="BI184" i="8"/>
  <c r="BH184" i="8"/>
  <c r="BG184" i="8"/>
  <c r="BF184" i="8"/>
  <c r="T184" i="8"/>
  <c r="R184" i="8"/>
  <c r="P184" i="8"/>
  <c r="BI178" i="8"/>
  <c r="BH178" i="8"/>
  <c r="BG178" i="8"/>
  <c r="BF178" i="8"/>
  <c r="T178" i="8"/>
  <c r="R178" i="8"/>
  <c r="P178" i="8"/>
  <c r="BI174" i="8"/>
  <c r="BH174" i="8"/>
  <c r="BG174" i="8"/>
  <c r="BF174" i="8"/>
  <c r="T174" i="8"/>
  <c r="R174" i="8"/>
  <c r="P174" i="8"/>
  <c r="BI170" i="8"/>
  <c r="BH170" i="8"/>
  <c r="BG170" i="8"/>
  <c r="BF170" i="8"/>
  <c r="T170" i="8"/>
  <c r="R170" i="8"/>
  <c r="P170" i="8"/>
  <c r="BI167" i="8"/>
  <c r="BH167" i="8"/>
  <c r="BG167" i="8"/>
  <c r="BF167" i="8"/>
  <c r="T167" i="8"/>
  <c r="R167" i="8"/>
  <c r="P167" i="8"/>
  <c r="BI163" i="8"/>
  <c r="BH163" i="8"/>
  <c r="BG163" i="8"/>
  <c r="BF163" i="8"/>
  <c r="T163" i="8"/>
  <c r="R163" i="8"/>
  <c r="P163" i="8"/>
  <c r="BI160" i="8"/>
  <c r="BH160" i="8"/>
  <c r="BG160" i="8"/>
  <c r="BF160" i="8"/>
  <c r="T160" i="8"/>
  <c r="R160" i="8"/>
  <c r="P160" i="8"/>
  <c r="BI157" i="8"/>
  <c r="BH157" i="8"/>
  <c r="BG157" i="8"/>
  <c r="BF157" i="8"/>
  <c r="T157" i="8"/>
  <c r="T156" i="8"/>
  <c r="R157" i="8"/>
  <c r="R156" i="8"/>
  <c r="P157" i="8"/>
  <c r="P156" i="8"/>
  <c r="BI151" i="8"/>
  <c r="BH151" i="8"/>
  <c r="BG151" i="8"/>
  <c r="BF151" i="8"/>
  <c r="T151" i="8"/>
  <c r="R151" i="8"/>
  <c r="P151" i="8"/>
  <c r="BI147" i="8"/>
  <c r="BH147" i="8"/>
  <c r="BG147" i="8"/>
  <c r="BF147" i="8"/>
  <c r="T147" i="8"/>
  <c r="R147" i="8"/>
  <c r="P147" i="8"/>
  <c r="BI141" i="8"/>
  <c r="BH141" i="8"/>
  <c r="BG141" i="8"/>
  <c r="BF141" i="8"/>
  <c r="T141" i="8"/>
  <c r="R141" i="8"/>
  <c r="P141" i="8"/>
  <c r="BI138" i="8"/>
  <c r="BH138" i="8"/>
  <c r="BG138" i="8"/>
  <c r="BF138" i="8"/>
  <c r="T138" i="8"/>
  <c r="R138" i="8"/>
  <c r="P138" i="8"/>
  <c r="BI133" i="8"/>
  <c r="BH133" i="8"/>
  <c r="BG133" i="8"/>
  <c r="BF133" i="8"/>
  <c r="T133" i="8"/>
  <c r="T132" i="8" s="1"/>
  <c r="R133" i="8"/>
  <c r="R132" i="8"/>
  <c r="P133" i="8"/>
  <c r="P132" i="8"/>
  <c r="BI126" i="8"/>
  <c r="BH126" i="8"/>
  <c r="BG126" i="8"/>
  <c r="BF126" i="8"/>
  <c r="T126" i="8"/>
  <c r="T125" i="8"/>
  <c r="R126" i="8"/>
  <c r="R125" i="8"/>
  <c r="P126" i="8"/>
  <c r="P125" i="8"/>
  <c r="BI121" i="8"/>
  <c r="BH121" i="8"/>
  <c r="BG121" i="8"/>
  <c r="BF121" i="8"/>
  <c r="T121" i="8"/>
  <c r="R121" i="8"/>
  <c r="P121" i="8"/>
  <c r="BI117" i="8"/>
  <c r="BH117" i="8"/>
  <c r="BG117" i="8"/>
  <c r="BF117" i="8"/>
  <c r="T117" i="8"/>
  <c r="R117" i="8"/>
  <c r="P117" i="8"/>
  <c r="BI113" i="8"/>
  <c r="BH113" i="8"/>
  <c r="BG113" i="8"/>
  <c r="BF113" i="8"/>
  <c r="T113" i="8"/>
  <c r="R113" i="8"/>
  <c r="P113" i="8"/>
  <c r="BI108" i="8"/>
  <c r="BH108" i="8"/>
  <c r="BG108" i="8"/>
  <c r="BF108" i="8"/>
  <c r="T108" i="8"/>
  <c r="R108" i="8"/>
  <c r="P108" i="8"/>
  <c r="BI103" i="8"/>
  <c r="BH103" i="8"/>
  <c r="BG103" i="8"/>
  <c r="BF103" i="8"/>
  <c r="T103" i="8"/>
  <c r="R103" i="8"/>
  <c r="P103" i="8"/>
  <c r="BI101" i="8"/>
  <c r="BH101" i="8"/>
  <c r="BG101" i="8"/>
  <c r="BF101" i="8"/>
  <c r="T101" i="8"/>
  <c r="R101" i="8"/>
  <c r="P101" i="8"/>
  <c r="BI98" i="8"/>
  <c r="BH98" i="8"/>
  <c r="BG98" i="8"/>
  <c r="BF98" i="8"/>
  <c r="T98" i="8"/>
  <c r="R98" i="8"/>
  <c r="P98" i="8"/>
  <c r="J90" i="8"/>
  <c r="F90" i="8"/>
  <c r="F88" i="8"/>
  <c r="E86" i="8"/>
  <c r="J54" i="8"/>
  <c r="F54" i="8"/>
  <c r="F52" i="8"/>
  <c r="E50" i="8"/>
  <c r="J24" i="8"/>
  <c r="E24" i="8"/>
  <c r="J55" i="8"/>
  <c r="J23" i="8"/>
  <c r="J18" i="8"/>
  <c r="E18" i="8"/>
  <c r="F55" i="8"/>
  <c r="J17" i="8"/>
  <c r="J12" i="8"/>
  <c r="J88" i="8" s="1"/>
  <c r="E7" i="8"/>
  <c r="E48" i="8" s="1"/>
  <c r="J37" i="7"/>
  <c r="J36" i="7"/>
  <c r="AY60" i="1"/>
  <c r="J35" i="7"/>
  <c r="AX60" i="1"/>
  <c r="BI544" i="7"/>
  <c r="BH544" i="7"/>
  <c r="BG544" i="7"/>
  <c r="BF544" i="7"/>
  <c r="T544" i="7"/>
  <c r="R544" i="7"/>
  <c r="P544" i="7"/>
  <c r="BI541" i="7"/>
  <c r="BH541" i="7"/>
  <c r="BG541" i="7"/>
  <c r="BF541" i="7"/>
  <c r="T541" i="7"/>
  <c r="R541" i="7"/>
  <c r="P541" i="7"/>
  <c r="BI539" i="7"/>
  <c r="BH539" i="7"/>
  <c r="BG539" i="7"/>
  <c r="BF539" i="7"/>
  <c r="T539" i="7"/>
  <c r="R539" i="7"/>
  <c r="P539" i="7"/>
  <c r="BI537" i="7"/>
  <c r="BH537" i="7"/>
  <c r="BG537" i="7"/>
  <c r="BF537" i="7"/>
  <c r="T537" i="7"/>
  <c r="R537" i="7"/>
  <c r="P537" i="7"/>
  <c r="BI535" i="7"/>
  <c r="BH535" i="7"/>
  <c r="BG535" i="7"/>
  <c r="BF535" i="7"/>
  <c r="T535" i="7"/>
  <c r="R535" i="7"/>
  <c r="P535" i="7"/>
  <c r="BI533" i="7"/>
  <c r="BH533" i="7"/>
  <c r="BG533" i="7"/>
  <c r="BF533" i="7"/>
  <c r="T533" i="7"/>
  <c r="R533" i="7"/>
  <c r="P533" i="7"/>
  <c r="BI531" i="7"/>
  <c r="BH531" i="7"/>
  <c r="BG531" i="7"/>
  <c r="BF531" i="7"/>
  <c r="T531" i="7"/>
  <c r="R531" i="7"/>
  <c r="P531" i="7"/>
  <c r="BI529" i="7"/>
  <c r="BH529" i="7"/>
  <c r="BG529" i="7"/>
  <c r="BF529" i="7"/>
  <c r="T529" i="7"/>
  <c r="R529" i="7"/>
  <c r="P529" i="7"/>
  <c r="BI524" i="7"/>
  <c r="BH524" i="7"/>
  <c r="BG524" i="7"/>
  <c r="BF524" i="7"/>
  <c r="T524" i="7"/>
  <c r="R524" i="7"/>
  <c r="P524" i="7"/>
  <c r="BI519" i="7"/>
  <c r="BH519" i="7"/>
  <c r="BG519" i="7"/>
  <c r="BF519" i="7"/>
  <c r="T519" i="7"/>
  <c r="R519" i="7"/>
  <c r="P519" i="7"/>
  <c r="BI515" i="7"/>
  <c r="BH515" i="7"/>
  <c r="BG515" i="7"/>
  <c r="BF515" i="7"/>
  <c r="T515" i="7"/>
  <c r="R515" i="7"/>
  <c r="P515" i="7"/>
  <c r="BI511" i="7"/>
  <c r="BH511" i="7"/>
  <c r="BG511" i="7"/>
  <c r="BF511" i="7"/>
  <c r="T511" i="7"/>
  <c r="R511" i="7"/>
  <c r="P511" i="7"/>
  <c r="BI507" i="7"/>
  <c r="BH507" i="7"/>
  <c r="BG507" i="7"/>
  <c r="BF507" i="7"/>
  <c r="T507" i="7"/>
  <c r="R507" i="7"/>
  <c r="P507" i="7"/>
  <c r="BI504" i="7"/>
  <c r="BH504" i="7"/>
  <c r="BG504" i="7"/>
  <c r="BF504" i="7"/>
  <c r="T504" i="7"/>
  <c r="R504" i="7"/>
  <c r="P504" i="7"/>
  <c r="BI501" i="7"/>
  <c r="BH501" i="7"/>
  <c r="BG501" i="7"/>
  <c r="BF501" i="7"/>
  <c r="T501" i="7"/>
  <c r="R501" i="7"/>
  <c r="P501" i="7"/>
  <c r="BI498" i="7"/>
  <c r="BH498" i="7"/>
  <c r="BG498" i="7"/>
  <c r="BF498" i="7"/>
  <c r="T498" i="7"/>
  <c r="R498" i="7"/>
  <c r="P498" i="7"/>
  <c r="BI495" i="7"/>
  <c r="BH495" i="7"/>
  <c r="BG495" i="7"/>
  <c r="BF495" i="7"/>
  <c r="T495" i="7"/>
  <c r="R495" i="7"/>
  <c r="P495" i="7"/>
  <c r="BI492" i="7"/>
  <c r="BH492" i="7"/>
  <c r="BG492" i="7"/>
  <c r="BF492" i="7"/>
  <c r="T492" i="7"/>
  <c r="R492" i="7"/>
  <c r="P492" i="7"/>
  <c r="BI489" i="7"/>
  <c r="BH489" i="7"/>
  <c r="BG489" i="7"/>
  <c r="BF489" i="7"/>
  <c r="T489" i="7"/>
  <c r="R489" i="7"/>
  <c r="P489" i="7"/>
  <c r="BI486" i="7"/>
  <c r="BH486" i="7"/>
  <c r="BG486" i="7"/>
  <c r="BF486" i="7"/>
  <c r="T486" i="7"/>
  <c r="R486" i="7"/>
  <c r="P486" i="7"/>
  <c r="BI483" i="7"/>
  <c r="BH483" i="7"/>
  <c r="BG483" i="7"/>
  <c r="BF483" i="7"/>
  <c r="T483" i="7"/>
  <c r="R483" i="7"/>
  <c r="P483" i="7"/>
  <c r="BI480" i="7"/>
  <c r="BH480" i="7"/>
  <c r="BG480" i="7"/>
  <c r="BF480" i="7"/>
  <c r="T480" i="7"/>
  <c r="R480" i="7"/>
  <c r="P480" i="7"/>
  <c r="BI477" i="7"/>
  <c r="BH477" i="7"/>
  <c r="BG477" i="7"/>
  <c r="BF477" i="7"/>
  <c r="T477" i="7"/>
  <c r="R477" i="7"/>
  <c r="P477" i="7"/>
  <c r="BI475" i="7"/>
  <c r="BH475" i="7"/>
  <c r="BG475" i="7"/>
  <c r="BF475" i="7"/>
  <c r="T475" i="7"/>
  <c r="R475" i="7"/>
  <c r="P475" i="7"/>
  <c r="BI472" i="7"/>
  <c r="BH472" i="7"/>
  <c r="BG472" i="7"/>
  <c r="BF472" i="7"/>
  <c r="T472" i="7"/>
  <c r="R472" i="7"/>
  <c r="P472" i="7"/>
  <c r="BI469" i="7"/>
  <c r="BH469" i="7"/>
  <c r="BG469" i="7"/>
  <c r="BF469" i="7"/>
  <c r="T469" i="7"/>
  <c r="R469" i="7"/>
  <c r="P469" i="7"/>
  <c r="BI466" i="7"/>
  <c r="BH466" i="7"/>
  <c r="BG466" i="7"/>
  <c r="BF466" i="7"/>
  <c r="T466" i="7"/>
  <c r="R466" i="7"/>
  <c r="P466" i="7"/>
  <c r="BI460" i="7"/>
  <c r="BH460" i="7"/>
  <c r="BG460" i="7"/>
  <c r="BF460" i="7"/>
  <c r="T460" i="7"/>
  <c r="R460" i="7"/>
  <c r="P460" i="7"/>
  <c r="BI450" i="7"/>
  <c r="BH450" i="7"/>
  <c r="BG450" i="7"/>
  <c r="BF450" i="7"/>
  <c r="T450" i="7"/>
  <c r="R450" i="7"/>
  <c r="P450" i="7"/>
  <c r="BI447" i="7"/>
  <c r="BH447" i="7"/>
  <c r="BG447" i="7"/>
  <c r="BF447" i="7"/>
  <c r="T447" i="7"/>
  <c r="R447" i="7"/>
  <c r="P447" i="7"/>
  <c r="BI444" i="7"/>
  <c r="BH444" i="7"/>
  <c r="BG444" i="7"/>
  <c r="BF444" i="7"/>
  <c r="T444" i="7"/>
  <c r="R444" i="7"/>
  <c r="P444" i="7"/>
  <c r="BI441" i="7"/>
  <c r="BH441" i="7"/>
  <c r="BG441" i="7"/>
  <c r="BF441" i="7"/>
  <c r="T441" i="7"/>
  <c r="R441" i="7"/>
  <c r="P441" i="7"/>
  <c r="BI438" i="7"/>
  <c r="BH438" i="7"/>
  <c r="BG438" i="7"/>
  <c r="BF438" i="7"/>
  <c r="T438" i="7"/>
  <c r="R438" i="7"/>
  <c r="P438" i="7"/>
  <c r="BI435" i="7"/>
  <c r="BH435" i="7"/>
  <c r="BG435" i="7"/>
  <c r="BF435" i="7"/>
  <c r="T435" i="7"/>
  <c r="R435" i="7"/>
  <c r="P435" i="7"/>
  <c r="BI432" i="7"/>
  <c r="BH432" i="7"/>
  <c r="BG432" i="7"/>
  <c r="BF432" i="7"/>
  <c r="T432" i="7"/>
  <c r="R432" i="7"/>
  <c r="P432" i="7"/>
  <c r="BI429" i="7"/>
  <c r="BH429" i="7"/>
  <c r="BG429" i="7"/>
  <c r="BF429" i="7"/>
  <c r="T429" i="7"/>
  <c r="R429" i="7"/>
  <c r="P429" i="7"/>
  <c r="BI424" i="7"/>
  <c r="BH424" i="7"/>
  <c r="BG424" i="7"/>
  <c r="BF424" i="7"/>
  <c r="T424" i="7"/>
  <c r="R424" i="7"/>
  <c r="P424" i="7"/>
  <c r="BI414" i="7"/>
  <c r="BH414" i="7"/>
  <c r="BG414" i="7"/>
  <c r="BF414" i="7"/>
  <c r="T414" i="7"/>
  <c r="R414" i="7"/>
  <c r="P414" i="7"/>
  <c r="BI410" i="7"/>
  <c r="BH410" i="7"/>
  <c r="BG410" i="7"/>
  <c r="BF410" i="7"/>
  <c r="T410" i="7"/>
  <c r="R410" i="7"/>
  <c r="P410" i="7"/>
  <c r="BI407" i="7"/>
  <c r="BH407" i="7"/>
  <c r="BG407" i="7"/>
  <c r="BF407" i="7"/>
  <c r="T407" i="7"/>
  <c r="R407" i="7"/>
  <c r="P407" i="7"/>
  <c r="BI403" i="7"/>
  <c r="BH403" i="7"/>
  <c r="BG403" i="7"/>
  <c r="BF403" i="7"/>
  <c r="T403" i="7"/>
  <c r="R403" i="7"/>
  <c r="P403" i="7"/>
  <c r="BI400" i="7"/>
  <c r="BH400" i="7"/>
  <c r="BG400" i="7"/>
  <c r="BF400" i="7"/>
  <c r="T400" i="7"/>
  <c r="R400" i="7"/>
  <c r="P400" i="7"/>
  <c r="BI398" i="7"/>
  <c r="BH398" i="7"/>
  <c r="BG398" i="7"/>
  <c r="BF398" i="7"/>
  <c r="T398" i="7"/>
  <c r="R398" i="7"/>
  <c r="P398" i="7"/>
  <c r="BI397" i="7"/>
  <c r="BH397" i="7"/>
  <c r="BG397" i="7"/>
  <c r="BF397" i="7"/>
  <c r="T397" i="7"/>
  <c r="R397" i="7"/>
  <c r="P397" i="7"/>
  <c r="BI396" i="7"/>
  <c r="BH396" i="7"/>
  <c r="BG396" i="7"/>
  <c r="BF396" i="7"/>
  <c r="T396" i="7"/>
  <c r="R396" i="7"/>
  <c r="P396" i="7"/>
  <c r="BI395" i="7"/>
  <c r="BH395" i="7"/>
  <c r="BG395" i="7"/>
  <c r="BF395" i="7"/>
  <c r="T395" i="7"/>
  <c r="R395" i="7"/>
  <c r="P395" i="7"/>
  <c r="BI394" i="7"/>
  <c r="BH394" i="7"/>
  <c r="BG394" i="7"/>
  <c r="BF394" i="7"/>
  <c r="T394" i="7"/>
  <c r="R394" i="7"/>
  <c r="P394" i="7"/>
  <c r="BI384" i="7"/>
  <c r="BH384" i="7"/>
  <c r="BG384" i="7"/>
  <c r="BF384" i="7"/>
  <c r="T384" i="7"/>
  <c r="R384" i="7"/>
  <c r="P384" i="7"/>
  <c r="BI381" i="7"/>
  <c r="BH381" i="7"/>
  <c r="BG381" i="7"/>
  <c r="BF381" i="7"/>
  <c r="T381" i="7"/>
  <c r="R381" i="7"/>
  <c r="P381" i="7"/>
  <c r="BI378" i="7"/>
  <c r="BH378" i="7"/>
  <c r="BG378" i="7"/>
  <c r="BF378" i="7"/>
  <c r="T378" i="7"/>
  <c r="R378" i="7"/>
  <c r="P378" i="7"/>
  <c r="BI375" i="7"/>
  <c r="BH375" i="7"/>
  <c r="BG375" i="7"/>
  <c r="BF375" i="7"/>
  <c r="T375" i="7"/>
  <c r="R375" i="7"/>
  <c r="P375" i="7"/>
  <c r="BI371" i="7"/>
  <c r="BH371" i="7"/>
  <c r="BG371" i="7"/>
  <c r="BF371" i="7"/>
  <c r="T371" i="7"/>
  <c r="R371" i="7"/>
  <c r="P371" i="7"/>
  <c r="BI369" i="7"/>
  <c r="BH369" i="7"/>
  <c r="BG369" i="7"/>
  <c r="BF369" i="7"/>
  <c r="T369" i="7"/>
  <c r="R369" i="7"/>
  <c r="P369" i="7"/>
  <c r="BI367" i="7"/>
  <c r="BH367" i="7"/>
  <c r="BG367" i="7"/>
  <c r="BF367" i="7"/>
  <c r="T367" i="7"/>
  <c r="R367" i="7"/>
  <c r="P367" i="7"/>
  <c r="BI365" i="7"/>
  <c r="BH365" i="7"/>
  <c r="BG365" i="7"/>
  <c r="BF365" i="7"/>
  <c r="T365" i="7"/>
  <c r="R365" i="7"/>
  <c r="P365" i="7"/>
  <c r="BI363" i="7"/>
  <c r="BH363" i="7"/>
  <c r="BG363" i="7"/>
  <c r="BF363" i="7"/>
  <c r="T363" i="7"/>
  <c r="R363" i="7"/>
  <c r="P363" i="7"/>
  <c r="BI361" i="7"/>
  <c r="BH361" i="7"/>
  <c r="BG361" i="7"/>
  <c r="BF361" i="7"/>
  <c r="T361" i="7"/>
  <c r="R361" i="7"/>
  <c r="P361" i="7"/>
  <c r="BI355" i="7"/>
  <c r="BH355" i="7"/>
  <c r="BG355" i="7"/>
  <c r="BF355" i="7"/>
  <c r="T355" i="7"/>
  <c r="R355" i="7"/>
  <c r="P355" i="7"/>
  <c r="BI351" i="7"/>
  <c r="BH351" i="7"/>
  <c r="BG351" i="7"/>
  <c r="BF351" i="7"/>
  <c r="T351" i="7"/>
  <c r="R351" i="7"/>
  <c r="P351" i="7"/>
  <c r="BI343" i="7"/>
  <c r="BH343" i="7"/>
  <c r="BG343" i="7"/>
  <c r="BF343" i="7"/>
  <c r="T343" i="7"/>
  <c r="R343" i="7"/>
  <c r="P343" i="7"/>
  <c r="BI337" i="7"/>
  <c r="BH337" i="7"/>
  <c r="BG337" i="7"/>
  <c r="BF337" i="7"/>
  <c r="T337" i="7"/>
  <c r="R337" i="7"/>
  <c r="P337" i="7"/>
  <c r="BI331" i="7"/>
  <c r="BH331" i="7"/>
  <c r="BG331" i="7"/>
  <c r="BF331" i="7"/>
  <c r="T331" i="7"/>
  <c r="R331" i="7"/>
  <c r="P331" i="7"/>
  <c r="BI328" i="7"/>
  <c r="BH328" i="7"/>
  <c r="BG328" i="7"/>
  <c r="BF328" i="7"/>
  <c r="T328" i="7"/>
  <c r="R328" i="7"/>
  <c r="P328" i="7"/>
  <c r="BI321" i="7"/>
  <c r="BH321" i="7"/>
  <c r="BG321" i="7"/>
  <c r="BF321" i="7"/>
  <c r="T321" i="7"/>
  <c r="R321" i="7"/>
  <c r="P321" i="7"/>
  <c r="BI313" i="7"/>
  <c r="BH313" i="7"/>
  <c r="BG313" i="7"/>
  <c r="BF313" i="7"/>
  <c r="T313" i="7"/>
  <c r="R313" i="7"/>
  <c r="P313" i="7"/>
  <c r="BI309" i="7"/>
  <c r="BH309" i="7"/>
  <c r="BG309" i="7"/>
  <c r="BF309" i="7"/>
  <c r="T309" i="7"/>
  <c r="R309" i="7"/>
  <c r="P309" i="7"/>
  <c r="BI304" i="7"/>
  <c r="BH304" i="7"/>
  <c r="BG304" i="7"/>
  <c r="BF304" i="7"/>
  <c r="T304" i="7"/>
  <c r="R304" i="7"/>
  <c r="P304" i="7"/>
  <c r="BI298" i="7"/>
  <c r="BH298" i="7"/>
  <c r="BG298" i="7"/>
  <c r="BF298" i="7"/>
  <c r="T298" i="7"/>
  <c r="R298" i="7"/>
  <c r="P298" i="7"/>
  <c r="BI292" i="7"/>
  <c r="BH292" i="7"/>
  <c r="BG292" i="7"/>
  <c r="BF292" i="7"/>
  <c r="T292" i="7"/>
  <c r="R292" i="7"/>
  <c r="P292" i="7"/>
  <c r="BI288" i="7"/>
  <c r="BH288" i="7"/>
  <c r="BG288" i="7"/>
  <c r="BF288" i="7"/>
  <c r="T288" i="7"/>
  <c r="R288" i="7"/>
  <c r="P288" i="7"/>
  <c r="BI285" i="7"/>
  <c r="BH285" i="7"/>
  <c r="BG285" i="7"/>
  <c r="BF285" i="7"/>
  <c r="T285" i="7"/>
  <c r="R285" i="7"/>
  <c r="P285" i="7"/>
  <c r="BI281" i="7"/>
  <c r="BH281" i="7"/>
  <c r="BG281" i="7"/>
  <c r="BF281" i="7"/>
  <c r="T281" i="7"/>
  <c r="R281" i="7"/>
  <c r="P281" i="7"/>
  <c r="BI278" i="7"/>
  <c r="BH278" i="7"/>
  <c r="BG278" i="7"/>
  <c r="BF278" i="7"/>
  <c r="T278" i="7"/>
  <c r="R278" i="7"/>
  <c r="P278" i="7"/>
  <c r="BI275" i="7"/>
  <c r="BH275" i="7"/>
  <c r="BG275" i="7"/>
  <c r="BF275" i="7"/>
  <c r="T275" i="7"/>
  <c r="R275" i="7"/>
  <c r="P275" i="7"/>
  <c r="BI272" i="7"/>
  <c r="BH272" i="7"/>
  <c r="BG272" i="7"/>
  <c r="BF272" i="7"/>
  <c r="T272" i="7"/>
  <c r="R272" i="7"/>
  <c r="P272" i="7"/>
  <c r="BI267" i="7"/>
  <c r="BH267" i="7"/>
  <c r="BG267" i="7"/>
  <c r="BF267" i="7"/>
  <c r="T267" i="7"/>
  <c r="R267" i="7"/>
  <c r="P267" i="7"/>
  <c r="BI263" i="7"/>
  <c r="BH263" i="7"/>
  <c r="BG263" i="7"/>
  <c r="BF263" i="7"/>
  <c r="T263" i="7"/>
  <c r="R263" i="7"/>
  <c r="P263" i="7"/>
  <c r="BI259" i="7"/>
  <c r="BH259" i="7"/>
  <c r="BG259" i="7"/>
  <c r="BF259" i="7"/>
  <c r="T259" i="7"/>
  <c r="R259" i="7"/>
  <c r="P259" i="7"/>
  <c r="BI252" i="7"/>
  <c r="BH252" i="7"/>
  <c r="BG252" i="7"/>
  <c r="BF252" i="7"/>
  <c r="T252" i="7"/>
  <c r="R252" i="7"/>
  <c r="P252" i="7"/>
  <c r="BI243" i="7"/>
  <c r="BH243" i="7"/>
  <c r="BG243" i="7"/>
  <c r="BF243" i="7"/>
  <c r="T243" i="7"/>
  <c r="R243" i="7"/>
  <c r="P243" i="7"/>
  <c r="BI239" i="7"/>
  <c r="BH239" i="7"/>
  <c r="BG239" i="7"/>
  <c r="BF239" i="7"/>
  <c r="T239" i="7"/>
  <c r="R239" i="7"/>
  <c r="P239" i="7"/>
  <c r="BI231" i="7"/>
  <c r="BH231" i="7"/>
  <c r="BG231" i="7"/>
  <c r="BF231" i="7"/>
  <c r="T231" i="7"/>
  <c r="R231" i="7"/>
  <c r="P231" i="7"/>
  <c r="BI228" i="7"/>
  <c r="BH228" i="7"/>
  <c r="BG228" i="7"/>
  <c r="BF228" i="7"/>
  <c r="T228" i="7"/>
  <c r="R228" i="7"/>
  <c r="P228" i="7"/>
  <c r="BI226" i="7"/>
  <c r="BH226" i="7"/>
  <c r="BG226" i="7"/>
  <c r="BF226" i="7"/>
  <c r="T226" i="7"/>
  <c r="R226" i="7"/>
  <c r="P226" i="7"/>
  <c r="BI224" i="7"/>
  <c r="BH224" i="7"/>
  <c r="BG224" i="7"/>
  <c r="BF224" i="7"/>
  <c r="T224" i="7"/>
  <c r="R224" i="7"/>
  <c r="P224" i="7"/>
  <c r="BI221" i="7"/>
  <c r="BH221" i="7"/>
  <c r="BG221" i="7"/>
  <c r="BF221" i="7"/>
  <c r="T221" i="7"/>
  <c r="R221" i="7"/>
  <c r="P221" i="7"/>
  <c r="BI219" i="7"/>
  <c r="BH219" i="7"/>
  <c r="BG219" i="7"/>
  <c r="BF219" i="7"/>
  <c r="T219" i="7"/>
  <c r="R219" i="7"/>
  <c r="P219" i="7"/>
  <c r="BI216" i="7"/>
  <c r="BH216" i="7"/>
  <c r="BG216" i="7"/>
  <c r="BF216" i="7"/>
  <c r="T216" i="7"/>
  <c r="R216" i="7"/>
  <c r="P216" i="7"/>
  <c r="BI213" i="7"/>
  <c r="BH213" i="7"/>
  <c r="BG213" i="7"/>
  <c r="BF213" i="7"/>
  <c r="T213" i="7"/>
  <c r="R213" i="7"/>
  <c r="P213" i="7"/>
  <c r="BI210" i="7"/>
  <c r="BH210" i="7"/>
  <c r="BG210" i="7"/>
  <c r="BF210" i="7"/>
  <c r="T210" i="7"/>
  <c r="R210" i="7"/>
  <c r="P210" i="7"/>
  <c r="BI207" i="7"/>
  <c r="BH207" i="7"/>
  <c r="BG207" i="7"/>
  <c r="BF207" i="7"/>
  <c r="T207" i="7"/>
  <c r="R207" i="7"/>
  <c r="P207" i="7"/>
  <c r="BI204" i="7"/>
  <c r="BH204" i="7"/>
  <c r="BG204" i="7"/>
  <c r="BF204" i="7"/>
  <c r="T204" i="7"/>
  <c r="R204" i="7"/>
  <c r="P204" i="7"/>
  <c r="BI202" i="7"/>
  <c r="BH202" i="7"/>
  <c r="BG202" i="7"/>
  <c r="BF202" i="7"/>
  <c r="T202" i="7"/>
  <c r="R202" i="7"/>
  <c r="P202" i="7"/>
  <c r="BI199" i="7"/>
  <c r="BH199" i="7"/>
  <c r="BG199" i="7"/>
  <c r="BF199" i="7"/>
  <c r="T199" i="7"/>
  <c r="R199" i="7"/>
  <c r="P199" i="7"/>
  <c r="BI197" i="7"/>
  <c r="BH197" i="7"/>
  <c r="BG197" i="7"/>
  <c r="BF197" i="7"/>
  <c r="T197" i="7"/>
  <c r="R197" i="7"/>
  <c r="P197" i="7"/>
  <c r="BI195" i="7"/>
  <c r="BH195" i="7"/>
  <c r="BG195" i="7"/>
  <c r="BF195" i="7"/>
  <c r="T195" i="7"/>
  <c r="R195" i="7"/>
  <c r="P195" i="7"/>
  <c r="BI192" i="7"/>
  <c r="BH192" i="7"/>
  <c r="BG192" i="7"/>
  <c r="BF192" i="7"/>
  <c r="T192" i="7"/>
  <c r="R192" i="7"/>
  <c r="P192" i="7"/>
  <c r="BI186" i="7"/>
  <c r="BH186" i="7"/>
  <c r="BG186" i="7"/>
  <c r="BF186" i="7"/>
  <c r="T186" i="7"/>
  <c r="R186" i="7"/>
  <c r="P186" i="7"/>
  <c r="BI179" i="7"/>
  <c r="BH179" i="7"/>
  <c r="BG179" i="7"/>
  <c r="BF179" i="7"/>
  <c r="T179" i="7"/>
  <c r="R179" i="7"/>
  <c r="P179" i="7"/>
  <c r="BI176" i="7"/>
  <c r="BH176" i="7"/>
  <c r="BG176" i="7"/>
  <c r="BF176" i="7"/>
  <c r="T176" i="7"/>
  <c r="T175" i="7" s="1"/>
  <c r="R176" i="7"/>
  <c r="R175" i="7" s="1"/>
  <c r="P176" i="7"/>
  <c r="P175" i="7" s="1"/>
  <c r="BI171" i="7"/>
  <c r="BH171" i="7"/>
  <c r="BG171" i="7"/>
  <c r="BF171" i="7"/>
  <c r="T171" i="7"/>
  <c r="R171" i="7"/>
  <c r="P171" i="7"/>
  <c r="BI168" i="7"/>
  <c r="BH168" i="7"/>
  <c r="BG168" i="7"/>
  <c r="BF168" i="7"/>
  <c r="T168" i="7"/>
  <c r="R168" i="7"/>
  <c r="P168" i="7"/>
  <c r="BI163" i="7"/>
  <c r="BH163" i="7"/>
  <c r="BG163" i="7"/>
  <c r="BF163" i="7"/>
  <c r="T163" i="7"/>
  <c r="R163" i="7"/>
  <c r="P163" i="7"/>
  <c r="BI157" i="7"/>
  <c r="BH157" i="7"/>
  <c r="BG157" i="7"/>
  <c r="BF157" i="7"/>
  <c r="T157" i="7"/>
  <c r="R157" i="7"/>
  <c r="P157" i="7"/>
  <c r="BI151" i="7"/>
  <c r="BH151" i="7"/>
  <c r="BG151" i="7"/>
  <c r="BF151" i="7"/>
  <c r="T151" i="7"/>
  <c r="R151" i="7"/>
  <c r="P151" i="7"/>
  <c r="BI147" i="7"/>
  <c r="BH147" i="7"/>
  <c r="BG147" i="7"/>
  <c r="BF147" i="7"/>
  <c r="T147" i="7"/>
  <c r="R147" i="7"/>
  <c r="P147" i="7"/>
  <c r="BI127" i="7"/>
  <c r="BH127" i="7"/>
  <c r="BG127" i="7"/>
  <c r="BF127" i="7"/>
  <c r="T127" i="7"/>
  <c r="R127" i="7"/>
  <c r="P127" i="7"/>
  <c r="BI116" i="7"/>
  <c r="BH116" i="7"/>
  <c r="BG116" i="7"/>
  <c r="BF116" i="7"/>
  <c r="T116" i="7"/>
  <c r="R116" i="7"/>
  <c r="P116" i="7"/>
  <c r="BI114" i="7"/>
  <c r="BH114" i="7"/>
  <c r="BG114" i="7"/>
  <c r="BF114" i="7"/>
  <c r="T114" i="7"/>
  <c r="R114" i="7"/>
  <c r="P114" i="7"/>
  <c r="BI108" i="7"/>
  <c r="BH108" i="7"/>
  <c r="BG108" i="7"/>
  <c r="BF108" i="7"/>
  <c r="T108" i="7"/>
  <c r="R108" i="7"/>
  <c r="P108" i="7"/>
  <c r="J100" i="7"/>
  <c r="F100" i="7"/>
  <c r="F98" i="7"/>
  <c r="E96" i="7"/>
  <c r="J54" i="7"/>
  <c r="F54" i="7"/>
  <c r="F52" i="7"/>
  <c r="E50" i="7"/>
  <c r="J24" i="7"/>
  <c r="E24" i="7"/>
  <c r="J101" i="7" s="1"/>
  <c r="J23" i="7"/>
  <c r="J18" i="7"/>
  <c r="E18" i="7"/>
  <c r="F101" i="7" s="1"/>
  <c r="J17" i="7"/>
  <c r="J12" i="7"/>
  <c r="J98" i="7"/>
  <c r="E7" i="7"/>
  <c r="E48" i="7" s="1"/>
  <c r="J37" i="6"/>
  <c r="J36" i="6"/>
  <c r="AY59" i="1" s="1"/>
  <c r="J35" i="6"/>
  <c r="AX59" i="1" s="1"/>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2" i="6"/>
  <c r="BH162" i="6"/>
  <c r="BG162" i="6"/>
  <c r="BF162" i="6"/>
  <c r="T162" i="6"/>
  <c r="R162" i="6"/>
  <c r="P162" i="6"/>
  <c r="BI159" i="6"/>
  <c r="BH159" i="6"/>
  <c r="BG159" i="6"/>
  <c r="BF159" i="6"/>
  <c r="T159" i="6"/>
  <c r="R159" i="6"/>
  <c r="P159" i="6"/>
  <c r="BI156" i="6"/>
  <c r="BH156" i="6"/>
  <c r="BG156" i="6"/>
  <c r="BF156" i="6"/>
  <c r="T156" i="6"/>
  <c r="R156" i="6"/>
  <c r="P156" i="6"/>
  <c r="BI151" i="6"/>
  <c r="BH151" i="6"/>
  <c r="BG151" i="6"/>
  <c r="BF151" i="6"/>
  <c r="T151" i="6"/>
  <c r="R151" i="6"/>
  <c r="P151" i="6"/>
  <c r="BI148" i="6"/>
  <c r="BH148" i="6"/>
  <c r="BG148" i="6"/>
  <c r="BF148" i="6"/>
  <c r="T148" i="6"/>
  <c r="R148" i="6"/>
  <c r="P148" i="6"/>
  <c r="BI145" i="6"/>
  <c r="BH145" i="6"/>
  <c r="BG145" i="6"/>
  <c r="BF145" i="6"/>
  <c r="T145" i="6"/>
  <c r="R145" i="6"/>
  <c r="P145" i="6"/>
  <c r="BI140" i="6"/>
  <c r="BH140" i="6"/>
  <c r="BG140" i="6"/>
  <c r="BF140" i="6"/>
  <c r="T140" i="6"/>
  <c r="T139" i="6"/>
  <c r="R140" i="6"/>
  <c r="R139" i="6" s="1"/>
  <c r="P140" i="6"/>
  <c r="P139" i="6"/>
  <c r="BI135" i="6"/>
  <c r="BH135" i="6"/>
  <c r="BG135" i="6"/>
  <c r="BF135" i="6"/>
  <c r="T135" i="6"/>
  <c r="R135" i="6"/>
  <c r="P135" i="6"/>
  <c r="BI131" i="6"/>
  <c r="BH131" i="6"/>
  <c r="BG131" i="6"/>
  <c r="BF131" i="6"/>
  <c r="T131" i="6"/>
  <c r="R131" i="6"/>
  <c r="P131" i="6"/>
  <c r="BI127" i="6"/>
  <c r="BH127" i="6"/>
  <c r="BG127" i="6"/>
  <c r="BF127" i="6"/>
  <c r="T127" i="6"/>
  <c r="R127" i="6"/>
  <c r="P127" i="6"/>
  <c r="BI121" i="6"/>
  <c r="BH121" i="6"/>
  <c r="BG121" i="6"/>
  <c r="BF121" i="6"/>
  <c r="T121" i="6"/>
  <c r="R121" i="6"/>
  <c r="P121" i="6"/>
  <c r="BI107" i="6"/>
  <c r="BH107" i="6"/>
  <c r="BG107" i="6"/>
  <c r="BF107" i="6"/>
  <c r="T107" i="6"/>
  <c r="R107" i="6"/>
  <c r="P107" i="6"/>
  <c r="BI102" i="6"/>
  <c r="BH102" i="6"/>
  <c r="BG102" i="6"/>
  <c r="BF102" i="6"/>
  <c r="T102" i="6"/>
  <c r="R102" i="6"/>
  <c r="P102" i="6"/>
  <c r="BI100" i="6"/>
  <c r="BH100" i="6"/>
  <c r="BG100" i="6"/>
  <c r="BF100" i="6"/>
  <c r="T100" i="6"/>
  <c r="R100" i="6"/>
  <c r="P100" i="6"/>
  <c r="BI97" i="6"/>
  <c r="BH97" i="6"/>
  <c r="BG97" i="6"/>
  <c r="BF97" i="6"/>
  <c r="T97" i="6"/>
  <c r="R97" i="6"/>
  <c r="P97" i="6"/>
  <c r="BI94" i="6"/>
  <c r="BH94" i="6"/>
  <c r="BG94" i="6"/>
  <c r="BF94" i="6"/>
  <c r="T94" i="6"/>
  <c r="R94" i="6"/>
  <c r="P94" i="6"/>
  <c r="J86" i="6"/>
  <c r="F86" i="6"/>
  <c r="F84" i="6"/>
  <c r="E82" i="6"/>
  <c r="J54" i="6"/>
  <c r="F54" i="6"/>
  <c r="F52" i="6"/>
  <c r="E50" i="6"/>
  <c r="J24" i="6"/>
  <c r="E24" i="6"/>
  <c r="J55" i="6"/>
  <c r="J23" i="6"/>
  <c r="J18" i="6"/>
  <c r="E18" i="6"/>
  <c r="F55" i="6" s="1"/>
  <c r="J17" i="6"/>
  <c r="J12" i="6"/>
  <c r="J52" i="6" s="1"/>
  <c r="E7" i="6"/>
  <c r="E80" i="6" s="1"/>
  <c r="J37" i="5"/>
  <c r="J36" i="5"/>
  <c r="AY58" i="1" s="1"/>
  <c r="J35" i="5"/>
  <c r="AX58" i="1"/>
  <c r="BI202" i="5"/>
  <c r="BH202" i="5"/>
  <c r="BG202" i="5"/>
  <c r="BF202" i="5"/>
  <c r="T202" i="5"/>
  <c r="R202" i="5"/>
  <c r="P202" i="5"/>
  <c r="BI200" i="5"/>
  <c r="BH200" i="5"/>
  <c r="BG200" i="5"/>
  <c r="BF200" i="5"/>
  <c r="T200" i="5"/>
  <c r="R200" i="5"/>
  <c r="P200" i="5"/>
  <c r="BI198" i="5"/>
  <c r="BH198" i="5"/>
  <c r="BG198" i="5"/>
  <c r="BF198" i="5"/>
  <c r="T198" i="5"/>
  <c r="R198" i="5"/>
  <c r="P198" i="5"/>
  <c r="BI196" i="5"/>
  <c r="BH196" i="5"/>
  <c r="BG196" i="5"/>
  <c r="BF196" i="5"/>
  <c r="T196" i="5"/>
  <c r="R196" i="5"/>
  <c r="P196" i="5"/>
  <c r="BI190" i="5"/>
  <c r="BH190" i="5"/>
  <c r="BG190" i="5"/>
  <c r="BF190" i="5"/>
  <c r="T190" i="5"/>
  <c r="R190" i="5"/>
  <c r="P190" i="5"/>
  <c r="BI185" i="5"/>
  <c r="BH185" i="5"/>
  <c r="BG185" i="5"/>
  <c r="BF185" i="5"/>
  <c r="T185" i="5"/>
  <c r="R185" i="5"/>
  <c r="P185" i="5"/>
  <c r="BI180" i="5"/>
  <c r="BH180" i="5"/>
  <c r="BG180" i="5"/>
  <c r="BF180" i="5"/>
  <c r="T180" i="5"/>
  <c r="R180" i="5"/>
  <c r="P180" i="5"/>
  <c r="BI174" i="5"/>
  <c r="BH174" i="5"/>
  <c r="BG174" i="5"/>
  <c r="BF174" i="5"/>
  <c r="T174" i="5"/>
  <c r="T173" i="5" s="1"/>
  <c r="R174" i="5"/>
  <c r="R173" i="5" s="1"/>
  <c r="P174" i="5"/>
  <c r="P173" i="5" s="1"/>
  <c r="BI169" i="5"/>
  <c r="BH169" i="5"/>
  <c r="BG169" i="5"/>
  <c r="BF169" i="5"/>
  <c r="T169" i="5"/>
  <c r="T168" i="5" s="1"/>
  <c r="R169" i="5"/>
  <c r="R168" i="5" s="1"/>
  <c r="P169" i="5"/>
  <c r="P168" i="5" s="1"/>
  <c r="BI165" i="5"/>
  <c r="BH165" i="5"/>
  <c r="BG165" i="5"/>
  <c r="BF165" i="5"/>
  <c r="T165" i="5"/>
  <c r="R165" i="5"/>
  <c r="P165" i="5"/>
  <c r="BI162" i="5"/>
  <c r="BH162" i="5"/>
  <c r="BG162" i="5"/>
  <c r="BF162" i="5"/>
  <c r="T162" i="5"/>
  <c r="R162" i="5"/>
  <c r="P162" i="5"/>
  <c r="BI159" i="5"/>
  <c r="BH159" i="5"/>
  <c r="BG159" i="5"/>
  <c r="BF159" i="5"/>
  <c r="T159" i="5"/>
  <c r="R159" i="5"/>
  <c r="P159" i="5"/>
  <c r="BI157" i="5"/>
  <c r="BH157" i="5"/>
  <c r="BG157" i="5"/>
  <c r="BF157" i="5"/>
  <c r="T157" i="5"/>
  <c r="R157" i="5"/>
  <c r="P157" i="5"/>
  <c r="BI154" i="5"/>
  <c r="BH154" i="5"/>
  <c r="BG154" i="5"/>
  <c r="BF154" i="5"/>
  <c r="T154" i="5"/>
  <c r="R154" i="5"/>
  <c r="P154" i="5"/>
  <c r="BI149" i="5"/>
  <c r="BH149" i="5"/>
  <c r="BG149" i="5"/>
  <c r="BF149" i="5"/>
  <c r="T149" i="5"/>
  <c r="R149" i="5"/>
  <c r="P149" i="5"/>
  <c r="BI145" i="5"/>
  <c r="BH145" i="5"/>
  <c r="BG145" i="5"/>
  <c r="BF145" i="5"/>
  <c r="T145" i="5"/>
  <c r="R145" i="5"/>
  <c r="P145" i="5"/>
  <c r="BI139" i="5"/>
  <c r="BH139" i="5"/>
  <c r="BG139" i="5"/>
  <c r="BF139" i="5"/>
  <c r="T139" i="5"/>
  <c r="R139" i="5"/>
  <c r="P139" i="5"/>
  <c r="BI133" i="5"/>
  <c r="BH133" i="5"/>
  <c r="BG133" i="5"/>
  <c r="BF133" i="5"/>
  <c r="T133" i="5"/>
  <c r="R133" i="5"/>
  <c r="P133" i="5"/>
  <c r="BI127" i="5"/>
  <c r="BH127" i="5"/>
  <c r="BG127" i="5"/>
  <c r="BF127" i="5"/>
  <c r="T127" i="5"/>
  <c r="R127" i="5"/>
  <c r="P127" i="5"/>
  <c r="BI110" i="5"/>
  <c r="BH110" i="5"/>
  <c r="BG110" i="5"/>
  <c r="BF110" i="5"/>
  <c r="T110" i="5"/>
  <c r="T109" i="5" s="1"/>
  <c r="R110" i="5"/>
  <c r="R109" i="5" s="1"/>
  <c r="P110" i="5"/>
  <c r="P109" i="5" s="1"/>
  <c r="BI103" i="5"/>
  <c r="BH103" i="5"/>
  <c r="BG103" i="5"/>
  <c r="BF103" i="5"/>
  <c r="T103" i="5"/>
  <c r="R103" i="5"/>
  <c r="P103" i="5"/>
  <c r="BI101" i="5"/>
  <c r="BH101" i="5"/>
  <c r="BG101" i="5"/>
  <c r="BF101" i="5"/>
  <c r="T101" i="5"/>
  <c r="R101" i="5"/>
  <c r="P101" i="5"/>
  <c r="BI98" i="5"/>
  <c r="BH98" i="5"/>
  <c r="BG98" i="5"/>
  <c r="BF98" i="5"/>
  <c r="T98" i="5"/>
  <c r="R98" i="5"/>
  <c r="P98" i="5"/>
  <c r="BI95" i="5"/>
  <c r="BH95" i="5"/>
  <c r="BG95" i="5"/>
  <c r="BF95" i="5"/>
  <c r="T95" i="5"/>
  <c r="R95" i="5"/>
  <c r="P95" i="5"/>
  <c r="J87" i="5"/>
  <c r="F87" i="5"/>
  <c r="F85" i="5"/>
  <c r="E83" i="5"/>
  <c r="J54" i="5"/>
  <c r="F54" i="5"/>
  <c r="F52" i="5"/>
  <c r="E50" i="5"/>
  <c r="J24" i="5"/>
  <c r="E24" i="5"/>
  <c r="J55" i="5"/>
  <c r="J23" i="5"/>
  <c r="J18" i="5"/>
  <c r="E18" i="5"/>
  <c r="F55" i="5" s="1"/>
  <c r="J17" i="5"/>
  <c r="J12" i="5"/>
  <c r="J85" i="5" s="1"/>
  <c r="E7" i="5"/>
  <c r="E81" i="5" s="1"/>
  <c r="J37" i="4"/>
  <c r="J36" i="4"/>
  <c r="AY57" i="1" s="1"/>
  <c r="J35" i="4"/>
  <c r="AX57" i="1" s="1"/>
  <c r="BI184" i="4"/>
  <c r="BH184" i="4"/>
  <c r="BG184" i="4"/>
  <c r="BF184" i="4"/>
  <c r="T184" i="4"/>
  <c r="R184" i="4"/>
  <c r="P184" i="4"/>
  <c r="BI182" i="4"/>
  <c r="BH182" i="4"/>
  <c r="BG182" i="4"/>
  <c r="BF182" i="4"/>
  <c r="T182" i="4"/>
  <c r="R182" i="4"/>
  <c r="P182" i="4"/>
  <c r="BI180" i="4"/>
  <c r="BH180" i="4"/>
  <c r="BG180" i="4"/>
  <c r="BF180" i="4"/>
  <c r="T180" i="4"/>
  <c r="R180" i="4"/>
  <c r="P180" i="4"/>
  <c r="BI178" i="4"/>
  <c r="BH178" i="4"/>
  <c r="BG178" i="4"/>
  <c r="BF178" i="4"/>
  <c r="T178" i="4"/>
  <c r="R178" i="4"/>
  <c r="P178" i="4"/>
  <c r="BI176" i="4"/>
  <c r="BH176" i="4"/>
  <c r="BG176" i="4"/>
  <c r="BF176" i="4"/>
  <c r="T176" i="4"/>
  <c r="R176" i="4"/>
  <c r="P176" i="4"/>
  <c r="BI171" i="4"/>
  <c r="BH171" i="4"/>
  <c r="BG171" i="4"/>
  <c r="BF171" i="4"/>
  <c r="T171" i="4"/>
  <c r="R171" i="4"/>
  <c r="P171" i="4"/>
  <c r="BI168" i="4"/>
  <c r="BH168" i="4"/>
  <c r="BG168" i="4"/>
  <c r="BF168" i="4"/>
  <c r="T168" i="4"/>
  <c r="R168" i="4"/>
  <c r="P168" i="4"/>
  <c r="BI165" i="4"/>
  <c r="BH165" i="4"/>
  <c r="BG165" i="4"/>
  <c r="BF165" i="4"/>
  <c r="T165" i="4"/>
  <c r="R165" i="4"/>
  <c r="P165" i="4"/>
  <c r="BI162" i="4"/>
  <c r="BH162" i="4"/>
  <c r="BG162" i="4"/>
  <c r="BF162" i="4"/>
  <c r="T162" i="4"/>
  <c r="R162" i="4"/>
  <c r="P162" i="4"/>
  <c r="BI159" i="4"/>
  <c r="BH159" i="4"/>
  <c r="BG159" i="4"/>
  <c r="BF159" i="4"/>
  <c r="T159" i="4"/>
  <c r="R159" i="4"/>
  <c r="P159" i="4"/>
  <c r="BI154" i="4"/>
  <c r="BH154" i="4"/>
  <c r="BG154" i="4"/>
  <c r="BF154" i="4"/>
  <c r="T154" i="4"/>
  <c r="R154" i="4"/>
  <c r="P154" i="4"/>
  <c r="BI151" i="4"/>
  <c r="BH151" i="4"/>
  <c r="BG151" i="4"/>
  <c r="BF151" i="4"/>
  <c r="T151" i="4"/>
  <c r="R151" i="4"/>
  <c r="P151" i="4"/>
  <c r="BI146" i="4"/>
  <c r="BH146" i="4"/>
  <c r="BG146" i="4"/>
  <c r="BF146" i="4"/>
  <c r="T146" i="4"/>
  <c r="T145" i="4"/>
  <c r="R146" i="4"/>
  <c r="R145" i="4" s="1"/>
  <c r="P146" i="4"/>
  <c r="P145" i="4"/>
  <c r="BI141" i="4"/>
  <c r="BH141" i="4"/>
  <c r="BG141" i="4"/>
  <c r="BF141" i="4"/>
  <c r="T141" i="4"/>
  <c r="T140" i="4" s="1"/>
  <c r="R141" i="4"/>
  <c r="R140" i="4"/>
  <c r="P141" i="4"/>
  <c r="P140" i="4" s="1"/>
  <c r="BI136" i="4"/>
  <c r="BH136" i="4"/>
  <c r="BG136" i="4"/>
  <c r="BF136" i="4"/>
  <c r="T136" i="4"/>
  <c r="R136" i="4"/>
  <c r="P136" i="4"/>
  <c r="BI132" i="4"/>
  <c r="BH132" i="4"/>
  <c r="BG132" i="4"/>
  <c r="BF132" i="4"/>
  <c r="T132" i="4"/>
  <c r="R132" i="4"/>
  <c r="P132" i="4"/>
  <c r="BI128" i="4"/>
  <c r="BH128" i="4"/>
  <c r="BG128" i="4"/>
  <c r="BF128" i="4"/>
  <c r="T128" i="4"/>
  <c r="R128" i="4"/>
  <c r="P128" i="4"/>
  <c r="BI122" i="4"/>
  <c r="BH122" i="4"/>
  <c r="BG122" i="4"/>
  <c r="BF122" i="4"/>
  <c r="T122" i="4"/>
  <c r="R122" i="4"/>
  <c r="P122" i="4"/>
  <c r="BI108" i="4"/>
  <c r="BH108" i="4"/>
  <c r="BG108" i="4"/>
  <c r="BF108" i="4"/>
  <c r="T108" i="4"/>
  <c r="R108" i="4"/>
  <c r="P108" i="4"/>
  <c r="BI103" i="4"/>
  <c r="BH103" i="4"/>
  <c r="BG103" i="4"/>
  <c r="BF103" i="4"/>
  <c r="T103" i="4"/>
  <c r="R103" i="4"/>
  <c r="P103" i="4"/>
  <c r="BI101" i="4"/>
  <c r="BH101" i="4"/>
  <c r="BG101" i="4"/>
  <c r="BF101" i="4"/>
  <c r="T101" i="4"/>
  <c r="R101" i="4"/>
  <c r="P101" i="4"/>
  <c r="BI98" i="4"/>
  <c r="BH98" i="4"/>
  <c r="BG98" i="4"/>
  <c r="BF98" i="4"/>
  <c r="T98" i="4"/>
  <c r="R98" i="4"/>
  <c r="P98" i="4"/>
  <c r="BI95" i="4"/>
  <c r="BH95" i="4"/>
  <c r="BG95" i="4"/>
  <c r="BF95" i="4"/>
  <c r="T95" i="4"/>
  <c r="R95" i="4"/>
  <c r="P95" i="4"/>
  <c r="J87" i="4"/>
  <c r="F87" i="4"/>
  <c r="F85" i="4"/>
  <c r="E83" i="4"/>
  <c r="J54" i="4"/>
  <c r="F54" i="4"/>
  <c r="F52" i="4"/>
  <c r="E50" i="4"/>
  <c r="J24" i="4"/>
  <c r="E24" i="4"/>
  <c r="J55" i="4"/>
  <c r="J23" i="4"/>
  <c r="J18" i="4"/>
  <c r="E18" i="4"/>
  <c r="F55" i="4" s="1"/>
  <c r="J17" i="4"/>
  <c r="J12" i="4"/>
  <c r="J85" i="4" s="1"/>
  <c r="E7" i="4"/>
  <c r="E81" i="4" s="1"/>
  <c r="J37" i="3"/>
  <c r="J36" i="3"/>
  <c r="AY56" i="1"/>
  <c r="J35" i="3"/>
  <c r="AX56" i="1" s="1"/>
  <c r="BI426" i="3"/>
  <c r="BH426" i="3"/>
  <c r="BG426" i="3"/>
  <c r="BF426" i="3"/>
  <c r="T426" i="3"/>
  <c r="R426" i="3"/>
  <c r="P426" i="3"/>
  <c r="BI423" i="3"/>
  <c r="BH423" i="3"/>
  <c r="BG423" i="3"/>
  <c r="BF423" i="3"/>
  <c r="T423" i="3"/>
  <c r="R423" i="3"/>
  <c r="P423" i="3"/>
  <c r="BI421" i="3"/>
  <c r="BH421" i="3"/>
  <c r="BG421" i="3"/>
  <c r="BF421" i="3"/>
  <c r="T421" i="3"/>
  <c r="R421" i="3"/>
  <c r="P421" i="3"/>
  <c r="BI419" i="3"/>
  <c r="BH419" i="3"/>
  <c r="BG419" i="3"/>
  <c r="BF419" i="3"/>
  <c r="T419" i="3"/>
  <c r="R419" i="3"/>
  <c r="P419" i="3"/>
  <c r="BI417" i="3"/>
  <c r="BH417" i="3"/>
  <c r="BG417" i="3"/>
  <c r="BF417" i="3"/>
  <c r="T417" i="3"/>
  <c r="R417" i="3"/>
  <c r="P417" i="3"/>
  <c r="BI415" i="3"/>
  <c r="BH415" i="3"/>
  <c r="BG415" i="3"/>
  <c r="BF415" i="3"/>
  <c r="T415" i="3"/>
  <c r="R415" i="3"/>
  <c r="P415" i="3"/>
  <c r="BI413" i="3"/>
  <c r="BH413" i="3"/>
  <c r="BG413" i="3"/>
  <c r="BF413" i="3"/>
  <c r="T413" i="3"/>
  <c r="R413" i="3"/>
  <c r="P413" i="3"/>
  <c r="BI408" i="3"/>
  <c r="BH408" i="3"/>
  <c r="BG408" i="3"/>
  <c r="BF408" i="3"/>
  <c r="T408" i="3"/>
  <c r="R408" i="3"/>
  <c r="P408" i="3"/>
  <c r="BI403" i="3"/>
  <c r="BH403" i="3"/>
  <c r="BG403" i="3"/>
  <c r="BF403" i="3"/>
  <c r="T403" i="3"/>
  <c r="R403" i="3"/>
  <c r="P403" i="3"/>
  <c r="BI399" i="3"/>
  <c r="BH399" i="3"/>
  <c r="BG399" i="3"/>
  <c r="BF399" i="3"/>
  <c r="T399" i="3"/>
  <c r="T398" i="3" s="1"/>
  <c r="R399" i="3"/>
  <c r="R398" i="3"/>
  <c r="P399" i="3"/>
  <c r="P398" i="3" s="1"/>
  <c r="BI396" i="3"/>
  <c r="BH396" i="3"/>
  <c r="BG396" i="3"/>
  <c r="BF396" i="3"/>
  <c r="T396" i="3"/>
  <c r="R396" i="3"/>
  <c r="P396" i="3"/>
  <c r="BI394" i="3"/>
  <c r="BH394" i="3"/>
  <c r="BG394" i="3"/>
  <c r="BF394" i="3"/>
  <c r="T394" i="3"/>
  <c r="R394" i="3"/>
  <c r="P394" i="3"/>
  <c r="BI391" i="3"/>
  <c r="BH391" i="3"/>
  <c r="BG391" i="3"/>
  <c r="BF391" i="3"/>
  <c r="T391" i="3"/>
  <c r="R391" i="3"/>
  <c r="P391" i="3"/>
  <c r="BI388" i="3"/>
  <c r="BH388" i="3"/>
  <c r="BG388" i="3"/>
  <c r="BF388" i="3"/>
  <c r="T388" i="3"/>
  <c r="R388" i="3"/>
  <c r="P388" i="3"/>
  <c r="BI385" i="3"/>
  <c r="BH385" i="3"/>
  <c r="BG385" i="3"/>
  <c r="BF385" i="3"/>
  <c r="T385" i="3"/>
  <c r="R385" i="3"/>
  <c r="P385" i="3"/>
  <c r="BI377" i="3"/>
  <c r="BH377" i="3"/>
  <c r="BG377" i="3"/>
  <c r="BF377" i="3"/>
  <c r="T377" i="3"/>
  <c r="R377" i="3"/>
  <c r="P377" i="3"/>
  <c r="BI374" i="3"/>
  <c r="BH374" i="3"/>
  <c r="BG374" i="3"/>
  <c r="BF374" i="3"/>
  <c r="T374" i="3"/>
  <c r="R374" i="3"/>
  <c r="P374" i="3"/>
  <c r="BI371" i="3"/>
  <c r="BH371" i="3"/>
  <c r="BG371" i="3"/>
  <c r="BF371" i="3"/>
  <c r="T371" i="3"/>
  <c r="R371" i="3"/>
  <c r="P371" i="3"/>
  <c r="BI368" i="3"/>
  <c r="BH368" i="3"/>
  <c r="BG368" i="3"/>
  <c r="BF368" i="3"/>
  <c r="T368" i="3"/>
  <c r="R368" i="3"/>
  <c r="P368" i="3"/>
  <c r="BI365" i="3"/>
  <c r="BH365" i="3"/>
  <c r="BG365" i="3"/>
  <c r="BF365" i="3"/>
  <c r="T365" i="3"/>
  <c r="R365" i="3"/>
  <c r="P365" i="3"/>
  <c r="BI362" i="3"/>
  <c r="BH362" i="3"/>
  <c r="BG362" i="3"/>
  <c r="BF362" i="3"/>
  <c r="T362" i="3"/>
  <c r="R362" i="3"/>
  <c r="P362" i="3"/>
  <c r="BI359" i="3"/>
  <c r="BH359" i="3"/>
  <c r="BG359" i="3"/>
  <c r="BF359" i="3"/>
  <c r="T359" i="3"/>
  <c r="R359" i="3"/>
  <c r="P359" i="3"/>
  <c r="BI354" i="3"/>
  <c r="BH354" i="3"/>
  <c r="BG354" i="3"/>
  <c r="BF354" i="3"/>
  <c r="T354" i="3"/>
  <c r="R354" i="3"/>
  <c r="P354" i="3"/>
  <c r="BI351" i="3"/>
  <c r="BH351" i="3"/>
  <c r="BG351" i="3"/>
  <c r="BF351" i="3"/>
  <c r="T351" i="3"/>
  <c r="R351" i="3"/>
  <c r="P351" i="3"/>
  <c r="BI347" i="3"/>
  <c r="BH347" i="3"/>
  <c r="BG347" i="3"/>
  <c r="BF347" i="3"/>
  <c r="T347" i="3"/>
  <c r="R347" i="3"/>
  <c r="P347" i="3"/>
  <c r="BI343" i="3"/>
  <c r="BH343" i="3"/>
  <c r="BG343" i="3"/>
  <c r="BF343" i="3"/>
  <c r="T343" i="3"/>
  <c r="R343" i="3"/>
  <c r="P343" i="3"/>
  <c r="BI341" i="3"/>
  <c r="BH341" i="3"/>
  <c r="BG341" i="3"/>
  <c r="BF341" i="3"/>
  <c r="T341" i="3"/>
  <c r="R341" i="3"/>
  <c r="P341" i="3"/>
  <c r="BI338" i="3"/>
  <c r="BH338" i="3"/>
  <c r="BG338" i="3"/>
  <c r="BF338" i="3"/>
  <c r="T338" i="3"/>
  <c r="R338" i="3"/>
  <c r="P338" i="3"/>
  <c r="BI334" i="3"/>
  <c r="BH334" i="3"/>
  <c r="BG334" i="3"/>
  <c r="BF334" i="3"/>
  <c r="T334" i="3"/>
  <c r="R334" i="3"/>
  <c r="P334" i="3"/>
  <c r="BI331" i="3"/>
  <c r="BH331" i="3"/>
  <c r="BG331" i="3"/>
  <c r="BF331" i="3"/>
  <c r="T331" i="3"/>
  <c r="R331" i="3"/>
  <c r="P331" i="3"/>
  <c r="BI323" i="3"/>
  <c r="BH323" i="3"/>
  <c r="BG323" i="3"/>
  <c r="BF323" i="3"/>
  <c r="T323" i="3"/>
  <c r="R323" i="3"/>
  <c r="P323" i="3"/>
  <c r="BI320" i="3"/>
  <c r="BH320" i="3"/>
  <c r="BG320" i="3"/>
  <c r="BF320" i="3"/>
  <c r="T320" i="3"/>
  <c r="R320" i="3"/>
  <c r="P320" i="3"/>
  <c r="BI317" i="3"/>
  <c r="BH317" i="3"/>
  <c r="BG317" i="3"/>
  <c r="BF317" i="3"/>
  <c r="T317" i="3"/>
  <c r="R317" i="3"/>
  <c r="P317" i="3"/>
  <c r="BI314" i="3"/>
  <c r="BH314" i="3"/>
  <c r="BG314" i="3"/>
  <c r="BF314" i="3"/>
  <c r="T314" i="3"/>
  <c r="R314" i="3"/>
  <c r="P314" i="3"/>
  <c r="BI310" i="3"/>
  <c r="BH310" i="3"/>
  <c r="BG310" i="3"/>
  <c r="BF310" i="3"/>
  <c r="T310" i="3"/>
  <c r="R310" i="3"/>
  <c r="P310" i="3"/>
  <c r="BI308" i="3"/>
  <c r="BH308" i="3"/>
  <c r="BG308" i="3"/>
  <c r="BF308" i="3"/>
  <c r="T308" i="3"/>
  <c r="R308" i="3"/>
  <c r="P308" i="3"/>
  <c r="BI306" i="3"/>
  <c r="BH306" i="3"/>
  <c r="BG306" i="3"/>
  <c r="BF306" i="3"/>
  <c r="T306" i="3"/>
  <c r="R306" i="3"/>
  <c r="P306" i="3"/>
  <c r="BI304" i="3"/>
  <c r="BH304" i="3"/>
  <c r="BG304" i="3"/>
  <c r="BF304" i="3"/>
  <c r="T304" i="3"/>
  <c r="R304" i="3"/>
  <c r="P304" i="3"/>
  <c r="BI299" i="3"/>
  <c r="BH299" i="3"/>
  <c r="BG299" i="3"/>
  <c r="BF299" i="3"/>
  <c r="T299" i="3"/>
  <c r="R299" i="3"/>
  <c r="P299" i="3"/>
  <c r="BI298" i="3"/>
  <c r="BH298" i="3"/>
  <c r="BG298" i="3"/>
  <c r="BF298" i="3"/>
  <c r="T298" i="3"/>
  <c r="R298" i="3"/>
  <c r="P298" i="3"/>
  <c r="BI297" i="3"/>
  <c r="BH297" i="3"/>
  <c r="BG297" i="3"/>
  <c r="BF297" i="3"/>
  <c r="T297" i="3"/>
  <c r="R297" i="3"/>
  <c r="P297" i="3"/>
  <c r="BI295" i="3"/>
  <c r="BH295" i="3"/>
  <c r="BG295" i="3"/>
  <c r="BF295" i="3"/>
  <c r="T295" i="3"/>
  <c r="R295" i="3"/>
  <c r="P295" i="3"/>
  <c r="BI294" i="3"/>
  <c r="BH294" i="3"/>
  <c r="BG294" i="3"/>
  <c r="BF294" i="3"/>
  <c r="T294" i="3"/>
  <c r="R294" i="3"/>
  <c r="P294" i="3"/>
  <c r="BI292" i="3"/>
  <c r="BH292" i="3"/>
  <c r="BG292" i="3"/>
  <c r="BF292" i="3"/>
  <c r="T292" i="3"/>
  <c r="R292" i="3"/>
  <c r="P292" i="3"/>
  <c r="BI291" i="3"/>
  <c r="BH291" i="3"/>
  <c r="BG291" i="3"/>
  <c r="BF291" i="3"/>
  <c r="T291" i="3"/>
  <c r="R291" i="3"/>
  <c r="P291" i="3"/>
  <c r="BI290" i="3"/>
  <c r="BH290" i="3"/>
  <c r="BG290" i="3"/>
  <c r="BF290" i="3"/>
  <c r="T290" i="3"/>
  <c r="R290" i="3"/>
  <c r="P290" i="3"/>
  <c r="BI288" i="3"/>
  <c r="BH288" i="3"/>
  <c r="BG288" i="3"/>
  <c r="BF288" i="3"/>
  <c r="T288" i="3"/>
  <c r="R288" i="3"/>
  <c r="P288" i="3"/>
  <c r="BI287" i="3"/>
  <c r="BH287" i="3"/>
  <c r="BG287" i="3"/>
  <c r="BF287" i="3"/>
  <c r="T287" i="3"/>
  <c r="R287" i="3"/>
  <c r="P287" i="3"/>
  <c r="BI285" i="3"/>
  <c r="BH285" i="3"/>
  <c r="BG285" i="3"/>
  <c r="BF285" i="3"/>
  <c r="T285" i="3"/>
  <c r="R285" i="3"/>
  <c r="P285" i="3"/>
  <c r="BI284" i="3"/>
  <c r="BH284" i="3"/>
  <c r="BG284" i="3"/>
  <c r="BF284" i="3"/>
  <c r="T284" i="3"/>
  <c r="R284" i="3"/>
  <c r="P284" i="3"/>
  <c r="BI282" i="3"/>
  <c r="BH282" i="3"/>
  <c r="BG282" i="3"/>
  <c r="BF282" i="3"/>
  <c r="T282" i="3"/>
  <c r="R282" i="3"/>
  <c r="P282" i="3"/>
  <c r="BI279" i="3"/>
  <c r="BH279" i="3"/>
  <c r="BG279" i="3"/>
  <c r="BF279" i="3"/>
  <c r="T279" i="3"/>
  <c r="R279" i="3"/>
  <c r="P279" i="3"/>
  <c r="BI274" i="3"/>
  <c r="BH274" i="3"/>
  <c r="BG274" i="3"/>
  <c r="BF274" i="3"/>
  <c r="T274" i="3"/>
  <c r="R274" i="3"/>
  <c r="P274" i="3"/>
  <c r="BI271" i="3"/>
  <c r="BH271" i="3"/>
  <c r="BG271" i="3"/>
  <c r="BF271" i="3"/>
  <c r="T271" i="3"/>
  <c r="R271" i="3"/>
  <c r="P271" i="3"/>
  <c r="BI268" i="3"/>
  <c r="BH268" i="3"/>
  <c r="BG268" i="3"/>
  <c r="BF268" i="3"/>
  <c r="T268" i="3"/>
  <c r="R268" i="3"/>
  <c r="P268" i="3"/>
  <c r="BI263" i="3"/>
  <c r="BH263" i="3"/>
  <c r="BG263" i="3"/>
  <c r="BF263" i="3"/>
  <c r="T263" i="3"/>
  <c r="R263" i="3"/>
  <c r="P263" i="3"/>
  <c r="BI260" i="3"/>
  <c r="BH260" i="3"/>
  <c r="BG260" i="3"/>
  <c r="BF260" i="3"/>
  <c r="T260" i="3"/>
  <c r="R260" i="3"/>
  <c r="P260" i="3"/>
  <c r="BI254" i="3"/>
  <c r="BH254" i="3"/>
  <c r="BG254" i="3"/>
  <c r="BF254" i="3"/>
  <c r="T254" i="3"/>
  <c r="R254" i="3"/>
  <c r="P254" i="3"/>
  <c r="BI251" i="3"/>
  <c r="BH251" i="3"/>
  <c r="BG251" i="3"/>
  <c r="BF251" i="3"/>
  <c r="T251" i="3"/>
  <c r="R251" i="3"/>
  <c r="P251" i="3"/>
  <c r="BI245" i="3"/>
  <c r="BH245" i="3"/>
  <c r="BG245" i="3"/>
  <c r="BF245" i="3"/>
  <c r="T245" i="3"/>
  <c r="R245" i="3"/>
  <c r="P245" i="3"/>
  <c r="BI242" i="3"/>
  <c r="BH242" i="3"/>
  <c r="BG242" i="3"/>
  <c r="BF242" i="3"/>
  <c r="T242" i="3"/>
  <c r="R242" i="3"/>
  <c r="P242" i="3"/>
  <c r="BI239" i="3"/>
  <c r="BH239" i="3"/>
  <c r="BG239" i="3"/>
  <c r="BF239" i="3"/>
  <c r="T239" i="3"/>
  <c r="R239" i="3"/>
  <c r="P239" i="3"/>
  <c r="BI236" i="3"/>
  <c r="BH236" i="3"/>
  <c r="BG236" i="3"/>
  <c r="BF236" i="3"/>
  <c r="T236" i="3"/>
  <c r="R236" i="3"/>
  <c r="P236" i="3"/>
  <c r="BI234" i="3"/>
  <c r="BH234" i="3"/>
  <c r="BG234" i="3"/>
  <c r="BF234" i="3"/>
  <c r="T234" i="3"/>
  <c r="R234" i="3"/>
  <c r="P234" i="3"/>
  <c r="BI229" i="3"/>
  <c r="BH229" i="3"/>
  <c r="BG229" i="3"/>
  <c r="BF229" i="3"/>
  <c r="T229" i="3"/>
  <c r="R229" i="3"/>
  <c r="P229" i="3"/>
  <c r="BI226" i="3"/>
  <c r="BH226" i="3"/>
  <c r="BG226" i="3"/>
  <c r="BF226" i="3"/>
  <c r="T226" i="3"/>
  <c r="R226" i="3"/>
  <c r="P226" i="3"/>
  <c r="BI223" i="3"/>
  <c r="BH223" i="3"/>
  <c r="BG223" i="3"/>
  <c r="BF223" i="3"/>
  <c r="T223" i="3"/>
  <c r="R223" i="3"/>
  <c r="P223" i="3"/>
  <c r="BI220" i="3"/>
  <c r="BH220" i="3"/>
  <c r="BG220" i="3"/>
  <c r="BF220" i="3"/>
  <c r="T220" i="3"/>
  <c r="R220" i="3"/>
  <c r="P220" i="3"/>
  <c r="BI215" i="3"/>
  <c r="BH215" i="3"/>
  <c r="BG215" i="3"/>
  <c r="BF215" i="3"/>
  <c r="T215" i="3"/>
  <c r="R215" i="3"/>
  <c r="P215" i="3"/>
  <c r="BI208" i="3"/>
  <c r="BH208" i="3"/>
  <c r="BG208" i="3"/>
  <c r="BF208" i="3"/>
  <c r="T208" i="3"/>
  <c r="R208" i="3"/>
  <c r="P208" i="3"/>
  <c r="BI200" i="3"/>
  <c r="BH200" i="3"/>
  <c r="BG200" i="3"/>
  <c r="BF200" i="3"/>
  <c r="T200" i="3"/>
  <c r="R200" i="3"/>
  <c r="P200" i="3"/>
  <c r="BI194" i="3"/>
  <c r="BH194" i="3"/>
  <c r="BG194" i="3"/>
  <c r="BF194" i="3"/>
  <c r="T194" i="3"/>
  <c r="R194" i="3"/>
  <c r="P194" i="3"/>
  <c r="BI187" i="3"/>
  <c r="BH187" i="3"/>
  <c r="BG187" i="3"/>
  <c r="BF187" i="3"/>
  <c r="T187" i="3"/>
  <c r="R187" i="3"/>
  <c r="P187" i="3"/>
  <c r="BI181" i="3"/>
  <c r="BH181" i="3"/>
  <c r="BG181" i="3"/>
  <c r="BF181" i="3"/>
  <c r="T181" i="3"/>
  <c r="R181" i="3"/>
  <c r="P181" i="3"/>
  <c r="BI175" i="3"/>
  <c r="BH175" i="3"/>
  <c r="BG175" i="3"/>
  <c r="BF175" i="3"/>
  <c r="T175" i="3"/>
  <c r="R175" i="3"/>
  <c r="P175" i="3"/>
  <c r="BI171" i="3"/>
  <c r="BH171" i="3"/>
  <c r="BG171" i="3"/>
  <c r="BF171" i="3"/>
  <c r="T171" i="3"/>
  <c r="R171" i="3"/>
  <c r="P171" i="3"/>
  <c r="BI168" i="3"/>
  <c r="BH168" i="3"/>
  <c r="BG168" i="3"/>
  <c r="BF168" i="3"/>
  <c r="T168" i="3"/>
  <c r="R168" i="3"/>
  <c r="P168" i="3"/>
  <c r="BI165" i="3"/>
  <c r="BH165" i="3"/>
  <c r="BG165" i="3"/>
  <c r="BF165" i="3"/>
  <c r="T165" i="3"/>
  <c r="R165" i="3"/>
  <c r="P165" i="3"/>
  <c r="BI162" i="3"/>
  <c r="BH162" i="3"/>
  <c r="BG162" i="3"/>
  <c r="BF162" i="3"/>
  <c r="T162" i="3"/>
  <c r="R162" i="3"/>
  <c r="P162" i="3"/>
  <c r="BI157" i="3"/>
  <c r="BH157" i="3"/>
  <c r="BG157" i="3"/>
  <c r="BF157" i="3"/>
  <c r="T157" i="3"/>
  <c r="R157" i="3"/>
  <c r="P157" i="3"/>
  <c r="BI153" i="3"/>
  <c r="BH153" i="3"/>
  <c r="BG153" i="3"/>
  <c r="BF153" i="3"/>
  <c r="T153" i="3"/>
  <c r="R153" i="3"/>
  <c r="P153" i="3"/>
  <c r="BI149" i="3"/>
  <c r="BH149" i="3"/>
  <c r="BG149" i="3"/>
  <c r="BF149" i="3"/>
  <c r="T149" i="3"/>
  <c r="R149" i="3"/>
  <c r="P149" i="3"/>
  <c r="BI124" i="3"/>
  <c r="BH124" i="3"/>
  <c r="BG124" i="3"/>
  <c r="BF124" i="3"/>
  <c r="T124" i="3"/>
  <c r="R124" i="3"/>
  <c r="P124" i="3"/>
  <c r="BI114" i="3"/>
  <c r="BH114" i="3"/>
  <c r="BG114" i="3"/>
  <c r="BF114" i="3"/>
  <c r="T114" i="3"/>
  <c r="R114" i="3"/>
  <c r="P114" i="3"/>
  <c r="BI112" i="3"/>
  <c r="BH112" i="3"/>
  <c r="BG112" i="3"/>
  <c r="BF112" i="3"/>
  <c r="T112" i="3"/>
  <c r="R112" i="3"/>
  <c r="P112" i="3"/>
  <c r="BI107" i="3"/>
  <c r="BH107" i="3"/>
  <c r="BG107" i="3"/>
  <c r="BF107" i="3"/>
  <c r="T107" i="3"/>
  <c r="R107" i="3"/>
  <c r="P107" i="3"/>
  <c r="BI102" i="3"/>
  <c r="BH102" i="3"/>
  <c r="BG102" i="3"/>
  <c r="BF102" i="3"/>
  <c r="T102" i="3"/>
  <c r="R102" i="3"/>
  <c r="P102" i="3"/>
  <c r="J94" i="3"/>
  <c r="F94" i="3"/>
  <c r="F92" i="3"/>
  <c r="E90" i="3"/>
  <c r="J54" i="3"/>
  <c r="F54" i="3"/>
  <c r="F52" i="3"/>
  <c r="E50" i="3"/>
  <c r="J24" i="3"/>
  <c r="E24" i="3"/>
  <c r="J95" i="3" s="1"/>
  <c r="J23" i="3"/>
  <c r="J18" i="3"/>
  <c r="E18" i="3"/>
  <c r="F55" i="3" s="1"/>
  <c r="J17" i="3"/>
  <c r="J12" i="3"/>
  <c r="J52" i="3" s="1"/>
  <c r="E7" i="3"/>
  <c r="E88" i="3"/>
  <c r="J37" i="2"/>
  <c r="J36" i="2"/>
  <c r="AY55" i="1" s="1"/>
  <c r="J35" i="2"/>
  <c r="AX55" i="1"/>
  <c r="BI416" i="2"/>
  <c r="BH416" i="2"/>
  <c r="BG416" i="2"/>
  <c r="BF416" i="2"/>
  <c r="T416" i="2"/>
  <c r="R416" i="2"/>
  <c r="P416" i="2"/>
  <c r="BI414" i="2"/>
  <c r="BH414" i="2"/>
  <c r="BG414" i="2"/>
  <c r="BF414" i="2"/>
  <c r="T414" i="2"/>
  <c r="R414" i="2"/>
  <c r="P414" i="2"/>
  <c r="BI412" i="2"/>
  <c r="BH412" i="2"/>
  <c r="BG412" i="2"/>
  <c r="BF412" i="2"/>
  <c r="T412" i="2"/>
  <c r="R412" i="2"/>
  <c r="P412" i="2"/>
  <c r="BI410" i="2"/>
  <c r="BH410" i="2"/>
  <c r="BG410" i="2"/>
  <c r="BF410" i="2"/>
  <c r="T410" i="2"/>
  <c r="R410" i="2"/>
  <c r="P410" i="2"/>
  <c r="BI408" i="2"/>
  <c r="BH408" i="2"/>
  <c r="BG408" i="2"/>
  <c r="BF408" i="2"/>
  <c r="T408" i="2"/>
  <c r="R408" i="2"/>
  <c r="P408" i="2"/>
  <c r="BI405" i="2"/>
  <c r="BH405" i="2"/>
  <c r="BG405" i="2"/>
  <c r="BF405" i="2"/>
  <c r="T405" i="2"/>
  <c r="R405" i="2"/>
  <c r="P405" i="2"/>
  <c r="BI402" i="2"/>
  <c r="BH402" i="2"/>
  <c r="BG402" i="2"/>
  <c r="BF402" i="2"/>
  <c r="T402" i="2"/>
  <c r="R402" i="2"/>
  <c r="P402" i="2"/>
  <c r="BI399" i="2"/>
  <c r="BH399" i="2"/>
  <c r="BG399" i="2"/>
  <c r="BF399" i="2"/>
  <c r="T399" i="2"/>
  <c r="R399" i="2"/>
  <c r="P399" i="2"/>
  <c r="BI397" i="2"/>
  <c r="BH397" i="2"/>
  <c r="BG397" i="2"/>
  <c r="BF397" i="2"/>
  <c r="T397" i="2"/>
  <c r="R397" i="2"/>
  <c r="P397" i="2"/>
  <c r="BI396" i="2"/>
  <c r="BH396" i="2"/>
  <c r="BG396" i="2"/>
  <c r="BF396" i="2"/>
  <c r="T396" i="2"/>
  <c r="R396" i="2"/>
  <c r="P396" i="2"/>
  <c r="BI393" i="2"/>
  <c r="BH393" i="2"/>
  <c r="BG393" i="2"/>
  <c r="BF393" i="2"/>
  <c r="T393" i="2"/>
  <c r="R393" i="2"/>
  <c r="P393" i="2"/>
  <c r="BI390" i="2"/>
  <c r="BH390" i="2"/>
  <c r="BG390" i="2"/>
  <c r="BF390" i="2"/>
  <c r="T390" i="2"/>
  <c r="R390" i="2"/>
  <c r="P390" i="2"/>
  <c r="BI387" i="2"/>
  <c r="BH387" i="2"/>
  <c r="BG387" i="2"/>
  <c r="BF387" i="2"/>
  <c r="T387" i="2"/>
  <c r="R387" i="2"/>
  <c r="P387" i="2"/>
  <c r="BI384" i="2"/>
  <c r="BH384" i="2"/>
  <c r="BG384" i="2"/>
  <c r="BF384" i="2"/>
  <c r="T384" i="2"/>
  <c r="R384" i="2"/>
  <c r="P384" i="2"/>
  <c r="BI378" i="2"/>
  <c r="BH378" i="2"/>
  <c r="BG378" i="2"/>
  <c r="BF378" i="2"/>
  <c r="T378" i="2"/>
  <c r="R378" i="2"/>
  <c r="P378" i="2"/>
  <c r="BI375" i="2"/>
  <c r="BH375" i="2"/>
  <c r="BG375" i="2"/>
  <c r="BF375" i="2"/>
  <c r="T375" i="2"/>
  <c r="R375" i="2"/>
  <c r="P375" i="2"/>
  <c r="BI372" i="2"/>
  <c r="BH372" i="2"/>
  <c r="BG372" i="2"/>
  <c r="BF372" i="2"/>
  <c r="T372" i="2"/>
  <c r="R372" i="2"/>
  <c r="P372" i="2"/>
  <c r="BI365" i="2"/>
  <c r="BH365" i="2"/>
  <c r="BG365" i="2"/>
  <c r="BF365" i="2"/>
  <c r="T365" i="2"/>
  <c r="R365" i="2"/>
  <c r="P365" i="2"/>
  <c r="BI362" i="2"/>
  <c r="BH362" i="2"/>
  <c r="BG362" i="2"/>
  <c r="BF362" i="2"/>
  <c r="T362" i="2"/>
  <c r="R362" i="2"/>
  <c r="P362" i="2"/>
  <c r="BI359" i="2"/>
  <c r="BH359" i="2"/>
  <c r="BG359" i="2"/>
  <c r="BF359" i="2"/>
  <c r="T359" i="2"/>
  <c r="R359" i="2"/>
  <c r="P359" i="2"/>
  <c r="BI354" i="2"/>
  <c r="BH354" i="2"/>
  <c r="BG354" i="2"/>
  <c r="BF354" i="2"/>
  <c r="T354" i="2"/>
  <c r="R354" i="2"/>
  <c r="P354" i="2"/>
  <c r="BI351" i="2"/>
  <c r="BH351" i="2"/>
  <c r="BG351" i="2"/>
  <c r="BF351" i="2"/>
  <c r="T351" i="2"/>
  <c r="R351" i="2"/>
  <c r="P351" i="2"/>
  <c r="BI347" i="2"/>
  <c r="BH347" i="2"/>
  <c r="BG347" i="2"/>
  <c r="BF347" i="2"/>
  <c r="T347" i="2"/>
  <c r="R347" i="2"/>
  <c r="P347" i="2"/>
  <c r="BI344" i="2"/>
  <c r="BH344" i="2"/>
  <c r="BG344" i="2"/>
  <c r="BF344" i="2"/>
  <c r="T344" i="2"/>
  <c r="R344" i="2"/>
  <c r="P344" i="2"/>
  <c r="BI342" i="2"/>
  <c r="BH342" i="2"/>
  <c r="BG342" i="2"/>
  <c r="BF342" i="2"/>
  <c r="T342" i="2"/>
  <c r="R342" i="2"/>
  <c r="P342" i="2"/>
  <c r="BI337" i="2"/>
  <c r="BH337" i="2"/>
  <c r="BG337" i="2"/>
  <c r="BF337" i="2"/>
  <c r="T337" i="2"/>
  <c r="R337" i="2"/>
  <c r="P337" i="2"/>
  <c r="BI330" i="2"/>
  <c r="BH330" i="2"/>
  <c r="BG330" i="2"/>
  <c r="BF330" i="2"/>
  <c r="T330" i="2"/>
  <c r="R330" i="2"/>
  <c r="P330" i="2"/>
  <c r="BI325" i="2"/>
  <c r="BH325" i="2"/>
  <c r="BG325" i="2"/>
  <c r="BF325" i="2"/>
  <c r="T325" i="2"/>
  <c r="R325" i="2"/>
  <c r="P325" i="2"/>
  <c r="BI322" i="2"/>
  <c r="BH322" i="2"/>
  <c r="BG322" i="2"/>
  <c r="BF322" i="2"/>
  <c r="T322" i="2"/>
  <c r="R322" i="2"/>
  <c r="P322" i="2"/>
  <c r="BI319" i="2"/>
  <c r="BH319" i="2"/>
  <c r="BG319" i="2"/>
  <c r="BF319" i="2"/>
  <c r="T319" i="2"/>
  <c r="R319" i="2"/>
  <c r="P319" i="2"/>
  <c r="BI315" i="2"/>
  <c r="BH315" i="2"/>
  <c r="BG315" i="2"/>
  <c r="BF315" i="2"/>
  <c r="T315" i="2"/>
  <c r="R315" i="2"/>
  <c r="P315" i="2"/>
  <c r="BI313" i="2"/>
  <c r="BH313" i="2"/>
  <c r="BG313" i="2"/>
  <c r="BF313" i="2"/>
  <c r="T313" i="2"/>
  <c r="R313" i="2"/>
  <c r="P313" i="2"/>
  <c r="BI311" i="2"/>
  <c r="BH311" i="2"/>
  <c r="BG311" i="2"/>
  <c r="BF311" i="2"/>
  <c r="T311" i="2"/>
  <c r="R311" i="2"/>
  <c r="P311" i="2"/>
  <c r="BI309" i="2"/>
  <c r="BH309" i="2"/>
  <c r="BG309" i="2"/>
  <c r="BF309" i="2"/>
  <c r="T309" i="2"/>
  <c r="R309" i="2"/>
  <c r="P309" i="2"/>
  <c r="BI307" i="2"/>
  <c r="BH307" i="2"/>
  <c r="BG307" i="2"/>
  <c r="BF307" i="2"/>
  <c r="T307" i="2"/>
  <c r="R307" i="2"/>
  <c r="P307" i="2"/>
  <c r="BI301" i="2"/>
  <c r="BH301" i="2"/>
  <c r="BG301" i="2"/>
  <c r="BF301" i="2"/>
  <c r="T301" i="2"/>
  <c r="R301" i="2"/>
  <c r="P301" i="2"/>
  <c r="BI297" i="2"/>
  <c r="BH297" i="2"/>
  <c r="BG297" i="2"/>
  <c r="BF297" i="2"/>
  <c r="T297" i="2"/>
  <c r="R297" i="2"/>
  <c r="P297" i="2"/>
  <c r="BI293" i="2"/>
  <c r="BH293" i="2"/>
  <c r="BG293" i="2"/>
  <c r="BF293" i="2"/>
  <c r="T293" i="2"/>
  <c r="R293" i="2"/>
  <c r="P293" i="2"/>
  <c r="BI290" i="2"/>
  <c r="BH290" i="2"/>
  <c r="BG290" i="2"/>
  <c r="BF290" i="2"/>
  <c r="T290" i="2"/>
  <c r="R290" i="2"/>
  <c r="P290" i="2"/>
  <c r="BI285" i="2"/>
  <c r="BH285" i="2"/>
  <c r="BG285" i="2"/>
  <c r="BF285" i="2"/>
  <c r="T285" i="2"/>
  <c r="R285" i="2"/>
  <c r="P285" i="2"/>
  <c r="BI284" i="2"/>
  <c r="BH284" i="2"/>
  <c r="BG284" i="2"/>
  <c r="BF284" i="2"/>
  <c r="T284" i="2"/>
  <c r="R284" i="2"/>
  <c r="P284" i="2"/>
  <c r="BI283" i="2"/>
  <c r="BH283" i="2"/>
  <c r="BG283" i="2"/>
  <c r="BF283" i="2"/>
  <c r="T283" i="2"/>
  <c r="R283" i="2"/>
  <c r="P283" i="2"/>
  <c r="BI281" i="2"/>
  <c r="BH281" i="2"/>
  <c r="BG281" i="2"/>
  <c r="BF281" i="2"/>
  <c r="T281" i="2"/>
  <c r="R281" i="2"/>
  <c r="P281" i="2"/>
  <c r="BI280" i="2"/>
  <c r="BH280" i="2"/>
  <c r="BG280" i="2"/>
  <c r="BF280" i="2"/>
  <c r="T280" i="2"/>
  <c r="R280" i="2"/>
  <c r="P280" i="2"/>
  <c r="BI278" i="2"/>
  <c r="BH278" i="2"/>
  <c r="BG278" i="2"/>
  <c r="BF278" i="2"/>
  <c r="T278" i="2"/>
  <c r="R278" i="2"/>
  <c r="P278" i="2"/>
  <c r="BI277" i="2"/>
  <c r="BH277" i="2"/>
  <c r="BG277" i="2"/>
  <c r="BF277" i="2"/>
  <c r="T277" i="2"/>
  <c r="R277" i="2"/>
  <c r="P277" i="2"/>
  <c r="BI276" i="2"/>
  <c r="BH276" i="2"/>
  <c r="BG276" i="2"/>
  <c r="BF276" i="2"/>
  <c r="T276" i="2"/>
  <c r="R276" i="2"/>
  <c r="P276" i="2"/>
  <c r="BI274" i="2"/>
  <c r="BH274" i="2"/>
  <c r="BG274" i="2"/>
  <c r="BF274" i="2"/>
  <c r="T274" i="2"/>
  <c r="R274" i="2"/>
  <c r="P274" i="2"/>
  <c r="BI273" i="2"/>
  <c r="BH273" i="2"/>
  <c r="BG273" i="2"/>
  <c r="BF273" i="2"/>
  <c r="T273" i="2"/>
  <c r="R273" i="2"/>
  <c r="P273" i="2"/>
  <c r="BI271" i="2"/>
  <c r="BH271" i="2"/>
  <c r="BG271" i="2"/>
  <c r="BF271" i="2"/>
  <c r="T271" i="2"/>
  <c r="R271" i="2"/>
  <c r="P271" i="2"/>
  <c r="BI270" i="2"/>
  <c r="BH270" i="2"/>
  <c r="BG270" i="2"/>
  <c r="BF270" i="2"/>
  <c r="T270" i="2"/>
  <c r="R270" i="2"/>
  <c r="P270" i="2"/>
  <c r="BI268" i="2"/>
  <c r="BH268" i="2"/>
  <c r="BG268" i="2"/>
  <c r="BF268" i="2"/>
  <c r="T268" i="2"/>
  <c r="R268" i="2"/>
  <c r="P268" i="2"/>
  <c r="BI265" i="2"/>
  <c r="BH265" i="2"/>
  <c r="BG265" i="2"/>
  <c r="BF265" i="2"/>
  <c r="T265" i="2"/>
  <c r="R265" i="2"/>
  <c r="P265" i="2"/>
  <c r="BI260" i="2"/>
  <c r="BH260" i="2"/>
  <c r="BG260" i="2"/>
  <c r="BF260" i="2"/>
  <c r="T260" i="2"/>
  <c r="R260" i="2"/>
  <c r="P260" i="2"/>
  <c r="BI257" i="2"/>
  <c r="BH257" i="2"/>
  <c r="BG257" i="2"/>
  <c r="BF257" i="2"/>
  <c r="T257" i="2"/>
  <c r="R257" i="2"/>
  <c r="P257" i="2"/>
  <c r="BI254" i="2"/>
  <c r="BH254" i="2"/>
  <c r="BG254" i="2"/>
  <c r="BF254" i="2"/>
  <c r="T254" i="2"/>
  <c r="R254" i="2"/>
  <c r="P254" i="2"/>
  <c r="BI249" i="2"/>
  <c r="BH249" i="2"/>
  <c r="BG249" i="2"/>
  <c r="BF249" i="2"/>
  <c r="T249" i="2"/>
  <c r="R249" i="2"/>
  <c r="P249" i="2"/>
  <c r="BI246" i="2"/>
  <c r="BH246" i="2"/>
  <c r="BG246" i="2"/>
  <c r="BF246" i="2"/>
  <c r="T246" i="2"/>
  <c r="R246" i="2"/>
  <c r="P246" i="2"/>
  <c r="BI240" i="2"/>
  <c r="BH240" i="2"/>
  <c r="BG240" i="2"/>
  <c r="BF240" i="2"/>
  <c r="T240" i="2"/>
  <c r="R240" i="2"/>
  <c r="P240" i="2"/>
  <c r="BI237" i="2"/>
  <c r="BH237" i="2"/>
  <c r="BG237" i="2"/>
  <c r="BF237" i="2"/>
  <c r="T237" i="2"/>
  <c r="R237" i="2"/>
  <c r="P237" i="2"/>
  <c r="BI232" i="2"/>
  <c r="BH232" i="2"/>
  <c r="BG232" i="2"/>
  <c r="BF232" i="2"/>
  <c r="T232" i="2"/>
  <c r="R232" i="2"/>
  <c r="P232" i="2"/>
  <c r="BI229" i="2"/>
  <c r="BH229" i="2"/>
  <c r="BG229" i="2"/>
  <c r="BF229" i="2"/>
  <c r="T229" i="2"/>
  <c r="R229" i="2"/>
  <c r="P229" i="2"/>
  <c r="BI225" i="2"/>
  <c r="BH225" i="2"/>
  <c r="BG225" i="2"/>
  <c r="BF225" i="2"/>
  <c r="T225" i="2"/>
  <c r="R225" i="2"/>
  <c r="P225" i="2"/>
  <c r="BI222" i="2"/>
  <c r="BH222" i="2"/>
  <c r="BG222" i="2"/>
  <c r="BF222" i="2"/>
  <c r="T222" i="2"/>
  <c r="R222" i="2"/>
  <c r="P222" i="2"/>
  <c r="BI219" i="2"/>
  <c r="BH219" i="2"/>
  <c r="BG219" i="2"/>
  <c r="BF219" i="2"/>
  <c r="T219" i="2"/>
  <c r="R219" i="2"/>
  <c r="P219" i="2"/>
  <c r="BI217" i="2"/>
  <c r="BH217" i="2"/>
  <c r="BG217" i="2"/>
  <c r="BF217" i="2"/>
  <c r="T217" i="2"/>
  <c r="R217" i="2"/>
  <c r="P217" i="2"/>
  <c r="BI214" i="2"/>
  <c r="BH214" i="2"/>
  <c r="BG214" i="2"/>
  <c r="BF214" i="2"/>
  <c r="T214" i="2"/>
  <c r="R214" i="2"/>
  <c r="P214" i="2"/>
  <c r="BI209" i="2"/>
  <c r="BH209" i="2"/>
  <c r="BG209" i="2"/>
  <c r="BF209" i="2"/>
  <c r="T209" i="2"/>
  <c r="R209" i="2"/>
  <c r="P209" i="2"/>
  <c r="BI205" i="2"/>
  <c r="BH205" i="2"/>
  <c r="BG205" i="2"/>
  <c r="BF205" i="2"/>
  <c r="T205" i="2"/>
  <c r="R205" i="2"/>
  <c r="P205" i="2"/>
  <c r="BI198" i="2"/>
  <c r="BH198" i="2"/>
  <c r="BG198" i="2"/>
  <c r="BF198" i="2"/>
  <c r="T198" i="2"/>
  <c r="R198" i="2"/>
  <c r="P198" i="2"/>
  <c r="BI194" i="2"/>
  <c r="BH194" i="2"/>
  <c r="BG194" i="2"/>
  <c r="BF194" i="2"/>
  <c r="T194" i="2"/>
  <c r="R194" i="2"/>
  <c r="P194" i="2"/>
  <c r="BI188" i="2"/>
  <c r="BH188" i="2"/>
  <c r="BG188" i="2"/>
  <c r="BF188" i="2"/>
  <c r="T188" i="2"/>
  <c r="R188" i="2"/>
  <c r="P188" i="2"/>
  <c r="BI182" i="2"/>
  <c r="BH182" i="2"/>
  <c r="BG182" i="2"/>
  <c r="BF182" i="2"/>
  <c r="T182" i="2"/>
  <c r="R182" i="2"/>
  <c r="P182" i="2"/>
  <c r="BI176" i="2"/>
  <c r="BH176" i="2"/>
  <c r="BG176" i="2"/>
  <c r="BF176" i="2"/>
  <c r="T176" i="2"/>
  <c r="R176" i="2"/>
  <c r="P176" i="2"/>
  <c r="BI172" i="2"/>
  <c r="BH172" i="2"/>
  <c r="BG172" i="2"/>
  <c r="BF172" i="2"/>
  <c r="T172" i="2"/>
  <c r="R172" i="2"/>
  <c r="P172" i="2"/>
  <c r="BI169" i="2"/>
  <c r="BH169" i="2"/>
  <c r="BG169" i="2"/>
  <c r="BF169" i="2"/>
  <c r="T169" i="2"/>
  <c r="R169" i="2"/>
  <c r="P169" i="2"/>
  <c r="BI166" i="2"/>
  <c r="BH166" i="2"/>
  <c r="BG166" i="2"/>
  <c r="BF166" i="2"/>
  <c r="T166" i="2"/>
  <c r="R166" i="2"/>
  <c r="P166" i="2"/>
  <c r="BI163" i="2"/>
  <c r="BH163" i="2"/>
  <c r="BG163" i="2"/>
  <c r="BF163" i="2"/>
  <c r="T163" i="2"/>
  <c r="R163" i="2"/>
  <c r="P163" i="2"/>
  <c r="BI160" i="2"/>
  <c r="BH160" i="2"/>
  <c r="BG160" i="2"/>
  <c r="BF160" i="2"/>
  <c r="T160" i="2"/>
  <c r="R160" i="2"/>
  <c r="P160" i="2"/>
  <c r="BI156" i="2"/>
  <c r="BH156" i="2"/>
  <c r="BG156" i="2"/>
  <c r="BF156" i="2"/>
  <c r="T156" i="2"/>
  <c r="R156" i="2"/>
  <c r="P156" i="2"/>
  <c r="BI153" i="2"/>
  <c r="BH153" i="2"/>
  <c r="BG153" i="2"/>
  <c r="BF153" i="2"/>
  <c r="T153" i="2"/>
  <c r="R153" i="2"/>
  <c r="P153" i="2"/>
  <c r="BI149" i="2"/>
  <c r="BH149" i="2"/>
  <c r="BG149" i="2"/>
  <c r="BF149" i="2"/>
  <c r="T149" i="2"/>
  <c r="R149" i="2"/>
  <c r="P149" i="2"/>
  <c r="BI129" i="2"/>
  <c r="BH129" i="2"/>
  <c r="BG129" i="2"/>
  <c r="BF129" i="2"/>
  <c r="T129" i="2"/>
  <c r="R129" i="2"/>
  <c r="P129" i="2"/>
  <c r="BI121" i="2"/>
  <c r="BH121" i="2"/>
  <c r="BG121" i="2"/>
  <c r="BF121" i="2"/>
  <c r="T121" i="2"/>
  <c r="R121" i="2"/>
  <c r="P121" i="2"/>
  <c r="BI119" i="2"/>
  <c r="BH119" i="2"/>
  <c r="BG119" i="2"/>
  <c r="BF119" i="2"/>
  <c r="T119" i="2"/>
  <c r="R119" i="2"/>
  <c r="P119" i="2"/>
  <c r="BI113" i="2"/>
  <c r="BH113" i="2"/>
  <c r="BG113" i="2"/>
  <c r="BF113" i="2"/>
  <c r="T113" i="2"/>
  <c r="R113" i="2"/>
  <c r="P113" i="2"/>
  <c r="BI108" i="2"/>
  <c r="BH108" i="2"/>
  <c r="BG108" i="2"/>
  <c r="BF108" i="2"/>
  <c r="T108" i="2"/>
  <c r="R108" i="2"/>
  <c r="P108" i="2"/>
  <c r="BI107" i="2"/>
  <c r="BH107" i="2"/>
  <c r="BG107" i="2"/>
  <c r="BF107" i="2"/>
  <c r="T107" i="2"/>
  <c r="R107" i="2"/>
  <c r="P107" i="2"/>
  <c r="BI106" i="2"/>
  <c r="BH106" i="2"/>
  <c r="BG106" i="2"/>
  <c r="BF106" i="2"/>
  <c r="T106" i="2"/>
  <c r="R106" i="2"/>
  <c r="P106" i="2"/>
  <c r="BI105" i="2"/>
  <c r="BH105" i="2"/>
  <c r="BG105" i="2"/>
  <c r="BF105" i="2"/>
  <c r="T105" i="2"/>
  <c r="R105" i="2"/>
  <c r="P105" i="2"/>
  <c r="BI104" i="2"/>
  <c r="BH104" i="2"/>
  <c r="BG104" i="2"/>
  <c r="BF104" i="2"/>
  <c r="T104" i="2"/>
  <c r="R104" i="2"/>
  <c r="P104" i="2"/>
  <c r="J96" i="2"/>
  <c r="F96" i="2"/>
  <c r="F94" i="2"/>
  <c r="E92" i="2"/>
  <c r="J54" i="2"/>
  <c r="F54" i="2"/>
  <c r="F52" i="2"/>
  <c r="E50" i="2"/>
  <c r="J24" i="2"/>
  <c r="E24" i="2"/>
  <c r="J97" i="2" s="1"/>
  <c r="J23" i="2"/>
  <c r="J18" i="2"/>
  <c r="E18" i="2"/>
  <c r="F97" i="2" s="1"/>
  <c r="J17" i="2"/>
  <c r="J12" i="2"/>
  <c r="J94" i="2"/>
  <c r="E7" i="2"/>
  <c r="E48" i="2"/>
  <c r="AS54" i="1"/>
  <c r="L50" i="1"/>
  <c r="AM50" i="1"/>
  <c r="AM49" i="1"/>
  <c r="L49" i="1"/>
  <c r="AM47" i="1"/>
  <c r="L47" i="1"/>
  <c r="L45" i="1"/>
  <c r="L44" i="1"/>
  <c r="BK127" i="6"/>
  <c r="J486" i="7"/>
  <c r="BK228" i="7"/>
  <c r="BK292" i="7"/>
  <c r="J441" i="7"/>
  <c r="BK288" i="7"/>
  <c r="J501" i="7"/>
  <c r="BK544" i="7"/>
  <c r="J414" i="7"/>
  <c r="J298" i="7"/>
  <c r="BK190" i="8"/>
  <c r="BK150" i="9"/>
  <c r="J181" i="9"/>
  <c r="J100" i="10"/>
  <c r="BK184" i="11"/>
  <c r="J91" i="11"/>
  <c r="J104" i="11"/>
  <c r="BK119" i="12"/>
  <c r="BK155" i="13"/>
  <c r="BK161" i="14"/>
  <c r="J199" i="14"/>
  <c r="BK158" i="15"/>
  <c r="J190" i="15"/>
  <c r="BK102" i="16"/>
  <c r="BK154" i="16"/>
  <c r="J123" i="16"/>
  <c r="BK97" i="17"/>
  <c r="BK201" i="18"/>
  <c r="J142" i="18"/>
  <c r="BK115" i="18"/>
  <c r="J241" i="18"/>
  <c r="J202" i="18"/>
  <c r="J152" i="18"/>
  <c r="J242" i="18"/>
  <c r="J185" i="18"/>
  <c r="J278" i="18"/>
  <c r="J193" i="18"/>
  <c r="BK182" i="18"/>
  <c r="J153" i="19"/>
  <c r="BK110" i="19"/>
  <c r="J289" i="20"/>
  <c r="J332" i="20"/>
  <c r="BK136" i="22"/>
  <c r="BK149" i="22"/>
  <c r="BK109" i="22"/>
  <c r="BK230" i="24"/>
  <c r="BK265" i="24"/>
  <c r="BK195" i="24"/>
  <c r="J110" i="24"/>
  <c r="J130" i="24"/>
  <c r="J187" i="24"/>
  <c r="BK134" i="25"/>
  <c r="BK122" i="25"/>
  <c r="J117" i="26"/>
  <c r="BK174" i="27"/>
  <c r="J198" i="28"/>
  <c r="BK154" i="28"/>
  <c r="BK180" i="28"/>
  <c r="J102" i="30"/>
  <c r="J277" i="2"/>
  <c r="J359" i="2"/>
  <c r="J351" i="2"/>
  <c r="BK260" i="2"/>
  <c r="BK249" i="2"/>
  <c r="J391" i="3"/>
  <c r="BK288" i="3"/>
  <c r="J419" i="3"/>
  <c r="BK279" i="3"/>
  <c r="BK298" i="3"/>
  <c r="BK171" i="4"/>
  <c r="J180" i="4"/>
  <c r="BK165" i="5"/>
  <c r="BK185" i="5"/>
  <c r="J135" i="6"/>
  <c r="J544" i="7"/>
  <c r="BK407" i="7"/>
  <c r="J199" i="7"/>
  <c r="J407" i="7"/>
  <c r="J304" i="7"/>
  <c r="J309" i="7"/>
  <c r="BK174" i="8"/>
  <c r="J187" i="8"/>
  <c r="BK97" i="9"/>
  <c r="BK95" i="10"/>
  <c r="BK89" i="11"/>
  <c r="BK96" i="11"/>
  <c r="J135" i="11"/>
  <c r="J123" i="12"/>
  <c r="J153" i="13"/>
  <c r="BK151" i="13"/>
  <c r="BK106" i="14"/>
  <c r="BK111" i="15"/>
  <c r="J97" i="15"/>
  <c r="J139" i="16"/>
  <c r="BK90" i="16"/>
  <c r="J86" i="16"/>
  <c r="J124" i="17"/>
  <c r="J96" i="17"/>
  <c r="BK128" i="17"/>
  <c r="BK101" i="17"/>
  <c r="J275" i="18"/>
  <c r="J175" i="18"/>
  <c r="J352" i="18"/>
  <c r="BK281" i="18"/>
  <c r="J162" i="19"/>
  <c r="J155" i="19"/>
  <c r="BK359" i="20"/>
  <c r="BK316" i="20"/>
  <c r="J95" i="20"/>
  <c r="J256" i="20"/>
  <c r="BK313" i="20"/>
  <c r="BK339" i="20"/>
  <c r="BK168" i="20"/>
  <c r="J153" i="20"/>
  <c r="J228" i="20"/>
  <c r="BK194" i="21"/>
  <c r="J225" i="21"/>
  <c r="J165" i="21"/>
  <c r="J91" i="22"/>
  <c r="J141" i="22"/>
  <c r="BK123" i="22"/>
  <c r="J111" i="23"/>
  <c r="BK111" i="23"/>
  <c r="J216" i="24"/>
  <c r="BK156" i="24"/>
  <c r="BK239" i="24"/>
  <c r="J207" i="24"/>
  <c r="BK176" i="24"/>
  <c r="J92" i="24"/>
  <c r="J222" i="24"/>
  <c r="BK147" i="24"/>
  <c r="J113" i="24"/>
  <c r="BK149" i="25"/>
  <c r="BK156" i="25"/>
  <c r="J146" i="25"/>
  <c r="BK111" i="26"/>
  <c r="BK87" i="26"/>
  <c r="BK114" i="26"/>
  <c r="BK142" i="27"/>
  <c r="BK146" i="27"/>
  <c r="BK167" i="27"/>
  <c r="J204" i="27"/>
  <c r="J159" i="27"/>
  <c r="J223" i="27"/>
  <c r="BK223" i="28"/>
  <c r="BK137" i="28"/>
  <c r="J177" i="28"/>
  <c r="BK222" i="28"/>
  <c r="BK174" i="28"/>
  <c r="BK128" i="29"/>
  <c r="J126" i="29"/>
  <c r="BK125" i="30"/>
  <c r="BK93" i="30"/>
  <c r="BK342" i="2"/>
  <c r="J384" i="2"/>
  <c r="BK280" i="2"/>
  <c r="BK156" i="2"/>
  <c r="BK265" i="2"/>
  <c r="BK106" i="2"/>
  <c r="BK246" i="2"/>
  <c r="J219" i="2"/>
  <c r="BK107" i="2"/>
  <c r="J304" i="3"/>
  <c r="J331" i="3"/>
  <c r="J334" i="3"/>
  <c r="J200" i="3"/>
  <c r="BK149" i="3"/>
  <c r="J226" i="3"/>
  <c r="BK368" i="3"/>
  <c r="BK107" i="3"/>
  <c r="BK103" i="4"/>
  <c r="J103" i="4"/>
  <c r="BK103" i="5"/>
  <c r="BK157" i="5"/>
  <c r="BK139" i="5"/>
  <c r="J156" i="6"/>
  <c r="BK131" i="6"/>
  <c r="BK355" i="7"/>
  <c r="BK495" i="7"/>
  <c r="BK541" i="7"/>
  <c r="J221" i="7"/>
  <c r="BK515" i="7"/>
  <c r="J365" i="7"/>
  <c r="BK275" i="7"/>
  <c r="BK207" i="7"/>
  <c r="BK176" i="7"/>
  <c r="BK535" i="7"/>
  <c r="BK469" i="7"/>
  <c r="J400" i="7"/>
  <c r="J321" i="7"/>
  <c r="BK151" i="7"/>
  <c r="BK438" i="7"/>
  <c r="BK363" i="7"/>
  <c r="J541" i="7"/>
  <c r="BK397" i="7"/>
  <c r="J226" i="7"/>
  <c r="J98" i="8"/>
  <c r="J170" i="8"/>
  <c r="BK193" i="8"/>
  <c r="J121" i="8"/>
  <c r="BK101" i="8"/>
  <c r="BK170" i="8"/>
  <c r="J103" i="8"/>
  <c r="BK108" i="8"/>
  <c r="J177" i="9"/>
  <c r="J142" i="9"/>
  <c r="BK100" i="9"/>
  <c r="J120" i="9"/>
  <c r="J102" i="9"/>
  <c r="BK137" i="9"/>
  <c r="J95" i="10"/>
  <c r="BK126" i="10"/>
  <c r="J166" i="11"/>
  <c r="BK173" i="11"/>
  <c r="BK135" i="11"/>
  <c r="J102" i="12"/>
  <c r="J163" i="13"/>
  <c r="J108" i="13"/>
  <c r="J182" i="14"/>
  <c r="BK103" i="14"/>
  <c r="J150" i="15"/>
  <c r="J196" i="15"/>
  <c r="BK99" i="16"/>
  <c r="J90" i="16"/>
  <c r="BK127" i="16"/>
  <c r="BK131" i="17"/>
  <c r="J97" i="17"/>
  <c r="BK99" i="17"/>
  <c r="BK265" i="18"/>
  <c r="J172" i="18"/>
  <c r="J329" i="18"/>
  <c r="J210" i="18"/>
  <c r="BK151" i="18"/>
  <c r="BK190" i="18"/>
  <c r="BK254" i="18"/>
  <c r="J201" i="18"/>
  <c r="BK126" i="18"/>
  <c r="J182" i="18"/>
  <c r="BK124" i="18"/>
  <c r="BK135" i="18"/>
  <c r="BK166" i="18"/>
  <c r="BK155" i="19"/>
  <c r="BK349" i="20"/>
  <c r="BK395" i="20"/>
  <c r="BK342" i="20"/>
  <c r="BK180" i="20"/>
  <c r="J228" i="21"/>
  <c r="J119" i="21"/>
  <c r="BK101" i="21"/>
  <c r="J154" i="22"/>
  <c r="BK117" i="23"/>
  <c r="J264" i="24"/>
  <c r="J153" i="24"/>
  <c r="J168" i="24"/>
  <c r="BK122" i="24"/>
  <c r="BK103" i="25"/>
  <c r="J156" i="26"/>
  <c r="J104" i="27"/>
  <c r="J197" i="27"/>
  <c r="J89" i="27"/>
  <c r="J228" i="28"/>
  <c r="J165" i="28"/>
  <c r="J99" i="29"/>
  <c r="J396" i="2"/>
  <c r="J405" i="2"/>
  <c r="J374" i="3"/>
  <c r="J182" i="4"/>
  <c r="BK292" i="18"/>
  <c r="BK278" i="18"/>
  <c r="BK141" i="19"/>
  <c r="BK153" i="20"/>
  <c r="J355" i="20"/>
  <c r="J223" i="20"/>
  <c r="BK183" i="22"/>
  <c r="J98" i="23"/>
  <c r="J156" i="24"/>
  <c r="BK92" i="24"/>
  <c r="J152" i="25"/>
  <c r="J165" i="27"/>
  <c r="J94" i="29"/>
  <c r="BK105" i="30"/>
  <c r="BK156" i="27"/>
  <c r="BK111" i="29"/>
  <c r="BK282" i="3"/>
  <c r="BK165" i="19"/>
  <c r="BK256" i="20"/>
  <c r="J328" i="20"/>
  <c r="J189" i="21"/>
  <c r="J115" i="22"/>
  <c r="BK87" i="23"/>
  <c r="J154" i="24"/>
  <c r="J202" i="24"/>
  <c r="J125" i="26"/>
  <c r="J124" i="27"/>
  <c r="BK124" i="27"/>
  <c r="J89" i="28"/>
  <c r="J117" i="29"/>
  <c r="BK132" i="30"/>
  <c r="BK130" i="30"/>
  <c r="J176" i="2"/>
  <c r="BK225" i="2"/>
  <c r="BK209" i="2"/>
  <c r="J415" i="3"/>
  <c r="J274" i="3"/>
  <c r="J245" i="3"/>
  <c r="BK234" i="3"/>
  <c r="J122" i="4"/>
  <c r="BK151" i="4"/>
  <c r="BK102" i="6"/>
  <c r="J157" i="7"/>
  <c r="J124" i="11"/>
  <c r="BK106" i="12"/>
  <c r="J157" i="13"/>
  <c r="J111" i="13"/>
  <c r="J139" i="14"/>
  <c r="BK190" i="15"/>
  <c r="BK134" i="17"/>
  <c r="J240" i="18"/>
  <c r="BK248" i="18"/>
  <c r="BK200" i="18"/>
  <c r="J234" i="18"/>
  <c r="BK270" i="2"/>
  <c r="BK330" i="2"/>
  <c r="BK390" i="2"/>
  <c r="BK315" i="2"/>
  <c r="BK322" i="2"/>
  <c r="BK278" i="2"/>
  <c r="BK260" i="3"/>
  <c r="BK331" i="3"/>
  <c r="J239" i="3"/>
  <c r="J215" i="3"/>
  <c r="BK239" i="3"/>
  <c r="BK359" i="3"/>
  <c r="BK403" i="3"/>
  <c r="J176" i="4"/>
  <c r="BK196" i="5"/>
  <c r="BK107" i="6"/>
  <c r="BK414" i="7"/>
  <c r="BK163" i="7"/>
  <c r="J171" i="7"/>
  <c r="BK97" i="6"/>
  <c r="BK371" i="7"/>
  <c r="BK365" i="7"/>
  <c r="J394" i="7"/>
  <c r="J252" i="7"/>
  <c r="BK267" i="7"/>
  <c r="J515" i="7"/>
  <c r="BK321" i="7"/>
  <c r="J174" i="8"/>
  <c r="J125" i="9"/>
  <c r="BK115" i="10"/>
  <c r="J118" i="11"/>
  <c r="BK164" i="11"/>
  <c r="BK102" i="12"/>
  <c r="J144" i="13"/>
  <c r="J133" i="13"/>
  <c r="BK185" i="14"/>
  <c r="J97" i="14"/>
  <c r="BK169" i="15"/>
  <c r="J150" i="16"/>
  <c r="J95" i="16"/>
  <c r="J134" i="17"/>
  <c r="J192" i="18"/>
  <c r="BK261" i="18"/>
  <c r="J322" i="18"/>
  <c r="BK228" i="18"/>
  <c r="J191" i="18"/>
  <c r="BK272" i="18"/>
  <c r="J285" i="18"/>
  <c r="J214" i="18"/>
  <c r="J244" i="18"/>
  <c r="BK164" i="19"/>
  <c r="BK87" i="19"/>
  <c r="BK331" i="20"/>
  <c r="J373" i="20"/>
  <c r="J137" i="21"/>
  <c r="BK118" i="22"/>
  <c r="J115" i="23"/>
  <c r="BK158" i="24"/>
  <c r="BK202" i="24"/>
  <c r="J135" i="24"/>
  <c r="BK153" i="24"/>
  <c r="J199" i="24"/>
  <c r="BK108" i="25"/>
  <c r="J128" i="26"/>
  <c r="BK128" i="27"/>
  <c r="BK167" i="28"/>
  <c r="J182" i="28"/>
  <c r="J97" i="29"/>
  <c r="J337" i="2"/>
  <c r="J172" i="2"/>
  <c r="J284" i="2"/>
  <c r="J319" i="2"/>
  <c r="J214" i="2"/>
  <c r="BK295" i="3"/>
  <c r="J112" i="3"/>
  <c r="J220" i="3"/>
  <c r="BK154" i="4"/>
  <c r="BK180" i="4"/>
  <c r="BK154" i="5"/>
  <c r="J157" i="5"/>
  <c r="J100" i="6"/>
  <c r="J114" i="7"/>
  <c r="J477" i="7"/>
  <c r="BK395" i="7"/>
  <c r="BK400" i="7"/>
  <c r="BK221" i="7"/>
  <c r="J202" i="8"/>
  <c r="BK169" i="9"/>
  <c r="BK147" i="10"/>
  <c r="J179" i="11"/>
  <c r="BK177" i="11"/>
  <c r="BK125" i="12"/>
  <c r="J122" i="13"/>
  <c r="BK155" i="14"/>
  <c r="BK196" i="15"/>
  <c r="J161" i="15"/>
  <c r="J106" i="16"/>
  <c r="J107" i="16"/>
  <c r="J108" i="16"/>
  <c r="J143" i="17"/>
  <c r="BK120" i="17"/>
  <c r="J107" i="17"/>
  <c r="BK237" i="18"/>
  <c r="J148" i="18"/>
  <c r="J315" i="18"/>
  <c r="BK107" i="19"/>
  <c r="BK181" i="11"/>
  <c r="J114" i="12"/>
  <c r="BK89" i="13"/>
  <c r="BK182" i="14"/>
  <c r="BK106" i="15"/>
  <c r="BK131" i="16"/>
  <c r="BK95" i="16"/>
  <c r="BK177" i="18"/>
  <c r="J209" i="18"/>
  <c r="BK234" i="18"/>
  <c r="BK129" i="18"/>
  <c r="J204" i="18"/>
  <c r="J301" i="18"/>
  <c r="BK121" i="19"/>
  <c r="BK89" i="19"/>
  <c r="BK346" i="20"/>
  <c r="BK198" i="20"/>
  <c r="J132" i="22"/>
  <c r="BK251" i="24"/>
  <c r="J262" i="24"/>
  <c r="BK213" i="24"/>
  <c r="BK122" i="26"/>
  <c r="BK121" i="28"/>
  <c r="J124" i="28"/>
  <c r="J402" i="2"/>
  <c r="J330" i="2"/>
  <c r="J163" i="2"/>
  <c r="BK371" i="3"/>
  <c r="BK347" i="3"/>
  <c r="J108" i="4"/>
  <c r="BK180" i="5"/>
  <c r="J145" i="6"/>
  <c r="BK447" i="7"/>
  <c r="BK486" i="7"/>
  <c r="J355" i="7"/>
  <c r="J206" i="8"/>
  <c r="BK153" i="10"/>
  <c r="J185" i="11"/>
  <c r="J89" i="13"/>
  <c r="J158" i="14"/>
  <c r="J139" i="15"/>
  <c r="BK148" i="16"/>
  <c r="J150" i="17"/>
  <c r="J98" i="17"/>
  <c r="J189" i="18"/>
  <c r="BK340" i="18"/>
  <c r="J124" i="19"/>
  <c r="J89" i="19"/>
  <c r="BK373" i="20"/>
  <c r="BK336" i="20"/>
  <c r="BK274" i="20"/>
  <c r="J178" i="20"/>
  <c r="J171" i="21"/>
  <c r="J152" i="21"/>
  <c r="J180" i="22"/>
  <c r="BK91" i="22"/>
  <c r="J170" i="24"/>
  <c r="BK143" i="25"/>
  <c r="BK96" i="26"/>
  <c r="J199" i="27"/>
  <c r="BK189" i="27"/>
  <c r="BK121" i="27"/>
  <c r="BK189" i="28"/>
  <c r="J211" i="28"/>
  <c r="J150" i="28"/>
  <c r="J92" i="29"/>
  <c r="BK127" i="30"/>
  <c r="BK169" i="2"/>
  <c r="BK372" i="2"/>
  <c r="BK165" i="3"/>
  <c r="BK291" i="3"/>
  <c r="BK153" i="3"/>
  <c r="J417" i="3"/>
  <c r="J271" i="3"/>
  <c r="J351" i="3"/>
  <c r="J242" i="3"/>
  <c r="J287" i="3"/>
  <c r="BK159" i="4"/>
  <c r="J98" i="4"/>
  <c r="J180" i="5"/>
  <c r="J148" i="6"/>
  <c r="BK172" i="6"/>
  <c r="BK398" i="7"/>
  <c r="J395" i="7"/>
  <c r="BK507" i="7"/>
  <c r="BK204" i="7"/>
  <c r="J384" i="7"/>
  <c r="J278" i="7"/>
  <c r="J210" i="7"/>
  <c r="J168" i="7"/>
  <c r="BK475" i="7"/>
  <c r="J429" i="7"/>
  <c r="J371" i="7"/>
  <c r="BK224" i="7"/>
  <c r="BK403" i="7"/>
  <c r="J313" i="7"/>
  <c r="J537" i="7"/>
  <c r="J367" i="7"/>
  <c r="J202" i="7"/>
  <c r="J214" i="8"/>
  <c r="J178" i="8"/>
  <c r="BK209" i="8"/>
  <c r="BK141" i="8"/>
  <c r="J108" i="8"/>
  <c r="BK138" i="8"/>
  <c r="BK160" i="8"/>
  <c r="BK98" i="8"/>
  <c r="BK147" i="9"/>
  <c r="J100" i="9"/>
  <c r="BK162" i="9"/>
  <c r="BK116" i="9"/>
  <c r="BK143" i="10"/>
  <c r="J105" i="10"/>
  <c r="BK179" i="11"/>
  <c r="BK132" i="11"/>
  <c r="BK91" i="12"/>
  <c r="BK136" i="13"/>
  <c r="J150" i="14"/>
  <c r="J185" i="15"/>
  <c r="BK150" i="15"/>
  <c r="BK107" i="16"/>
  <c r="J96" i="16"/>
  <c r="BK148" i="17"/>
  <c r="BK98" i="17"/>
  <c r="J128" i="17"/>
  <c r="BK270" i="18"/>
  <c r="BK146" i="18"/>
  <c r="J248" i="18"/>
  <c r="J220" i="18"/>
  <c r="J181" i="18"/>
  <c r="J230" i="18"/>
  <c r="J262" i="18"/>
  <c r="BK209" i="18"/>
  <c r="BK157" i="18"/>
  <c r="J251" i="18"/>
  <c r="BK246" i="18"/>
  <c r="BK203" i="18"/>
  <c r="BK175" i="18"/>
  <c r="J119" i="19"/>
  <c r="BK334" i="20"/>
  <c r="J336" i="20"/>
  <c r="J375" i="20"/>
  <c r="BK305" i="20"/>
  <c r="BK201" i="21"/>
  <c r="J100" i="22"/>
  <c r="BK254" i="24"/>
  <c r="BK250" i="24"/>
  <c r="BK118" i="24"/>
  <c r="BK106" i="24"/>
  <c r="BK87" i="25"/>
  <c r="BK131" i="26"/>
  <c r="BK185" i="27"/>
  <c r="BK159" i="27"/>
  <c r="BK162" i="27"/>
  <c r="BK197" i="27"/>
  <c r="BK96" i="28"/>
  <c r="BK92" i="28"/>
  <c r="BK146" i="4"/>
  <c r="BK169" i="18"/>
  <c r="BK191" i="18"/>
  <c r="J174" i="18"/>
  <c r="BK197" i="18"/>
  <c r="BK238" i="18"/>
  <c r="BK138" i="18"/>
  <c r="J104" i="19"/>
  <c r="BK158" i="19"/>
  <c r="J296" i="20"/>
  <c r="J211" i="20"/>
  <c r="BK211" i="20"/>
  <c r="J333" i="20"/>
  <c r="J126" i="20"/>
  <c r="J168" i="20"/>
  <c r="J129" i="21"/>
  <c r="BK147" i="21"/>
  <c r="J96" i="21"/>
  <c r="J118" i="22"/>
  <c r="BK100" i="22"/>
  <c r="J232" i="24"/>
  <c r="BK126" i="24"/>
  <c r="BK199" i="24"/>
  <c r="J144" i="24"/>
  <c r="BK264" i="24"/>
  <c r="BK142" i="24"/>
  <c r="BK218" i="24"/>
  <c r="J108" i="25"/>
  <c r="J160" i="26"/>
  <c r="J108" i="26"/>
  <c r="J189" i="27"/>
  <c r="J192" i="28"/>
  <c r="BK159" i="28"/>
  <c r="J129" i="29"/>
  <c r="BK121" i="29"/>
  <c r="J109" i="30"/>
  <c r="BK132" i="4"/>
  <c r="BK149" i="5"/>
  <c r="J192" i="7"/>
  <c r="BK96" i="27"/>
  <c r="BK212" i="27"/>
  <c r="J134" i="28"/>
  <c r="BK399" i="2"/>
  <c r="BK396" i="2"/>
  <c r="BK217" i="2"/>
  <c r="BK102" i="3"/>
  <c r="J168" i="3"/>
  <c r="BK106" i="18"/>
  <c r="BK148" i="19"/>
  <c r="J91" i="19"/>
  <c r="J162" i="20"/>
  <c r="J113" i="20"/>
  <c r="BK391" i="20"/>
  <c r="BK385" i="20"/>
  <c r="BK156" i="20"/>
  <c r="BK95" i="20"/>
  <c r="BK208" i="21"/>
  <c r="J135" i="21"/>
  <c r="BK145" i="22"/>
  <c r="BK115" i="22"/>
  <c r="BK98" i="23"/>
  <c r="BK236" i="24"/>
  <c r="BK162" i="24"/>
  <c r="J251" i="24"/>
  <c r="BK140" i="24"/>
  <c r="BK127" i="24"/>
  <c r="BK141" i="25"/>
  <c r="J128" i="25"/>
  <c r="J122" i="26"/>
  <c r="J154" i="27"/>
  <c r="J206" i="27"/>
  <c r="BK104" i="27"/>
  <c r="BK215" i="27"/>
  <c r="BK214" i="28"/>
  <c r="J159" i="28"/>
  <c r="J169" i="28"/>
  <c r="BK203" i="28"/>
  <c r="BK123" i="29"/>
  <c r="J130" i="30"/>
  <c r="J270" i="2"/>
  <c r="J390" i="2"/>
  <c r="BK408" i="2"/>
  <c r="J222" i="2"/>
  <c r="BK208" i="3"/>
  <c r="J187" i="3"/>
  <c r="J295" i="3"/>
  <c r="BK391" i="3"/>
  <c r="BK122" i="4"/>
  <c r="J168" i="6"/>
  <c r="BK195" i="7"/>
  <c r="BK175" i="11"/>
  <c r="J89" i="11"/>
  <c r="J95" i="12"/>
  <c r="J136" i="13"/>
  <c r="BK177" i="14"/>
  <c r="BK142" i="14"/>
  <c r="BK139" i="17"/>
  <c r="J338" i="18"/>
  <c r="J99" i="18"/>
  <c r="J227" i="18"/>
  <c r="J272" i="18"/>
  <c r="J283" i="2"/>
  <c r="BK375" i="2"/>
  <c r="BK219" i="2"/>
  <c r="BK240" i="2"/>
  <c r="BK304" i="3"/>
  <c r="BK306" i="3"/>
  <c r="BK423" i="3"/>
  <c r="J236" i="3"/>
  <c r="J282" i="3"/>
  <c r="BK215" i="3"/>
  <c r="BK98" i="4"/>
  <c r="J178" i="4"/>
  <c r="BK101" i="5"/>
  <c r="J140" i="6"/>
  <c r="BK145" i="6"/>
  <c r="J292" i="7"/>
  <c r="BK384" i="7"/>
  <c r="J231" i="7"/>
  <c r="J472" i="7"/>
  <c r="J108" i="7"/>
  <c r="J166" i="9"/>
  <c r="J143" i="10"/>
  <c r="BK112" i="11"/>
  <c r="BK121" i="12"/>
  <c r="BK133" i="13"/>
  <c r="J103" i="14"/>
  <c r="J111" i="15"/>
  <c r="J131" i="16"/>
  <c r="BK123" i="16"/>
  <c r="BK146" i="17"/>
  <c r="BK186" i="18"/>
  <c r="J207" i="18"/>
  <c r="BK120" i="18"/>
  <c r="BK189" i="18"/>
  <c r="BK174" i="18"/>
  <c r="BK162" i="19"/>
  <c r="BK319" i="20"/>
  <c r="BK160" i="22"/>
  <c r="J105" i="23"/>
  <c r="BK222" i="24"/>
  <c r="BK221" i="24"/>
  <c r="BK125" i="25"/>
  <c r="BK141" i="26"/>
  <c r="J196" i="27"/>
  <c r="BK99" i="28"/>
  <c r="BK273" i="2"/>
  <c r="J268" i="2"/>
  <c r="J107" i="2"/>
  <c r="BK114" i="3"/>
  <c r="J423" i="3"/>
  <c r="BK162" i="4"/>
  <c r="J154" i="4"/>
  <c r="J98" i="5"/>
  <c r="BK285" i="7"/>
  <c r="J460" i="7"/>
  <c r="BK511" i="7"/>
  <c r="BK117" i="8"/>
  <c r="BK150" i="10"/>
  <c r="BK160" i="11"/>
  <c r="BK99" i="12"/>
  <c r="J151" i="13"/>
  <c r="BK174" i="14"/>
  <c r="J158" i="15"/>
  <c r="BK117" i="24"/>
  <c r="BK135" i="24"/>
  <c r="J100" i="25"/>
  <c r="J103" i="25"/>
  <c r="BK149" i="26"/>
  <c r="BK118" i="27"/>
  <c r="BK223" i="27"/>
  <c r="BK150" i="27"/>
  <c r="BK169" i="28"/>
  <c r="J118" i="28"/>
  <c r="BK204" i="28"/>
  <c r="J130" i="29"/>
  <c r="BK117" i="30"/>
  <c r="BK237" i="2"/>
  <c r="J249" i="2"/>
  <c r="BK276" i="2"/>
  <c r="BK119" i="2"/>
  <c r="J257" i="2"/>
  <c r="J290" i="3"/>
  <c r="J297" i="3"/>
  <c r="BK394" i="3"/>
  <c r="J291" i="3"/>
  <c r="BK308" i="3"/>
  <c r="J159" i="4"/>
  <c r="BK133" i="5"/>
  <c r="BK159" i="6"/>
  <c r="J504" i="7"/>
  <c r="BK533" i="7"/>
  <c r="J207" i="7"/>
  <c r="BK501" i="7"/>
  <c r="J259" i="7"/>
  <c r="J151" i="7"/>
  <c r="BK460" i="7"/>
  <c r="BK367" i="7"/>
  <c r="BK450" i="7"/>
  <c r="J285" i="7"/>
  <c r="J435" i="7"/>
  <c r="BK151" i="8"/>
  <c r="BK214" i="8"/>
  <c r="J133" i="8"/>
  <c r="J198" i="8"/>
  <c r="BK121" i="8"/>
  <c r="J162" i="9"/>
  <c r="BK181" i="9"/>
  <c r="BK185" i="9"/>
  <c r="BK100" i="10"/>
  <c r="J128" i="11"/>
  <c r="BK123" i="12"/>
  <c r="BK101" i="13"/>
  <c r="BK139" i="14"/>
  <c r="BK97" i="15"/>
  <c r="J119" i="16"/>
  <c r="BK103" i="16"/>
  <c r="BK104" i="17"/>
  <c r="BK301" i="18"/>
  <c r="J183" i="18"/>
  <c r="BK344" i="18"/>
  <c r="J236" i="18"/>
  <c r="J200" i="18"/>
  <c r="J106" i="18"/>
  <c r="BK142" i="18"/>
  <c r="J238" i="18"/>
  <c r="J186" i="18"/>
  <c r="BK342" i="18"/>
  <c r="BK338" i="18"/>
  <c r="J258" i="18"/>
  <c r="BK322" i="18"/>
  <c r="J126" i="18"/>
  <c r="BK153" i="19"/>
  <c r="J121" i="19"/>
  <c r="BK371" i="20"/>
  <c r="BK337" i="20"/>
  <c r="BK189" i="20"/>
  <c r="J198" i="20"/>
  <c r="BK152" i="21"/>
  <c r="BK170" i="22"/>
  <c r="BK121" i="22"/>
  <c r="J203" i="24"/>
  <c r="J230" i="24"/>
  <c r="BK129" i="24"/>
  <c r="BK120" i="24"/>
  <c r="J143" i="25"/>
  <c r="J136" i="25"/>
  <c r="J96" i="26"/>
  <c r="J192" i="27"/>
  <c r="BK110" i="27"/>
  <c r="J167" i="27"/>
  <c r="J146" i="28"/>
  <c r="BK134" i="28"/>
  <c r="BK146" i="28"/>
  <c r="BK114" i="30"/>
  <c r="J122" i="30"/>
  <c r="J325" i="2"/>
  <c r="BK257" i="2"/>
  <c r="BK121" i="2"/>
  <c r="BK105" i="2"/>
  <c r="J121" i="2"/>
  <c r="J354" i="2"/>
  <c r="J129" i="2"/>
  <c r="J181" i="3"/>
  <c r="BK408" i="3"/>
  <c r="J421" i="3"/>
  <c r="BK110" i="5"/>
  <c r="J94" i="6"/>
  <c r="BK227" i="18"/>
  <c r="BK229" i="18"/>
  <c r="J229" i="18"/>
  <c r="J306" i="18"/>
  <c r="BK184" i="18"/>
  <c r="J168" i="19"/>
  <c r="BK157" i="19"/>
  <c r="J141" i="19"/>
  <c r="BK262" i="20"/>
  <c r="J268" i="20"/>
  <c r="J365" i="20"/>
  <c r="J388" i="20"/>
  <c r="BK104" i="20"/>
  <c r="BK219" i="20"/>
  <c r="BK126" i="20"/>
  <c r="BK91" i="21"/>
  <c r="BK165" i="21"/>
  <c r="J158" i="21"/>
  <c r="BK163" i="22"/>
  <c r="BK157" i="22"/>
  <c r="BK90" i="23"/>
  <c r="J152" i="24"/>
  <c r="J218" i="24"/>
  <c r="BK113" i="24"/>
  <c r="J211" i="24"/>
  <c r="J129" i="24"/>
  <c r="BK224" i="24"/>
  <c r="BK152" i="25"/>
  <c r="J134" i="25"/>
  <c r="J149" i="26"/>
  <c r="J229" i="27"/>
  <c r="J203" i="28"/>
  <c r="J124" i="29"/>
  <c r="BK119" i="29"/>
  <c r="J132" i="30"/>
  <c r="BK226" i="3"/>
  <c r="BK170" i="6"/>
  <c r="J137" i="27"/>
  <c r="BK203" i="27"/>
  <c r="BK219" i="28"/>
  <c r="J174" i="28"/>
  <c r="J100" i="30"/>
  <c r="BK205" i="2"/>
  <c r="J237" i="2"/>
  <c r="BK245" i="3"/>
  <c r="J399" i="3"/>
  <c r="J157" i="19"/>
  <c r="J142" i="19"/>
  <c r="J335" i="20"/>
  <c r="J298" i="20"/>
  <c r="J130" i="20"/>
  <c r="BK223" i="20"/>
  <c r="J204" i="20"/>
  <c r="BK217" i="21"/>
  <c r="BK228" i="21"/>
  <c r="J208" i="21"/>
  <c r="BK132" i="22"/>
  <c r="J97" i="23"/>
  <c r="J196" i="24"/>
  <c r="BK258" i="24"/>
  <c r="BK182" i="24"/>
  <c r="J120" i="24"/>
  <c r="J117" i="24"/>
  <c r="J156" i="25"/>
  <c r="BK139" i="25"/>
  <c r="BK143" i="26"/>
  <c r="BK139" i="26"/>
  <c r="BK154" i="27"/>
  <c r="J172" i="27"/>
  <c r="BK177" i="27"/>
  <c r="J217" i="27"/>
  <c r="BK128" i="28"/>
  <c r="BK124" i="28"/>
  <c r="BK172" i="28"/>
  <c r="BK124" i="29"/>
  <c r="J107" i="30"/>
  <c r="BK198" i="2"/>
  <c r="BK362" i="2"/>
  <c r="J322" i="2"/>
  <c r="J385" i="3"/>
  <c r="J359" i="3"/>
  <c r="BK323" i="3"/>
  <c r="J284" i="3"/>
  <c r="BK292" i="3"/>
  <c r="J200" i="5"/>
  <c r="J466" i="7"/>
  <c r="J444" i="7"/>
  <c r="J175" i="11"/>
  <c r="J119" i="12"/>
  <c r="BK97" i="13"/>
  <c r="J138" i="13"/>
  <c r="BK97" i="14"/>
  <c r="BK142" i="15"/>
  <c r="J104" i="17"/>
  <c r="BK214" i="18"/>
  <c r="J197" i="18"/>
  <c r="BK211" i="18"/>
  <c r="BK251" i="18"/>
  <c r="J274" i="2"/>
  <c r="BK351" i="2"/>
  <c r="BK166" i="2"/>
  <c r="J278" i="2"/>
  <c r="BK149" i="2"/>
  <c r="BK254" i="2"/>
  <c r="BK129" i="2"/>
  <c r="BK365" i="3"/>
  <c r="J260" i="3"/>
  <c r="BK294" i="3"/>
  <c r="BK187" i="3"/>
  <c r="BK181" i="3"/>
  <c r="BK314" i="3"/>
  <c r="BK165" i="4"/>
  <c r="J146" i="4"/>
  <c r="J139" i="5"/>
  <c r="BK95" i="5"/>
  <c r="J533" i="7"/>
  <c r="J204" i="7"/>
  <c r="J529" i="7"/>
  <c r="J288" i="7"/>
  <c r="BK126" i="8"/>
  <c r="BK133" i="8"/>
  <c r="BK166" i="9"/>
  <c r="J191" i="9"/>
  <c r="J97" i="9"/>
  <c r="J147" i="10"/>
  <c r="J141" i="11"/>
  <c r="BK128" i="12"/>
  <c r="J117" i="13"/>
  <c r="J111" i="14"/>
  <c r="BK177" i="15"/>
  <c r="J144" i="16"/>
  <c r="J146" i="17"/>
  <c r="J95" i="17"/>
  <c r="BK224" i="18"/>
  <c r="J124" i="18"/>
  <c r="J265" i="18"/>
  <c r="BK207" i="18"/>
  <c r="BK112" i="18"/>
  <c r="BK183" i="18"/>
  <c r="J295" i="18"/>
  <c r="BK204" i="18"/>
  <c r="J138" i="18"/>
  <c r="BK194" i="18"/>
  <c r="J96" i="18"/>
  <c r="J159" i="19"/>
  <c r="J305" i="20"/>
  <c r="BK245" i="20"/>
  <c r="J343" i="20"/>
  <c r="J122" i="20"/>
  <c r="BK135" i="21"/>
  <c r="J184" i="21"/>
  <c r="J178" i="22"/>
  <c r="J117" i="23"/>
  <c r="J106" i="24"/>
  <c r="J165" i="24"/>
  <c r="BK207" i="24"/>
  <c r="J96" i="25"/>
  <c r="BK93" i="26"/>
  <c r="BK108" i="26"/>
  <c r="J99" i="27"/>
  <c r="BK217" i="27"/>
  <c r="J121" i="27"/>
  <c r="J167" i="28"/>
  <c r="J172" i="28"/>
  <c r="BK242" i="18"/>
  <c r="J94" i="19"/>
  <c r="J325" i="20"/>
  <c r="BK296" i="20"/>
  <c r="J217" i="21"/>
  <c r="J174" i="22"/>
  <c r="J103" i="24"/>
  <c r="BK196" i="24"/>
  <c r="BK131" i="25"/>
  <c r="J174" i="27"/>
  <c r="BK130" i="29"/>
  <c r="BK122" i="30"/>
  <c r="J103" i="5"/>
  <c r="BK229" i="27"/>
  <c r="BK112" i="30"/>
  <c r="BK232" i="2"/>
  <c r="BK148" i="18"/>
  <c r="J87" i="19"/>
  <c r="J340" i="20"/>
  <c r="J180" i="20"/>
  <c r="J91" i="21"/>
  <c r="J94" i="22"/>
  <c r="J111" i="24"/>
  <c r="BK225" i="24"/>
  <c r="BK114" i="25"/>
  <c r="J131" i="26"/>
  <c r="J146" i="27"/>
  <c r="BK99" i="27"/>
  <c r="BK202" i="28"/>
  <c r="BK108" i="29"/>
  <c r="J114" i="30"/>
  <c r="J106" i="2"/>
  <c r="BK309" i="2"/>
  <c r="BK281" i="2"/>
  <c r="BK229" i="2"/>
  <c r="J194" i="3"/>
  <c r="BK421" i="3"/>
  <c r="J341" i="3"/>
  <c r="BK343" i="3"/>
  <c r="J151" i="4"/>
  <c r="J166" i="6"/>
  <c r="BK108" i="7"/>
  <c r="J160" i="11"/>
  <c r="BK95" i="12"/>
  <c r="BK153" i="13"/>
  <c r="J174" i="14"/>
  <c r="J88" i="14"/>
  <c r="J103" i="15"/>
  <c r="BK241" i="18"/>
  <c r="BK335" i="18"/>
  <c r="J261" i="18"/>
  <c r="BK295" i="18"/>
  <c r="BK344" i="2"/>
  <c r="J399" i="2"/>
  <c r="J276" i="2"/>
  <c r="BK311" i="2"/>
  <c r="BK104" i="2"/>
  <c r="J393" i="2"/>
  <c r="BK200" i="3"/>
  <c r="J292" i="3"/>
  <c r="J343" i="3"/>
  <c r="BK168" i="3"/>
  <c r="BK354" i="3"/>
  <c r="BK268" i="3"/>
  <c r="J184" i="4"/>
  <c r="BK101" i="4"/>
  <c r="J174" i="5"/>
  <c r="BK202" i="5"/>
  <c r="J162" i="6"/>
  <c r="BK498" i="7"/>
  <c r="J519" i="7"/>
  <c r="BK537" i="7"/>
  <c r="BK151" i="6"/>
  <c r="J102" i="6"/>
  <c r="J197" i="7"/>
  <c r="BK259" i="7"/>
  <c r="BK239" i="7"/>
  <c r="J195" i="7"/>
  <c r="BK168" i="7"/>
  <c r="J531" i="7"/>
  <c r="J363" i="7"/>
  <c r="BK216" i="7"/>
  <c r="BK157" i="8"/>
  <c r="BK177" i="9"/>
  <c r="BK156" i="9"/>
  <c r="J126" i="10"/>
  <c r="BK141" i="11"/>
  <c r="BK168" i="11"/>
  <c r="J106" i="12"/>
  <c r="J149" i="13"/>
  <c r="BK128" i="13"/>
  <c r="BK111" i="13"/>
  <c r="BK169" i="14"/>
  <c r="J174" i="15"/>
  <c r="BK139" i="15"/>
  <c r="BK96" i="16"/>
  <c r="BK101" i="16"/>
  <c r="BK108" i="16"/>
  <c r="BK124" i="17"/>
  <c r="J131" i="17"/>
  <c r="J146" i="18"/>
  <c r="J246" i="18"/>
  <c r="J270" i="18"/>
  <c r="J224" i="18"/>
  <c r="BK185" i="18"/>
  <c r="J340" i="18"/>
  <c r="J205" i="18"/>
  <c r="J94" i="18"/>
  <c r="BK208" i="18"/>
  <c r="J228" i="18"/>
  <c r="BK124" i="19"/>
  <c r="BK130" i="19"/>
  <c r="J274" i="20"/>
  <c r="J219" i="20"/>
  <c r="J147" i="21"/>
  <c r="J123" i="22"/>
  <c r="J87" i="23"/>
  <c r="J182" i="24"/>
  <c r="BK235" i="24"/>
  <c r="J159" i="24"/>
  <c r="J239" i="24"/>
  <c r="BK124" i="24"/>
  <c r="J114" i="25"/>
  <c r="J139" i="25"/>
  <c r="BK156" i="26"/>
  <c r="BK120" i="26"/>
  <c r="J142" i="28"/>
  <c r="J96" i="28"/>
  <c r="J154" i="28"/>
  <c r="J104" i="29"/>
  <c r="BK416" i="2"/>
  <c r="J205" i="2"/>
  <c r="BK268" i="2"/>
  <c r="BK384" i="2"/>
  <c r="BK285" i="2"/>
  <c r="BK214" i="2"/>
  <c r="BK229" i="3"/>
  <c r="BK171" i="3"/>
  <c r="BK112" i="3"/>
  <c r="BK184" i="4"/>
  <c r="J149" i="5"/>
  <c r="BK127" i="5"/>
  <c r="BK169" i="5"/>
  <c r="BK156" i="6"/>
  <c r="BK492" i="7"/>
  <c r="BK210" i="7"/>
  <c r="J507" i="7"/>
  <c r="BK432" i="7"/>
  <c r="BK375" i="7"/>
  <c r="J381" i="7"/>
  <c r="BK202" i="8"/>
  <c r="J190" i="8"/>
  <c r="J116" i="9"/>
  <c r="BK105" i="10"/>
  <c r="BK98" i="10"/>
  <c r="BK166" i="11"/>
  <c r="J153" i="11"/>
  <c r="J116" i="12"/>
  <c r="BK122" i="13"/>
  <c r="BK117" i="13"/>
  <c r="BK150" i="14"/>
  <c r="BK111" i="14"/>
  <c r="BK185" i="15"/>
  <c r="J127" i="16"/>
  <c r="J98" i="16"/>
  <c r="J148" i="16"/>
  <c r="BK98" i="16"/>
  <c r="J105" i="17"/>
  <c r="J148" i="17"/>
  <c r="BK116" i="17"/>
  <c r="BK310" i="18"/>
  <c r="J254" i="18"/>
  <c r="BK163" i="18"/>
  <c r="BK346" i="18"/>
  <c r="J198" i="18"/>
  <c r="J154" i="19"/>
  <c r="J158" i="19"/>
  <c r="BK338" i="20"/>
  <c r="BK204" i="20"/>
  <c r="BK311" i="20"/>
  <c r="J371" i="20"/>
  <c r="BK178" i="20"/>
  <c r="J334" i="20"/>
  <c r="BK325" i="20"/>
  <c r="J156" i="20"/>
  <c r="BK130" i="20"/>
  <c r="BK96" i="21"/>
  <c r="BK142" i="21"/>
  <c r="J106" i="21"/>
  <c r="J157" i="22"/>
  <c r="J170" i="22"/>
  <c r="BK154" i="22"/>
  <c r="J102" i="23"/>
  <c r="J90" i="23"/>
  <c r="J193" i="24"/>
  <c r="J118" i="24"/>
  <c r="BK262" i="24"/>
  <c r="BK219" i="24"/>
  <c r="J158" i="24"/>
  <c r="BK138" i="24"/>
  <c r="BK243" i="24"/>
  <c r="BK191" i="24"/>
  <c r="BK216" i="24"/>
  <c r="BK209" i="24"/>
  <c r="BK111" i="25"/>
  <c r="BK117" i="25"/>
  <c r="BK103" i="26"/>
  <c r="BK125" i="26"/>
  <c r="BK204" i="27"/>
  <c r="BK172" i="27"/>
  <c r="J210" i="27"/>
  <c r="BK92" i="27"/>
  <c r="BK169" i="27"/>
  <c r="J92" i="27"/>
  <c r="J222" i="28"/>
  <c r="BK209" i="28"/>
  <c r="J216" i="28"/>
  <c r="J121" i="29"/>
  <c r="BK117" i="29"/>
  <c r="BK109" i="30"/>
  <c r="J98" i="30"/>
  <c r="BK284" i="2"/>
  <c r="J188" i="2"/>
  <c r="J344" i="2"/>
  <c r="BK222" i="2"/>
  <c r="J342" i="2"/>
  <c r="BK319" i="2"/>
  <c r="BK410" i="2"/>
  <c r="BK153" i="2"/>
  <c r="BK188" i="2"/>
  <c r="BK310" i="3"/>
  <c r="BK236" i="3"/>
  <c r="J263" i="3"/>
  <c r="J285" i="3"/>
  <c r="J223" i="3"/>
  <c r="J162" i="3"/>
  <c r="J368" i="3"/>
  <c r="J403" i="3"/>
  <c r="BK263" i="3"/>
  <c r="BK399" i="3"/>
  <c r="BK141" i="4"/>
  <c r="BK128" i="4"/>
  <c r="J185" i="5"/>
  <c r="BK198" i="5"/>
  <c r="J172" i="6"/>
  <c r="J107" i="6"/>
  <c r="J97" i="6"/>
  <c r="BK263" i="7"/>
  <c r="J281" i="7"/>
  <c r="BK424" i="7"/>
  <c r="J127" i="7"/>
  <c r="BK441" i="7"/>
  <c r="BK328" i="7"/>
  <c r="J243" i="7"/>
  <c r="J186" i="7"/>
  <c r="J116" i="7"/>
  <c r="J489" i="7"/>
  <c r="BK444" i="7"/>
  <c r="BK394" i="7"/>
  <c r="BK298" i="7"/>
  <c r="BK529" i="7"/>
  <c r="J396" i="7"/>
  <c r="BK147" i="7"/>
  <c r="BK489" i="7"/>
  <c r="J272" i="7"/>
  <c r="J196" i="8"/>
  <c r="BK163" i="8"/>
  <c r="BK167" i="8"/>
  <c r="BK212" i="8"/>
  <c r="J163" i="8"/>
  <c r="J126" i="8"/>
  <c r="BK184" i="8"/>
  <c r="J113" i="8"/>
  <c r="BK113" i="8"/>
  <c r="J169" i="9"/>
  <c r="J107" i="9"/>
  <c r="BK125" i="9"/>
  <c r="J132" i="9"/>
  <c r="J189" i="9"/>
  <c r="J150" i="10"/>
  <c r="J115" i="10"/>
  <c r="BK158" i="10"/>
  <c r="J173" i="11"/>
  <c r="BK104" i="11"/>
  <c r="J121" i="12"/>
  <c r="BK92" i="13"/>
  <c r="J101" i="13"/>
  <c r="J177" i="14"/>
  <c r="J166" i="14"/>
  <c r="BK103" i="15"/>
  <c r="J155" i="15"/>
  <c r="J136" i="16"/>
  <c r="J152" i="16"/>
  <c r="J97" i="16"/>
  <c r="J116" i="17"/>
  <c r="J139" i="17"/>
  <c r="J120" i="17"/>
  <c r="BK285" i="18"/>
  <c r="J195" i="18"/>
  <c r="BK349" i="18"/>
  <c r="BK240" i="18"/>
  <c r="BK217" i="18"/>
  <c r="BK176" i="18"/>
  <c r="BK210" i="18"/>
  <c r="J312" i="18"/>
  <c r="J217" i="18"/>
  <c r="BK181" i="18"/>
  <c r="BK298" i="18"/>
  <c r="J112" i="18"/>
  <c r="BK312" i="18"/>
  <c r="J190" i="18"/>
  <c r="BK178" i="18"/>
  <c r="BK101" i="19"/>
  <c r="J110" i="19"/>
  <c r="BK150" i="20"/>
  <c r="BK377" i="20"/>
  <c r="J316" i="20"/>
  <c r="BK279" i="20"/>
  <c r="BK221" i="21"/>
  <c r="BK214" i="21"/>
  <c r="J121" i="22"/>
  <c r="J126" i="22"/>
  <c r="BK185" i="24"/>
  <c r="BK180" i="24"/>
  <c r="J250" i="24"/>
  <c r="J138" i="24"/>
  <c r="BK211" i="24"/>
  <c r="J93" i="25"/>
  <c r="J143" i="26"/>
  <c r="J110" i="27"/>
  <c r="J215" i="27"/>
  <c r="BK89" i="27"/>
  <c r="J150" i="27"/>
  <c r="BK185" i="28"/>
  <c r="BK192" i="28"/>
  <c r="BK211" i="28"/>
  <c r="BK118" i="28"/>
  <c r="BK150" i="28"/>
  <c r="J123" i="29"/>
  <c r="BK92" i="29"/>
  <c r="BK106" i="29"/>
  <c r="BK94" i="29"/>
  <c r="J127" i="30"/>
  <c r="J95" i="30"/>
  <c r="J116" i="30"/>
  <c r="J93" i="30"/>
  <c r="BK293" i="2"/>
  <c r="J198" i="2"/>
  <c r="J410" i="2"/>
  <c r="J311" i="2"/>
  <c r="J416" i="2"/>
  <c r="J240" i="2"/>
  <c r="J362" i="2"/>
  <c r="J153" i="3"/>
  <c r="BK334" i="3"/>
  <c r="J132" i="4"/>
  <c r="J165" i="5"/>
  <c r="BK262" i="18"/>
  <c r="J129" i="18"/>
  <c r="J342" i="18"/>
  <c r="J120" i="18"/>
  <c r="J223" i="18"/>
  <c r="J133" i="19"/>
  <c r="J148" i="19"/>
  <c r="J339" i="20"/>
  <c r="J337" i="20"/>
  <c r="BK388" i="20"/>
  <c r="BK335" i="20"/>
  <c r="J189" i="20"/>
  <c r="BK271" i="20"/>
  <c r="J214" i="21"/>
  <c r="BK171" i="21"/>
  <c r="BK132" i="21"/>
  <c r="J167" i="22"/>
  <c r="J129" i="22"/>
  <c r="BK129" i="22"/>
  <c r="BK205" i="24"/>
  <c r="J254" i="24"/>
  <c r="BK187" i="24"/>
  <c r="BK103" i="24"/>
  <c r="J176" i="24"/>
  <c r="BK110" i="24"/>
  <c r="J122" i="25"/>
  <c r="J141" i="25"/>
  <c r="BK152" i="26"/>
  <c r="J141" i="26"/>
  <c r="J134" i="27"/>
  <c r="BK205" i="28"/>
  <c r="J162" i="28"/>
  <c r="J114" i="29"/>
  <c r="BK107" i="30"/>
  <c r="BK419" i="3"/>
  <c r="BK95" i="4"/>
  <c r="BK361" i="7"/>
  <c r="BK519" i="7"/>
  <c r="J131" i="27"/>
  <c r="BK228" i="28"/>
  <c r="J205" i="28"/>
  <c r="BK116" i="30"/>
  <c r="J313" i="2"/>
  <c r="J307" i="2"/>
  <c r="BK113" i="2"/>
  <c r="BK338" i="3"/>
  <c r="J323" i="3"/>
  <c r="BK115" i="19"/>
  <c r="J115" i="19"/>
  <c r="BK142" i="19"/>
  <c r="BK281" i="20"/>
  <c r="BK322" i="20"/>
  <c r="J369" i="20"/>
  <c r="BK362" i="20"/>
  <c r="BK365" i="20"/>
  <c r="J277" i="20"/>
  <c r="J150" i="20"/>
  <c r="BK189" i="21"/>
  <c r="J97" i="22"/>
  <c r="BK141" i="22"/>
  <c r="BK115" i="23"/>
  <c r="BK154" i="24"/>
  <c r="J224" i="24"/>
  <c r="BK128" i="24"/>
  <c r="BK193" i="24"/>
  <c r="J127" i="24"/>
  <c r="BK160" i="25"/>
  <c r="BK146" i="25"/>
  <c r="J134" i="26"/>
  <c r="J103" i="26"/>
  <c r="J203" i="27"/>
  <c r="J224" i="27"/>
  <c r="BK224" i="27"/>
  <c r="BK165" i="27"/>
  <c r="J180" i="28"/>
  <c r="J189" i="28"/>
  <c r="BK156" i="28"/>
  <c r="J128" i="28"/>
  <c r="BK90" i="29"/>
  <c r="J125" i="30"/>
  <c r="BK347" i="2"/>
  <c r="J113" i="2"/>
  <c r="BK387" i="2"/>
  <c r="J166" i="2"/>
  <c r="BK388" i="3"/>
  <c r="BK124" i="3"/>
  <c r="BK385" i="3"/>
  <c r="J171" i="3"/>
  <c r="J171" i="4"/>
  <c r="J151" i="6"/>
  <c r="BK278" i="7"/>
  <c r="J410" i="7"/>
  <c r="BK128" i="11"/>
  <c r="J128" i="12"/>
  <c r="J162" i="13"/>
  <c r="BK108" i="13"/>
  <c r="BK190" i="14"/>
  <c r="J166" i="15"/>
  <c r="J90" i="17"/>
  <c r="J188" i="18"/>
  <c r="BK168" i="18"/>
  <c r="BK192" i="18"/>
  <c r="BK307" i="2"/>
  <c r="BK412" i="2"/>
  <c r="J285" i="2"/>
  <c r="BK354" i="2"/>
  <c r="BK283" i="2"/>
  <c r="J293" i="2"/>
  <c r="J217" i="2"/>
  <c r="J362" i="3"/>
  <c r="BK351" i="3"/>
  <c r="BK223" i="3"/>
  <c r="BK426" i="3"/>
  <c r="J320" i="3"/>
  <c r="BK374" i="3"/>
  <c r="BK157" i="3"/>
  <c r="J101" i="4"/>
  <c r="J101" i="5"/>
  <c r="J154" i="5"/>
  <c r="J170" i="6"/>
  <c r="J450" i="7"/>
  <c r="BK304" i="7"/>
  <c r="J375" i="7"/>
  <c r="BK140" i="6"/>
  <c r="J511" i="7"/>
  <c r="BK337" i="7"/>
  <c r="BK477" i="7"/>
  <c r="BK531" i="7"/>
  <c r="J351" i="7"/>
  <c r="J535" i="7"/>
  <c r="BK213" i="7"/>
  <c r="J492" i="7"/>
  <c r="BK331" i="7"/>
  <c r="J179" i="7"/>
  <c r="BK112" i="9"/>
  <c r="J137" i="9"/>
  <c r="J138" i="10"/>
  <c r="BK135" i="10"/>
  <c r="J132" i="11"/>
  <c r="BK157" i="11"/>
  <c r="J125" i="12"/>
  <c r="BK157" i="13"/>
  <c r="J190" i="14"/>
  <c r="J142" i="14"/>
  <c r="J177" i="15"/>
  <c r="BK166" i="15"/>
  <c r="J102" i="16"/>
  <c r="BK152" i="16"/>
  <c r="BK106" i="16"/>
  <c r="BK110" i="16"/>
  <c r="BK107" i="17"/>
  <c r="BK99" i="18"/>
  <c r="J211" i="18"/>
  <c r="BK306" i="18"/>
  <c r="J222" i="18"/>
  <c r="BK195" i="18"/>
  <c r="BK220" i="18"/>
  <c r="BK94" i="18"/>
  <c r="BK257" i="18"/>
  <c r="J162" i="18"/>
  <c r="J109" i="18"/>
  <c r="BK161" i="19"/>
  <c r="BK340" i="20"/>
  <c r="J173" i="20"/>
  <c r="J262" i="20"/>
  <c r="J183" i="22"/>
  <c r="BK178" i="22"/>
  <c r="J108" i="23"/>
  <c r="J198" i="24"/>
  <c r="J123" i="24"/>
  <c r="J147" i="24"/>
  <c r="J197" i="24"/>
  <c r="BK111" i="24"/>
  <c r="J131" i="25"/>
  <c r="J111" i="25"/>
  <c r="J114" i="26"/>
  <c r="J87" i="26"/>
  <c r="BK110" i="28"/>
  <c r="J185" i="28"/>
  <c r="J219" i="28"/>
  <c r="J209" i="2"/>
  <c r="BK393" i="2"/>
  <c r="J246" i="2"/>
  <c r="J281" i="2"/>
  <c r="J160" i="2"/>
  <c r="J397" i="2"/>
  <c r="J156" i="2"/>
  <c r="J347" i="3"/>
  <c r="J208" i="3"/>
  <c r="BK297" i="3"/>
  <c r="BK417" i="3"/>
  <c r="J168" i="4"/>
  <c r="J202" i="5"/>
  <c r="BK98" i="5"/>
  <c r="J133" i="5"/>
  <c r="J159" i="6"/>
  <c r="BK410" i="7"/>
  <c r="BK114" i="7"/>
  <c r="BK472" i="7"/>
  <c r="J398" i="7"/>
  <c r="J469" i="7"/>
  <c r="BK252" i="7"/>
  <c r="J151" i="8"/>
  <c r="BK107" i="9"/>
  <c r="BK191" i="9"/>
  <c r="BK122" i="10"/>
  <c r="J148" i="11"/>
  <c r="J184" i="11"/>
  <c r="J96" i="11"/>
  <c r="J99" i="12"/>
  <c r="BK105" i="13"/>
  <c r="J196" i="14"/>
  <c r="BK166" i="14"/>
  <c r="J106" i="15"/>
  <c r="J154" i="16"/>
  <c r="BK97" i="16"/>
  <c r="J103" i="16"/>
  <c r="J99" i="17"/>
  <c r="BK95" i="17"/>
  <c r="BK329" i="18"/>
  <c r="BK268" i="18"/>
  <c r="BK198" i="18"/>
  <c r="J115" i="18"/>
  <c r="BK258" i="18"/>
  <c r="BK168" i="19"/>
  <c r="J130" i="19"/>
  <c r="J107" i="19"/>
  <c r="BK277" i="20"/>
  <c r="BK332" i="20"/>
  <c r="J391" i="20"/>
  <c r="J395" i="20"/>
  <c r="BK289" i="20"/>
  <c r="J281" i="20"/>
  <c r="BK122" i="20"/>
  <c r="BK225" i="21"/>
  <c r="BK119" i="21"/>
  <c r="J194" i="21"/>
  <c r="J201" i="21"/>
  <c r="J145" i="22"/>
  <c r="BK126" i="22"/>
  <c r="BK180" i="22"/>
  <c r="J102" i="22"/>
  <c r="BK105" i="23"/>
  <c r="BK246" i="24"/>
  <c r="J172" i="24"/>
  <c r="BK130" i="24"/>
  <c r="BK100" i="24"/>
  <c r="BK232" i="24"/>
  <c r="J191" i="24"/>
  <c r="BK152" i="24"/>
  <c r="J258" i="24"/>
  <c r="BK203" i="24"/>
  <c r="J126" i="24"/>
  <c r="J235" i="24"/>
  <c r="J117" i="25"/>
  <c r="BK136" i="25"/>
  <c r="J136" i="26"/>
  <c r="J139" i="26"/>
  <c r="BK134" i="26"/>
  <c r="J182" i="27"/>
  <c r="J96" i="27"/>
  <c r="J142" i="27"/>
  <c r="J205" i="27"/>
  <c r="BK206" i="27"/>
  <c r="BK198" i="28"/>
  <c r="J104" i="28"/>
  <c r="BK162" i="28"/>
  <c r="BK165" i="28"/>
  <c r="J92" i="28"/>
  <c r="BK97" i="29"/>
  <c r="BK104" i="29"/>
  <c r="BK102" i="30"/>
  <c r="J91" i="30"/>
  <c r="BK277" i="2"/>
  <c r="J414" i="2"/>
  <c r="J315" i="2"/>
  <c r="BK194" i="2"/>
  <c r="J297" i="2"/>
  <c r="J372" i="2"/>
  <c r="J309" i="2"/>
  <c r="BK297" i="2"/>
  <c r="J225" i="2"/>
  <c r="J234" i="3"/>
  <c r="BK271" i="3"/>
  <c r="BK175" i="3"/>
  <c r="J279" i="3"/>
  <c r="J388" i="3"/>
  <c r="BK341" i="3"/>
  <c r="J165" i="3"/>
  <c r="BK287" i="3"/>
  <c r="J354" i="3"/>
  <c r="BK176" i="4"/>
  <c r="J162" i="4"/>
  <c r="J169" i="5"/>
  <c r="BK162" i="5"/>
  <c r="BK100" i="6"/>
  <c r="BK135" i="6"/>
  <c r="J438" i="7"/>
  <c r="BK186" i="7"/>
  <c r="J176" i="7"/>
  <c r="J228" i="7"/>
  <c r="J163" i="7"/>
  <c r="J483" i="7"/>
  <c r="J361" i="7"/>
  <c r="J216" i="7"/>
  <c r="BK179" i="7"/>
  <c r="BK539" i="7"/>
  <c r="BK480" i="7"/>
  <c r="J432" i="7"/>
  <c r="BK378" i="7"/>
  <c r="BK343" i="7"/>
  <c r="BK202" i="7"/>
  <c r="J424" i="7"/>
  <c r="J343" i="7"/>
  <c r="BK171" i="7"/>
  <c r="BK504" i="7"/>
  <c r="J328" i="7"/>
  <c r="J160" i="8"/>
  <c r="J209" i="8"/>
  <c r="J147" i="8"/>
  <c r="BK196" i="8"/>
  <c r="BK103" i="8"/>
  <c r="J212" i="8"/>
  <c r="BK178" i="8"/>
  <c r="J167" i="8"/>
  <c r="J101" i="8"/>
  <c r="J150" i="9"/>
  <c r="J159" i="9"/>
  <c r="J147" i="9"/>
  <c r="BK120" i="9"/>
  <c r="J112" i="9"/>
  <c r="BK138" i="10"/>
  <c r="BK185" i="11"/>
  <c r="BK148" i="11"/>
  <c r="J168" i="11"/>
  <c r="BK111" i="12"/>
  <c r="BK149" i="13"/>
  <c r="J105" i="13"/>
  <c r="BK88" i="14"/>
  <c r="BK161" i="15"/>
  <c r="BK136" i="16"/>
  <c r="BK100" i="16"/>
  <c r="BK139" i="16"/>
  <c r="J110" i="16"/>
  <c r="BK150" i="17"/>
  <c r="BK86" i="17"/>
  <c r="BK105" i="17"/>
  <c r="BK315" i="18"/>
  <c r="J215" i="18"/>
  <c r="BK109" i="18"/>
  <c r="J232" i="18"/>
  <c r="BK188" i="18"/>
  <c r="BK259" i="18"/>
  <c r="BK352" i="18"/>
  <c r="BK225" i="18"/>
  <c r="J176" i="18"/>
  <c r="BK223" i="18"/>
  <c r="J194" i="18"/>
  <c r="J218" i="18"/>
  <c r="BK202" i="18"/>
  <c r="BK91" i="19"/>
  <c r="BK159" i="19"/>
  <c r="J279" i="20"/>
  <c r="J313" i="20"/>
  <c r="BK268" i="20"/>
  <c r="BK137" i="20"/>
  <c r="J101" i="21"/>
  <c r="BK177" i="21"/>
  <c r="J149" i="22"/>
  <c r="BK97" i="22"/>
  <c r="J162" i="24"/>
  <c r="J213" i="24"/>
  <c r="J97" i="24"/>
  <c r="J195" i="24"/>
  <c r="BK100" i="25"/>
  <c r="BK96" i="25"/>
  <c r="J93" i="26"/>
  <c r="BK137" i="27"/>
  <c r="J169" i="27"/>
  <c r="BK199" i="27"/>
  <c r="BK220" i="27"/>
  <c r="BK131" i="28"/>
  <c r="J110" i="28"/>
  <c r="J128" i="29"/>
  <c r="J119" i="30"/>
  <c r="BK405" i="2"/>
  <c r="J377" i="3"/>
  <c r="BK415" i="3"/>
  <c r="J288" i="3"/>
  <c r="J95" i="4"/>
  <c r="BK159" i="5"/>
  <c r="J219" i="18"/>
  <c r="J203" i="18"/>
  <c r="BK212" i="18"/>
  <c r="J259" i="18"/>
  <c r="J169" i="18"/>
  <c r="BK119" i="19"/>
  <c r="J377" i="20"/>
  <c r="J381" i="20"/>
  <c r="J104" i="20"/>
  <c r="J362" i="20"/>
  <c r="J346" i="20"/>
  <c r="J221" i="21"/>
  <c r="BK124" i="21"/>
  <c r="BK158" i="21"/>
  <c r="J109" i="22"/>
  <c r="BK112" i="22"/>
  <c r="J94" i="23"/>
  <c r="BK165" i="24"/>
  <c r="BK233" i="24"/>
  <c r="J124" i="24"/>
  <c r="J246" i="24"/>
  <c r="BK159" i="24"/>
  <c r="J120" i="25"/>
  <c r="J146" i="26"/>
  <c r="BK146" i="26"/>
  <c r="BK100" i="26"/>
  <c r="J156" i="27"/>
  <c r="BK177" i="28"/>
  <c r="J106" i="29"/>
  <c r="J108" i="29"/>
  <c r="BK119" i="30"/>
  <c r="J308" i="3"/>
  <c r="J162" i="5"/>
  <c r="J275" i="7"/>
  <c r="J220" i="27"/>
  <c r="BK192" i="27"/>
  <c r="J156" i="28"/>
  <c r="J90" i="29"/>
  <c r="J290" i="2"/>
  <c r="J265" i="2"/>
  <c r="J365" i="3"/>
  <c r="BK242" i="3"/>
  <c r="J177" i="18"/>
  <c r="J143" i="19"/>
  <c r="BK104" i="19"/>
  <c r="BK343" i="20"/>
  <c r="J385" i="20"/>
  <c r="BK228" i="20"/>
  <c r="J235" i="20"/>
  <c r="BK328" i="20"/>
  <c r="J245" i="20"/>
  <c r="J132" i="21"/>
  <c r="BK108" i="21"/>
  <c r="J124" i="21"/>
  <c r="J160" i="22"/>
  <c r="BK102" i="23"/>
  <c r="J180" i="24"/>
  <c r="J209" i="24"/>
  <c r="J142" i="24"/>
  <c r="J205" i="24"/>
  <c r="J100" i="24"/>
  <c r="J87" i="25"/>
  <c r="J149" i="25"/>
  <c r="BK160" i="26"/>
  <c r="BK196" i="27"/>
  <c r="J128" i="27"/>
  <c r="J162" i="27"/>
  <c r="BK131" i="27"/>
  <c r="J118" i="27"/>
  <c r="J202" i="28"/>
  <c r="J214" i="28"/>
  <c r="BK142" i="28"/>
  <c r="BK114" i="29"/>
  <c r="BK91" i="30"/>
  <c r="J301" i="2"/>
  <c r="BK414" i="2"/>
  <c r="J254" i="2"/>
  <c r="J299" i="3"/>
  <c r="BK290" i="3"/>
  <c r="J124" i="3"/>
  <c r="BK254" i="3"/>
  <c r="J141" i="4"/>
  <c r="J145" i="5"/>
  <c r="J224" i="7"/>
  <c r="BK124" i="11"/>
  <c r="BK118" i="11"/>
  <c r="BK116" i="12"/>
  <c r="BK162" i="13"/>
  <c r="BK199" i="14"/>
  <c r="J155" i="14"/>
  <c r="BK155" i="15"/>
  <c r="J344" i="18"/>
  <c r="J178" i="18"/>
  <c r="BK332" i="18"/>
  <c r="BK172" i="18"/>
  <c r="J212" i="18"/>
  <c r="BK163" i="2"/>
  <c r="J260" i="2"/>
  <c r="J153" i="2"/>
  <c r="BK378" i="2"/>
  <c r="BK160" i="2"/>
  <c r="J229" i="2"/>
  <c r="J413" i="3"/>
  <c r="BK274" i="3"/>
  <c r="J306" i="3"/>
  <c r="J229" i="3"/>
  <c r="BK162" i="3"/>
  <c r="J251" i="3"/>
  <c r="J294" i="3"/>
  <c r="J136" i="4"/>
  <c r="J159" i="5"/>
  <c r="J127" i="5"/>
  <c r="J131" i="6"/>
  <c r="BK231" i="7"/>
  <c r="BK272" i="7"/>
  <c r="J130" i="10"/>
  <c r="BK162" i="6"/>
  <c r="J127" i="6"/>
  <c r="BK435" i="7"/>
  <c r="J498" i="7"/>
  <c r="BK127" i="7"/>
  <c r="BK226" i="7"/>
  <c r="J219" i="7"/>
  <c r="J480" i="7"/>
  <c r="J539" i="7"/>
  <c r="BK396" i="7"/>
  <c r="J239" i="7"/>
  <c r="J141" i="8"/>
  <c r="BK174" i="9"/>
  <c r="BK189" i="9"/>
  <c r="J158" i="10"/>
  <c r="J112" i="11"/>
  <c r="BK91" i="11"/>
  <c r="J181" i="11"/>
  <c r="J111" i="12"/>
  <c r="J92" i="13"/>
  <c r="BK163" i="13"/>
  <c r="J169" i="14"/>
  <c r="BK158" i="14"/>
  <c r="BK88" i="15"/>
  <c r="J88" i="15"/>
  <c r="BK134" i="16"/>
  <c r="J134" i="16"/>
  <c r="BK150" i="16"/>
  <c r="J101" i="16"/>
  <c r="BK100" i="17"/>
  <c r="J184" i="18"/>
  <c r="J349" i="18"/>
  <c r="J168" i="18"/>
  <c r="J257" i="18"/>
  <c r="BK215" i="18"/>
  <c r="J166" i="18"/>
  <c r="BK230" i="18"/>
  <c r="J151" i="18"/>
  <c r="BK232" i="18"/>
  <c r="J268" i="18"/>
  <c r="BK162" i="18"/>
  <c r="J164" i="19"/>
  <c r="J137" i="19"/>
  <c r="BK369" i="20"/>
  <c r="J359" i="20"/>
  <c r="J137" i="20"/>
  <c r="BK94" i="22"/>
  <c r="BK167" i="22"/>
  <c r="J112" i="22"/>
  <c r="BK94" i="23"/>
  <c r="BK144" i="24"/>
  <c r="BK172" i="24"/>
  <c r="J122" i="24"/>
  <c r="J185" i="24"/>
  <c r="BK97" i="24"/>
  <c r="J160" i="25"/>
  <c r="J125" i="25"/>
  <c r="J111" i="26"/>
  <c r="BK136" i="26"/>
  <c r="J137" i="28"/>
  <c r="BK216" i="28"/>
  <c r="J111" i="29"/>
  <c r="BK176" i="2"/>
  <c r="BK290" i="2"/>
  <c r="J108" i="2"/>
  <c r="J119" i="2"/>
  <c r="J412" i="2"/>
  <c r="BK337" i="2"/>
  <c r="J232" i="2"/>
  <c r="BK299" i="3"/>
  <c r="BK320" i="3"/>
  <c r="J338" i="3"/>
  <c r="BK377" i="3"/>
  <c r="BK108" i="4"/>
  <c r="BK190" i="5"/>
  <c r="BK200" i="5"/>
  <c r="BK166" i="6"/>
  <c r="J121" i="6"/>
  <c r="J331" i="7"/>
  <c r="BK116" i="7"/>
  <c r="J447" i="7"/>
  <c r="BK309" i="7"/>
  <c r="J337" i="7"/>
  <c r="BK197" i="7"/>
  <c r="J156" i="9"/>
  <c r="J174" i="9"/>
  <c r="J122" i="10"/>
  <c r="J157" i="11"/>
  <c r="BK153" i="11"/>
  <c r="J88" i="12"/>
  <c r="BK88" i="12"/>
  <c r="J155" i="13"/>
  <c r="J185" i="14"/>
  <c r="J161" i="14"/>
  <c r="J182" i="15"/>
  <c r="BK182" i="15"/>
  <c r="J100" i="16"/>
  <c r="BK119" i="16"/>
  <c r="BK143" i="17"/>
  <c r="J100" i="17"/>
  <c r="J86" i="17"/>
  <c r="BK96" i="17"/>
  <c r="J292" i="18"/>
  <c r="BK222" i="18"/>
  <c r="J135" i="18"/>
  <c r="J310" i="18"/>
  <c r="BK152" i="18"/>
  <c r="BK137" i="19"/>
  <c r="BK94" i="19"/>
  <c r="BK298" i="20"/>
  <c r="BK355" i="20"/>
  <c r="BK124" i="20"/>
  <c r="J342" i="20"/>
  <c r="BK375" i="20"/>
  <c r="J117" i="30"/>
  <c r="BK359" i="2"/>
  <c r="J271" i="2"/>
  <c r="BK397" i="2"/>
  <c r="BK271" i="2"/>
  <c r="J387" i="2"/>
  <c r="J273" i="2"/>
  <c r="BK365" i="2"/>
  <c r="BK402" i="2"/>
  <c r="BK108" i="2"/>
  <c r="J314" i="3"/>
  <c r="J408" i="3"/>
  <c r="J102" i="3"/>
  <c r="BK284" i="3"/>
  <c r="BK220" i="3"/>
  <c r="J396" i="3"/>
  <c r="BK251" i="3"/>
  <c r="J394" i="3"/>
  <c r="BK194" i="3"/>
  <c r="BK136" i="4"/>
  <c r="J165" i="4"/>
  <c r="J198" i="5"/>
  <c r="J95" i="5"/>
  <c r="J110" i="5"/>
  <c r="BK168" i="6"/>
  <c r="J475" i="7"/>
  <c r="J213" i="7"/>
  <c r="BK313" i="7"/>
  <c r="J263" i="7"/>
  <c r="BK192" i="7"/>
  <c r="BK381" i="7"/>
  <c r="BK281" i="7"/>
  <c r="BK199" i="7"/>
  <c r="BK157" i="7"/>
  <c r="BK524" i="7"/>
  <c r="BK466" i="7"/>
  <c r="J403" i="7"/>
  <c r="J369" i="7"/>
  <c r="J267" i="7"/>
  <c r="J495" i="7"/>
  <c r="J378" i="7"/>
  <c r="BK243" i="7"/>
  <c r="J524" i="7"/>
  <c r="BK351" i="7"/>
  <c r="J147" i="7"/>
  <c r="J193" i="8"/>
  <c r="J184" i="8"/>
  <c r="J157" i="8"/>
  <c r="BK206" i="8"/>
  <c r="J138" i="8"/>
  <c r="BK198" i="8"/>
  <c r="BK187" i="8"/>
  <c r="J117" i="8"/>
  <c r="BK147" i="8"/>
  <c r="J185" i="9"/>
  <c r="BK102" i="9"/>
  <c r="BK159" i="9"/>
  <c r="BK132" i="9"/>
  <c r="BK142" i="9"/>
  <c r="BK130" i="10"/>
  <c r="J135" i="10"/>
  <c r="J153" i="10"/>
  <c r="J164" i="11"/>
  <c r="J177" i="11"/>
  <c r="BK114" i="12"/>
  <c r="BK138" i="13"/>
  <c r="BK144" i="13"/>
  <c r="J106" i="14"/>
  <c r="J142" i="15"/>
  <c r="BK174" i="15"/>
  <c r="BK86" i="16"/>
  <c r="BK144" i="16"/>
  <c r="J99" i="16"/>
  <c r="J101" i="17"/>
  <c r="BK90" i="17"/>
  <c r="J346" i="18"/>
  <c r="BK244" i="18"/>
  <c r="J157" i="18"/>
  <c r="J298" i="18"/>
  <c r="J208" i="18"/>
  <c r="J332" i="18"/>
  <c r="J335" i="18"/>
  <c r="BK233" i="18"/>
  <c r="BK193" i="18"/>
  <c r="BK236" i="18"/>
  <c r="BK218" i="18"/>
  <c r="J233" i="18"/>
  <c r="J281" i="18"/>
  <c r="BK154" i="19"/>
  <c r="BK143" i="19"/>
  <c r="BK235" i="20"/>
  <c r="BK128" i="20"/>
  <c r="BK173" i="20"/>
  <c r="J349" i="20"/>
  <c r="BK162" i="20"/>
  <c r="BK184" i="21"/>
  <c r="J142" i="21"/>
  <c r="J163" i="22"/>
  <c r="J140" i="24"/>
  <c r="BK198" i="24"/>
  <c r="J236" i="24"/>
  <c r="J225" i="24"/>
  <c r="BK93" i="25"/>
  <c r="J100" i="26"/>
  <c r="BK180" i="27"/>
  <c r="BK182" i="27"/>
  <c r="J204" i="28"/>
  <c r="BK89" i="28"/>
  <c r="J196" i="28"/>
  <c r="BK182" i="28"/>
  <c r="BK129" i="29"/>
  <c r="J101" i="29"/>
  <c r="J119" i="29"/>
  <c r="BK101" i="29"/>
  <c r="BK134" i="30"/>
  <c r="J112" i="30"/>
  <c r="BK98" i="30"/>
  <c r="J375" i="2"/>
  <c r="J280" i="2"/>
  <c r="J182" i="2"/>
  <c r="BK274" i="2"/>
  <c r="BK301" i="2"/>
  <c r="J149" i="3"/>
  <c r="J107" i="3"/>
  <c r="BK362" i="3"/>
  <c r="BK182" i="4"/>
  <c r="J190" i="5"/>
  <c r="BK148" i="6"/>
  <c r="J179" i="18"/>
  <c r="BK275" i="18"/>
  <c r="BK179" i="18"/>
  <c r="BK205" i="18"/>
  <c r="J165" i="19"/>
  <c r="J101" i="19"/>
  <c r="J322" i="20"/>
  <c r="J319" i="20"/>
  <c r="BK113" i="20"/>
  <c r="J271" i="20"/>
  <c r="J128" i="20"/>
  <c r="J177" i="21"/>
  <c r="J108" i="21"/>
  <c r="BK137" i="21"/>
  <c r="J136" i="22"/>
  <c r="BK108" i="23"/>
  <c r="BK189" i="24"/>
  <c r="J243" i="24"/>
  <c r="BK168" i="24"/>
  <c r="J233" i="24"/>
  <c r="BK123" i="24"/>
  <c r="J189" i="24"/>
  <c r="BK120" i="25"/>
  <c r="J120" i="26"/>
  <c r="BK128" i="26"/>
  <c r="BK210" i="27"/>
  <c r="J131" i="28"/>
  <c r="BK104" i="28"/>
  <c r="BK99" i="29"/>
  <c r="J105" i="30"/>
  <c r="BK95" i="30"/>
  <c r="J128" i="4"/>
  <c r="BK219" i="7"/>
  <c r="J180" i="27"/>
  <c r="BK134" i="27"/>
  <c r="BK196" i="28"/>
  <c r="J99" i="28"/>
  <c r="BK313" i="2"/>
  <c r="J104" i="2"/>
  <c r="BK172" i="2"/>
  <c r="J310" i="3"/>
  <c r="J298" i="3"/>
  <c r="J317" i="3"/>
  <c r="J161" i="19"/>
  <c r="BK133" i="19"/>
  <c r="J311" i="20"/>
  <c r="J338" i="20"/>
  <c r="BK381" i="20"/>
  <c r="J331" i="20"/>
  <c r="BK333" i="20"/>
  <c r="J124" i="20"/>
  <c r="BK106" i="21"/>
  <c r="BK129" i="21"/>
  <c r="BK174" i="22"/>
  <c r="BK102" i="22"/>
  <c r="BK97" i="23"/>
  <c r="J221" i="24"/>
  <c r="J128" i="24"/>
  <c r="BK197" i="24"/>
  <c r="J265" i="24"/>
  <c r="BK170" i="24"/>
  <c r="J219" i="24"/>
  <c r="BK128" i="25"/>
  <c r="J152" i="26"/>
  <c r="BK117" i="26"/>
  <c r="J177" i="27"/>
  <c r="BK205" i="27"/>
  <c r="J212" i="27"/>
  <c r="J185" i="27"/>
  <c r="J209" i="28"/>
  <c r="J121" i="28"/>
  <c r="J223" i="28"/>
  <c r="BK126" i="29"/>
  <c r="J134" i="30"/>
  <c r="BK100" i="30"/>
  <c r="J149" i="2"/>
  <c r="J347" i="2"/>
  <c r="J105" i="2"/>
  <c r="J268" i="3"/>
  <c r="BK317" i="3"/>
  <c r="J175" i="3"/>
  <c r="J426" i="3"/>
  <c r="BK178" i="4"/>
  <c r="BK145" i="5"/>
  <c r="BK369" i="7"/>
  <c r="J98" i="10"/>
  <c r="J91" i="12"/>
  <c r="J97" i="13"/>
  <c r="J128" i="13"/>
  <c r="BK196" i="14"/>
  <c r="J169" i="15"/>
  <c r="J163" i="18"/>
  <c r="J225" i="18"/>
  <c r="BK219" i="18"/>
  <c r="J237" i="18"/>
  <c r="BK96" i="18"/>
  <c r="J378" i="2"/>
  <c r="J194" i="2"/>
  <c r="BK182" i="2"/>
  <c r="J365" i="2"/>
  <c r="J408" i="2"/>
  <c r="BK325" i="2"/>
  <c r="J169" i="2"/>
  <c r="J157" i="3"/>
  <c r="J254" i="3"/>
  <c r="J114" i="3"/>
  <c r="BK413" i="3"/>
  <c r="BK396" i="3"/>
  <c r="BK285" i="3"/>
  <c r="J371" i="3"/>
  <c r="BK168" i="4"/>
  <c r="J196" i="5"/>
  <c r="BK174" i="5"/>
  <c r="BK94" i="6"/>
  <c r="BK121" i="6"/>
  <c r="J397" i="7"/>
  <c r="BK483" i="7"/>
  <c r="BK429" i="7"/>
  <c r="P313" i="3" l="1"/>
  <c r="R313" i="3"/>
  <c r="T222" i="20"/>
  <c r="R234" i="20"/>
  <c r="T313" i="3"/>
  <c r="R128" i="2"/>
  <c r="T159" i="2"/>
  <c r="P213" i="2"/>
  <c r="P228" i="2"/>
  <c r="R236" i="2"/>
  <c r="P264" i="2"/>
  <c r="R289" i="2"/>
  <c r="R306" i="2"/>
  <c r="R318" i="2"/>
  <c r="T336" i="2"/>
  <c r="R401" i="2"/>
  <c r="R180" i="3"/>
  <c r="P219" i="3"/>
  <c r="T250" i="3"/>
  <c r="R358" i="3"/>
  <c r="T94" i="4"/>
  <c r="P127" i="4"/>
  <c r="P126" i="4" s="1"/>
  <c r="R158" i="4"/>
  <c r="F35" i="5"/>
  <c r="BB58" i="1" s="1"/>
  <c r="R195" i="5"/>
  <c r="T155" i="6"/>
  <c r="R107" i="7"/>
  <c r="BK167" i="7"/>
  <c r="J167" i="7" s="1"/>
  <c r="J64" i="7"/>
  <c r="R191" i="7"/>
  <c r="R190" i="7" s="1"/>
  <c r="T291" i="7"/>
  <c r="T330" i="7"/>
  <c r="BK374" i="7"/>
  <c r="T399" i="7"/>
  <c r="BK479" i="7"/>
  <c r="J479" i="7"/>
  <c r="J83" i="7" s="1"/>
  <c r="T479" i="7"/>
  <c r="P107" i="8"/>
  <c r="T177" i="8"/>
  <c r="R195" i="8"/>
  <c r="BK205" i="8"/>
  <c r="J205" i="8" s="1"/>
  <c r="J74" i="8"/>
  <c r="T96" i="9"/>
  <c r="BK136" i="9"/>
  <c r="J136" i="9"/>
  <c r="J67" i="9" s="1"/>
  <c r="P146" i="9"/>
  <c r="T158" i="9"/>
  <c r="T188" i="9"/>
  <c r="R104" i="10"/>
  <c r="R134" i="10"/>
  <c r="BK147" i="11"/>
  <c r="J147" i="11"/>
  <c r="J64" i="11" s="1"/>
  <c r="R183" i="11"/>
  <c r="T110" i="12"/>
  <c r="T86" i="12" s="1"/>
  <c r="T85" i="12" s="1"/>
  <c r="T84" i="12" s="1"/>
  <c r="P87" i="14"/>
  <c r="P195" i="14"/>
  <c r="R89" i="16"/>
  <c r="BK106" i="17"/>
  <c r="J106" i="17"/>
  <c r="J63" i="17" s="1"/>
  <c r="BK145" i="18"/>
  <c r="J145" i="18"/>
  <c r="J64" i="18" s="1"/>
  <c r="R328" i="18"/>
  <c r="R327" i="18" s="1"/>
  <c r="T255" i="20"/>
  <c r="BK368" i="20"/>
  <c r="J368" i="20" s="1"/>
  <c r="J68" i="20" s="1"/>
  <c r="BK90" i="21"/>
  <c r="J90" i="21" s="1"/>
  <c r="J61" i="21" s="1"/>
  <c r="BK170" i="21"/>
  <c r="J170" i="21" s="1"/>
  <c r="J64" i="21" s="1"/>
  <c r="R170" i="21"/>
  <c r="BK213" i="21"/>
  <c r="J213" i="21"/>
  <c r="J66" i="21" s="1"/>
  <c r="R220" i="21"/>
  <c r="R90" i="22"/>
  <c r="T144" i="22"/>
  <c r="BK166" i="22"/>
  <c r="J166" i="22" s="1"/>
  <c r="J66" i="22" s="1"/>
  <c r="P173" i="22"/>
  <c r="P86" i="23"/>
  <c r="P85" i="23"/>
  <c r="T86" i="23"/>
  <c r="T85" i="23" s="1"/>
  <c r="P101" i="23"/>
  <c r="BK91" i="24"/>
  <c r="J91" i="24"/>
  <c r="J61" i="24"/>
  <c r="R102" i="24"/>
  <c r="R116" i="24"/>
  <c r="R115" i="24" s="1"/>
  <c r="R125" i="24"/>
  <c r="R263" i="24"/>
  <c r="BK107" i="25"/>
  <c r="J107" i="25"/>
  <c r="J64" i="25"/>
  <c r="BK107" i="26"/>
  <c r="J107" i="26"/>
  <c r="J64" i="26" s="1"/>
  <c r="BK95" i="27"/>
  <c r="J95" i="27"/>
  <c r="J62" i="27" s="1"/>
  <c r="P141" i="27"/>
  <c r="R95" i="28"/>
  <c r="BK109" i="28"/>
  <c r="J109" i="28"/>
  <c r="J63" i="28" s="1"/>
  <c r="R109" i="28"/>
  <c r="P96" i="29"/>
  <c r="T103" i="29"/>
  <c r="P125" i="29"/>
  <c r="T128" i="2"/>
  <c r="P181" i="2"/>
  <c r="R213" i="2"/>
  <c r="BK236" i="2"/>
  <c r="J236" i="2" s="1"/>
  <c r="J69" i="2" s="1"/>
  <c r="BK253" i="2"/>
  <c r="J253" i="2"/>
  <c r="J70" i="2"/>
  <c r="T264" i="2"/>
  <c r="BK306" i="2"/>
  <c r="J306" i="2" s="1"/>
  <c r="J74" i="2" s="1"/>
  <c r="P318" i="2"/>
  <c r="T318" i="2"/>
  <c r="P358" i="2"/>
  <c r="P395" i="2"/>
  <c r="BK401" i="2"/>
  <c r="J401" i="2"/>
  <c r="J80" i="2" s="1"/>
  <c r="P180" i="3"/>
  <c r="BK219" i="3"/>
  <c r="J219" i="3" s="1"/>
  <c r="J67" i="3" s="1"/>
  <c r="T358" i="3"/>
  <c r="T312" i="3" s="1"/>
  <c r="P402" i="3"/>
  <c r="P94" i="4"/>
  <c r="T107" i="4"/>
  <c r="T158" i="4"/>
  <c r="T94" i="5"/>
  <c r="T93" i="5" s="1"/>
  <c r="BK132" i="5"/>
  <c r="J132" i="5"/>
  <c r="J65" i="5" s="1"/>
  <c r="BK153" i="5"/>
  <c r="J153" i="5" s="1"/>
  <c r="J66" i="5" s="1"/>
  <c r="P93" i="6"/>
  <c r="BK126" i="6"/>
  <c r="J126" i="6"/>
  <c r="J65" i="6"/>
  <c r="P126" i="7"/>
  <c r="P178" i="7"/>
  <c r="P174" i="7" s="1"/>
  <c r="T191" i="7"/>
  <c r="T190" i="7"/>
  <c r="P291" i="7"/>
  <c r="BK360" i="7"/>
  <c r="J360" i="7"/>
  <c r="J77" i="7" s="1"/>
  <c r="T374" i="7"/>
  <c r="BK399" i="7"/>
  <c r="J399" i="7" s="1"/>
  <c r="J81" i="7" s="1"/>
  <c r="T428" i="7"/>
  <c r="T518" i="7"/>
  <c r="P97" i="8"/>
  <c r="T97" i="8"/>
  <c r="P137" i="8"/>
  <c r="P131" i="8" s="1"/>
  <c r="R159" i="8"/>
  <c r="R177" i="8"/>
  <c r="T195" i="8"/>
  <c r="P205" i="8"/>
  <c r="P106" i="9"/>
  <c r="P136" i="9"/>
  <c r="P130" i="9"/>
  <c r="T146" i="9"/>
  <c r="BK158" i="9"/>
  <c r="J158" i="9"/>
  <c r="J71" i="9" s="1"/>
  <c r="P173" i="9"/>
  <c r="R188" i="9"/>
  <c r="BK104" i="10"/>
  <c r="J104" i="10"/>
  <c r="J63" i="10" s="1"/>
  <c r="P134" i="10"/>
  <c r="P90" i="11"/>
  <c r="P110" i="12"/>
  <c r="BK121" i="13"/>
  <c r="J121" i="13"/>
  <c r="J64" i="13" s="1"/>
  <c r="T161" i="13"/>
  <c r="P110" i="14"/>
  <c r="P86" i="14" s="1"/>
  <c r="P85" i="14" s="1"/>
  <c r="P84" i="14" s="1"/>
  <c r="AU67" i="1" s="1"/>
  <c r="T110" i="15"/>
  <c r="T89" i="16"/>
  <c r="BK89" i="17"/>
  <c r="J89" i="17" s="1"/>
  <c r="J62" i="17" s="1"/>
  <c r="R89" i="17"/>
  <c r="P93" i="18"/>
  <c r="BK86" i="19"/>
  <c r="J86" i="19"/>
  <c r="J61" i="19" s="1"/>
  <c r="T94" i="20"/>
  <c r="BK358" i="20"/>
  <c r="J358" i="20" s="1"/>
  <c r="J67" i="20" s="1"/>
  <c r="R358" i="20"/>
  <c r="R384" i="20"/>
  <c r="R383" i="20"/>
  <c r="T90" i="21"/>
  <c r="T183" i="21"/>
  <c r="T220" i="21"/>
  <c r="T93" i="23"/>
  <c r="BK125" i="24"/>
  <c r="J125" i="24" s="1"/>
  <c r="J67" i="24" s="1"/>
  <c r="T125" i="24"/>
  <c r="T263" i="24"/>
  <c r="R107" i="25"/>
  <c r="P107" i="26"/>
  <c r="BK141" i="27"/>
  <c r="J141" i="27"/>
  <c r="J64" i="27" s="1"/>
  <c r="P141" i="28"/>
  <c r="P89" i="29"/>
  <c r="T96" i="29"/>
  <c r="BK116" i="29"/>
  <c r="J116" i="29" s="1"/>
  <c r="J66" i="29" s="1"/>
  <c r="R125" i="29"/>
  <c r="P107" i="7"/>
  <c r="BK126" i="7"/>
  <c r="J126" i="7"/>
  <c r="J63" i="7" s="1"/>
  <c r="P167" i="7"/>
  <c r="BK178" i="7"/>
  <c r="J178" i="7" s="1"/>
  <c r="J67" i="7" s="1"/>
  <c r="R178" i="7"/>
  <c r="R174" i="7"/>
  <c r="T178" i="7"/>
  <c r="T174" i="7" s="1"/>
  <c r="P230" i="7"/>
  <c r="P271" i="7"/>
  <c r="T271" i="7"/>
  <c r="BK284" i="7"/>
  <c r="J284" i="7" s="1"/>
  <c r="J73" i="7" s="1"/>
  <c r="R284" i="7"/>
  <c r="BK330" i="7"/>
  <c r="J330" i="7"/>
  <c r="J75" i="7" s="1"/>
  <c r="R330" i="7"/>
  <c r="R374" i="7"/>
  <c r="R393" i="7"/>
  <c r="R399" i="7"/>
  <c r="R428" i="7"/>
  <c r="R479" i="7"/>
  <c r="R518" i="7"/>
  <c r="BK97" i="8"/>
  <c r="J97" i="8" s="1"/>
  <c r="J62" i="8" s="1"/>
  <c r="T107" i="8"/>
  <c r="T96" i="8"/>
  <c r="T137" i="8"/>
  <c r="T131" i="8" s="1"/>
  <c r="BK177" i="8"/>
  <c r="J177" i="8" s="1"/>
  <c r="J71" i="8" s="1"/>
  <c r="P195" i="8"/>
  <c r="R205" i="8"/>
  <c r="BK106" i="9"/>
  <c r="J106" i="9"/>
  <c r="J63" i="9" s="1"/>
  <c r="T136" i="9"/>
  <c r="T130" i="9" s="1"/>
  <c r="R158" i="9"/>
  <c r="T173" i="9"/>
  <c r="BK94" i="10"/>
  <c r="J94" i="10"/>
  <c r="J62" i="10"/>
  <c r="T94" i="10"/>
  <c r="P121" i="10"/>
  <c r="T149" i="10"/>
  <c r="T145" i="10" s="1"/>
  <c r="P147" i="11"/>
  <c r="P183" i="11"/>
  <c r="BK87" i="12"/>
  <c r="J87" i="12"/>
  <c r="J62" i="12" s="1"/>
  <c r="R110" i="12"/>
  <c r="R86" i="12" s="1"/>
  <c r="R121" i="13"/>
  <c r="BK87" i="14"/>
  <c r="J87" i="14"/>
  <c r="J62" i="14" s="1"/>
  <c r="T87" i="14"/>
  <c r="BK195" i="14"/>
  <c r="J195" i="14" s="1"/>
  <c r="J64" i="14"/>
  <c r="P110" i="15"/>
  <c r="R109" i="16"/>
  <c r="R85" i="16"/>
  <c r="R84" i="16" s="1"/>
  <c r="R83" i="16" s="1"/>
  <c r="T106" i="17"/>
  <c r="R93" i="18"/>
  <c r="T93" i="18"/>
  <c r="T92" i="18" s="1"/>
  <c r="T145" i="18"/>
  <c r="BK284" i="18"/>
  <c r="J284" i="18"/>
  <c r="J67" i="18" s="1"/>
  <c r="P284" i="18"/>
  <c r="P283" i="18" s="1"/>
  <c r="R284" i="18"/>
  <c r="R283" i="18"/>
  <c r="T284" i="18"/>
  <c r="T283" i="18" s="1"/>
  <c r="BK328" i="18"/>
  <c r="J328" i="18" s="1"/>
  <c r="J70" i="18" s="1"/>
  <c r="T328" i="18"/>
  <c r="T327" i="18" s="1"/>
  <c r="P86" i="19"/>
  <c r="R140" i="19"/>
  <c r="BK94" i="20"/>
  <c r="J94" i="20"/>
  <c r="J61" i="20" s="1"/>
  <c r="BK255" i="20"/>
  <c r="J255" i="20" s="1"/>
  <c r="J66" i="20" s="1"/>
  <c r="T368" i="20"/>
  <c r="R90" i="21"/>
  <c r="P183" i="21"/>
  <c r="T213" i="21"/>
  <c r="BK144" i="22"/>
  <c r="J144" i="22"/>
  <c r="J64" i="22" s="1"/>
  <c r="R153" i="22"/>
  <c r="R166" i="22"/>
  <c r="R93" i="23"/>
  <c r="BK101" i="23"/>
  <c r="J101" i="23"/>
  <c r="J64" i="23" s="1"/>
  <c r="P91" i="24"/>
  <c r="T102" i="24"/>
  <c r="T116" i="24"/>
  <c r="T115" i="24"/>
  <c r="BK186" i="24"/>
  <c r="J186" i="24" s="1"/>
  <c r="J68" i="24" s="1"/>
  <c r="P263" i="24"/>
  <c r="P107" i="25"/>
  <c r="BK86" i="26"/>
  <c r="BK85" i="26" s="1"/>
  <c r="J85" i="26" s="1"/>
  <c r="J60" i="26" s="1"/>
  <c r="T86" i="26"/>
  <c r="T85" i="26" s="1"/>
  <c r="T84" i="26" s="1"/>
  <c r="P99" i="26"/>
  <c r="P98" i="26"/>
  <c r="T99" i="26"/>
  <c r="R95" i="27"/>
  <c r="R141" i="27"/>
  <c r="BK95" i="28"/>
  <c r="J95" i="28"/>
  <c r="J62" i="28" s="1"/>
  <c r="R141" i="28"/>
  <c r="R88" i="28"/>
  <c r="R87" i="28" s="1"/>
  <c r="R86" i="28" s="1"/>
  <c r="BK96" i="29"/>
  <c r="J96" i="29" s="1"/>
  <c r="J62" i="29" s="1"/>
  <c r="P103" i="29"/>
  <c r="P116" i="29"/>
  <c r="BK125" i="29"/>
  <c r="J125" i="29" s="1"/>
  <c r="J67" i="29"/>
  <c r="P91" i="13"/>
  <c r="R161" i="13"/>
  <c r="T87" i="15"/>
  <c r="R145" i="18"/>
  <c r="R92" i="18" s="1"/>
  <c r="R91" i="18" s="1"/>
  <c r="R90" i="18" s="1"/>
  <c r="P328" i="18"/>
  <c r="P327" i="18" s="1"/>
  <c r="P102" i="24"/>
  <c r="T109" i="24"/>
  <c r="P116" i="24"/>
  <c r="P115" i="24" s="1"/>
  <c r="P125" i="24"/>
  <c r="BK263" i="24"/>
  <c r="J263" i="24"/>
  <c r="J69" i="24" s="1"/>
  <c r="T107" i="25"/>
  <c r="T107" i="26"/>
  <c r="T98" i="26"/>
  <c r="BK109" i="27"/>
  <c r="R109" i="27"/>
  <c r="T95" i="28"/>
  <c r="P109" i="28"/>
  <c r="T109" i="28"/>
  <c r="BK89" i="29"/>
  <c r="J89" i="29"/>
  <c r="J61" i="29" s="1"/>
  <c r="R96" i="29"/>
  <c r="T116" i="29"/>
  <c r="R103" i="2"/>
  <c r="BK159" i="2"/>
  <c r="J159" i="2"/>
  <c r="J64" i="2" s="1"/>
  <c r="R181" i="2"/>
  <c r="BK228" i="2"/>
  <c r="J228" i="2"/>
  <c r="J68" i="2" s="1"/>
  <c r="T228" i="2"/>
  <c r="BK264" i="2"/>
  <c r="P289" i="2"/>
  <c r="BK318" i="2"/>
  <c r="R336" i="2"/>
  <c r="R358" i="2"/>
  <c r="R395" i="2"/>
  <c r="T401" i="2"/>
  <c r="BK101" i="3"/>
  <c r="R101" i="3"/>
  <c r="BK123" i="3"/>
  <c r="J123" i="3" s="1"/>
  <c r="J63" i="3" s="1"/>
  <c r="R123" i="3"/>
  <c r="BK161" i="3"/>
  <c r="J161" i="3" s="1"/>
  <c r="J64" i="3" s="1"/>
  <c r="T219" i="3"/>
  <c r="P250" i="3"/>
  <c r="BK267" i="3"/>
  <c r="J267" i="3"/>
  <c r="J69" i="3" s="1"/>
  <c r="T278" i="3"/>
  <c r="BK330" i="3"/>
  <c r="J330" i="3" s="1"/>
  <c r="J75" i="3" s="1"/>
  <c r="BK358" i="3"/>
  <c r="J358" i="3" s="1"/>
  <c r="J76" i="3" s="1"/>
  <c r="T402" i="3"/>
  <c r="R94" i="4"/>
  <c r="BK127" i="4"/>
  <c r="BK158" i="4"/>
  <c r="J158" i="4"/>
  <c r="J70" i="4"/>
  <c r="P175" i="4"/>
  <c r="F37" i="5"/>
  <c r="BD58" i="1" s="1"/>
  <c r="T132" i="5"/>
  <c r="T131" i="5" s="1"/>
  <c r="T153" i="5"/>
  <c r="BK179" i="5"/>
  <c r="J179" i="5"/>
  <c r="J70" i="5" s="1"/>
  <c r="R179" i="5"/>
  <c r="R172" i="5" s="1"/>
  <c r="P195" i="5"/>
  <c r="BK93" i="6"/>
  <c r="BK106" i="6"/>
  <c r="J106" i="6"/>
  <c r="J63" i="6"/>
  <c r="T106" i="6"/>
  <c r="T126" i="6"/>
  <c r="T125" i="6" s="1"/>
  <c r="BK155" i="6"/>
  <c r="J155" i="6" s="1"/>
  <c r="J69" i="6" s="1"/>
  <c r="P165" i="6"/>
  <c r="T126" i="7"/>
  <c r="T167" i="7"/>
  <c r="P191" i="7"/>
  <c r="P190" i="7" s="1"/>
  <c r="R230" i="7"/>
  <c r="R291" i="7"/>
  <c r="P360" i="7"/>
  <c r="P359" i="7"/>
  <c r="P374" i="7"/>
  <c r="P393" i="7"/>
  <c r="P399" i="7"/>
  <c r="P428" i="7"/>
  <c r="BK518" i="7"/>
  <c r="J518" i="7" s="1"/>
  <c r="J84" i="7" s="1"/>
  <c r="BK137" i="8"/>
  <c r="J137" i="8"/>
  <c r="J67" i="8" s="1"/>
  <c r="BK96" i="9"/>
  <c r="J96" i="9" s="1"/>
  <c r="J62" i="9" s="1"/>
  <c r="R106" i="9"/>
  <c r="R146" i="9"/>
  <c r="R130" i="9" s="1"/>
  <c r="BK173" i="9"/>
  <c r="J173" i="9" s="1"/>
  <c r="J72" i="9" s="1"/>
  <c r="BK188" i="9"/>
  <c r="J188" i="9" s="1"/>
  <c r="J73" i="9"/>
  <c r="T104" i="10"/>
  <c r="BK134" i="10"/>
  <c r="J134" i="10" s="1"/>
  <c r="J67" i="10" s="1"/>
  <c r="BK149" i="10"/>
  <c r="J149" i="10"/>
  <c r="J70" i="10" s="1"/>
  <c r="R90" i="11"/>
  <c r="BK183" i="11"/>
  <c r="J183" i="11"/>
  <c r="J65" i="11" s="1"/>
  <c r="P87" i="12"/>
  <c r="P86" i="12"/>
  <c r="P85" i="12"/>
  <c r="P84" i="12" s="1"/>
  <c r="AU65" i="1"/>
  <c r="T121" i="13"/>
  <c r="J34" i="14"/>
  <c r="AW67" i="1" s="1"/>
  <c r="R87" i="14"/>
  <c r="R195" i="14"/>
  <c r="T109" i="16"/>
  <c r="P106" i="17"/>
  <c r="R144" i="22"/>
  <c r="R173" i="22"/>
  <c r="BK97" i="30"/>
  <c r="J97" i="30" s="1"/>
  <c r="J62" i="30" s="1"/>
  <c r="P103" i="2"/>
  <c r="P128" i="2"/>
  <c r="BK181" i="2"/>
  <c r="T213" i="2"/>
  <c r="T180" i="2" s="1"/>
  <c r="R264" i="2"/>
  <c r="R263" i="2"/>
  <c r="T289" i="2"/>
  <c r="T306" i="2"/>
  <c r="BK336" i="2"/>
  <c r="J336" i="2"/>
  <c r="J77" i="2" s="1"/>
  <c r="BK358" i="2"/>
  <c r="J358" i="2" s="1"/>
  <c r="J78" i="2"/>
  <c r="BK395" i="2"/>
  <c r="J395" i="2" s="1"/>
  <c r="J79" i="2" s="1"/>
  <c r="P401" i="2"/>
  <c r="R267" i="3"/>
  <c r="R278" i="3"/>
  <c r="P303" i="3"/>
  <c r="P330" i="3"/>
  <c r="P358" i="3"/>
  <c r="R402" i="3"/>
  <c r="BK94" i="4"/>
  <c r="P107" i="4"/>
  <c r="T127" i="4"/>
  <c r="T126" i="4"/>
  <c r="P158" i="4"/>
  <c r="R175" i="4"/>
  <c r="P94" i="5"/>
  <c r="P93" i="5" s="1"/>
  <c r="P132" i="5"/>
  <c r="P131" i="5"/>
  <c r="P153" i="5"/>
  <c r="P179" i="5"/>
  <c r="P172" i="5" s="1"/>
  <c r="BK195" i="5"/>
  <c r="J195" i="5" s="1"/>
  <c r="J71" i="5" s="1"/>
  <c r="T195" i="5"/>
  <c r="T93" i="6"/>
  <c r="T92" i="6" s="1"/>
  <c r="P106" i="6"/>
  <c r="P126" i="6"/>
  <c r="P125" i="6"/>
  <c r="BK144" i="6"/>
  <c r="R144" i="6"/>
  <c r="P155" i="6"/>
  <c r="T165" i="6"/>
  <c r="BK107" i="7"/>
  <c r="J107" i="7"/>
  <c r="J62" i="7" s="1"/>
  <c r="R126" i="7"/>
  <c r="R167" i="7"/>
  <c r="BK191" i="7"/>
  <c r="BK190" i="7"/>
  <c r="J190" i="7"/>
  <c r="J68" i="7" s="1"/>
  <c r="BK230" i="7"/>
  <c r="J230" i="7" s="1"/>
  <c r="J71" i="7" s="1"/>
  <c r="BK271" i="7"/>
  <c r="J271" i="7" s="1"/>
  <c r="J72" i="7" s="1"/>
  <c r="R271" i="7"/>
  <c r="P284" i="7"/>
  <c r="T284" i="7"/>
  <c r="T229" i="7" s="1"/>
  <c r="P330" i="7"/>
  <c r="T360" i="7"/>
  <c r="T359" i="7" s="1"/>
  <c r="BK393" i="7"/>
  <c r="J393" i="7"/>
  <c r="J80" i="7"/>
  <c r="T393" i="7"/>
  <c r="BK428" i="7"/>
  <c r="J428" i="7" s="1"/>
  <c r="J82" i="7" s="1"/>
  <c r="P479" i="7"/>
  <c r="P518" i="7"/>
  <c r="P104" i="10"/>
  <c r="R121" i="10"/>
  <c r="R120" i="10" s="1"/>
  <c r="R149" i="10"/>
  <c r="R145" i="10" s="1"/>
  <c r="T147" i="11"/>
  <c r="BK110" i="12"/>
  <c r="J110" i="12" s="1"/>
  <c r="J63" i="12" s="1"/>
  <c r="BK91" i="13"/>
  <c r="P121" i="13"/>
  <c r="BK110" i="14"/>
  <c r="J110" i="14" s="1"/>
  <c r="J63" i="14"/>
  <c r="T195" i="14"/>
  <c r="BK110" i="15"/>
  <c r="J110" i="15"/>
  <c r="J63" i="15"/>
  <c r="BK89" i="16"/>
  <c r="J89" i="16"/>
  <c r="J62" i="16" s="1"/>
  <c r="P89" i="16"/>
  <c r="R106" i="17"/>
  <c r="R85" i="17"/>
  <c r="R84" i="17"/>
  <c r="R83" i="17"/>
  <c r="T86" i="19"/>
  <c r="P140" i="19"/>
  <c r="R94" i="20"/>
  <c r="P358" i="20"/>
  <c r="T358" i="20"/>
  <c r="BK384" i="20"/>
  <c r="J384" i="20"/>
  <c r="J71" i="20" s="1"/>
  <c r="P90" i="21"/>
  <c r="R183" i="21"/>
  <c r="BK220" i="21"/>
  <c r="J220" i="21"/>
  <c r="J67" i="21" s="1"/>
  <c r="BK90" i="22"/>
  <c r="J90" i="22"/>
  <c r="J61" i="22" s="1"/>
  <c r="P144" i="22"/>
  <c r="T153" i="22"/>
  <c r="BK173" i="22"/>
  <c r="J173" i="22"/>
  <c r="J67" i="22" s="1"/>
  <c r="BK86" i="23"/>
  <c r="J86" i="23"/>
  <c r="J61" i="23" s="1"/>
  <c r="BK93" i="23"/>
  <c r="BK92" i="23"/>
  <c r="J92" i="23" s="1"/>
  <c r="J62" i="23"/>
  <c r="R101" i="23"/>
  <c r="T91" i="24"/>
  <c r="T90" i="24"/>
  <c r="P109" i="24"/>
  <c r="P186" i="24"/>
  <c r="BK86" i="25"/>
  <c r="T86" i="25"/>
  <c r="T85" i="25"/>
  <c r="P99" i="25"/>
  <c r="T99" i="25"/>
  <c r="T98" i="25"/>
  <c r="P86" i="26"/>
  <c r="P85" i="26" s="1"/>
  <c r="R86" i="26"/>
  <c r="R85" i="26" s="1"/>
  <c r="BK99" i="26"/>
  <c r="J99" i="26"/>
  <c r="J63" i="26" s="1"/>
  <c r="R99" i="26"/>
  <c r="T95" i="27"/>
  <c r="P109" i="27"/>
  <c r="T109" i="27"/>
  <c r="BK141" i="28"/>
  <c r="J141" i="28"/>
  <c r="J64" i="28"/>
  <c r="T89" i="29"/>
  <c r="R103" i="29"/>
  <c r="BK90" i="30"/>
  <c r="J90" i="30" s="1"/>
  <c r="J61" i="30"/>
  <c r="R90" i="30"/>
  <c r="R97" i="30"/>
  <c r="P104" i="30"/>
  <c r="R111" i="30"/>
  <c r="BK103" i="2"/>
  <c r="BK102" i="2"/>
  <c r="BK128" i="2"/>
  <c r="J128" i="2"/>
  <c r="J63" i="2" s="1"/>
  <c r="R159" i="2"/>
  <c r="BK213" i="2"/>
  <c r="J213" i="2" s="1"/>
  <c r="J67" i="2" s="1"/>
  <c r="R228" i="2"/>
  <c r="T236" i="2"/>
  <c r="P253" i="2"/>
  <c r="R253" i="2"/>
  <c r="BK289" i="2"/>
  <c r="J289" i="2"/>
  <c r="J73" i="2" s="1"/>
  <c r="P306" i="2"/>
  <c r="P336" i="2"/>
  <c r="T358" i="2"/>
  <c r="T395" i="2"/>
  <c r="P101" i="3"/>
  <c r="T101" i="3"/>
  <c r="P123" i="3"/>
  <c r="T123" i="3"/>
  <c r="P161" i="3"/>
  <c r="R161" i="3"/>
  <c r="T161" i="3"/>
  <c r="BK180" i="3"/>
  <c r="J180" i="3" s="1"/>
  <c r="J66" i="3" s="1"/>
  <c r="T180" i="3"/>
  <c r="R219" i="3"/>
  <c r="R179" i="3"/>
  <c r="BK250" i="3"/>
  <c r="J250" i="3" s="1"/>
  <c r="J68" i="3" s="1"/>
  <c r="R250" i="3"/>
  <c r="P267" i="3"/>
  <c r="P278" i="3"/>
  <c r="P277" i="3" s="1"/>
  <c r="BK303" i="3"/>
  <c r="J303" i="3"/>
  <c r="J72" i="3" s="1"/>
  <c r="T303" i="3"/>
  <c r="R330" i="3"/>
  <c r="R312" i="3"/>
  <c r="BK107" i="4"/>
  <c r="J107" i="4" s="1"/>
  <c r="J63" i="4" s="1"/>
  <c r="R127" i="4"/>
  <c r="R126" i="4" s="1"/>
  <c r="BK150" i="4"/>
  <c r="J150" i="4" s="1"/>
  <c r="J69" i="4" s="1"/>
  <c r="R150" i="4"/>
  <c r="R144" i="4" s="1"/>
  <c r="BK175" i="4"/>
  <c r="J175" i="4"/>
  <c r="J71" i="4" s="1"/>
  <c r="R94" i="5"/>
  <c r="R93" i="5" s="1"/>
  <c r="R153" i="5"/>
  <c r="T179" i="5"/>
  <c r="T172" i="5" s="1"/>
  <c r="T144" i="6"/>
  <c r="T143" i="6"/>
  <c r="R155" i="6"/>
  <c r="BK165" i="6"/>
  <c r="J165" i="6" s="1"/>
  <c r="J70" i="6" s="1"/>
  <c r="T107" i="7"/>
  <c r="T230" i="7"/>
  <c r="BK291" i="7"/>
  <c r="J291" i="7" s="1"/>
  <c r="J74" i="7"/>
  <c r="R360" i="7"/>
  <c r="R359" i="7"/>
  <c r="BK107" i="8"/>
  <c r="J107" i="8" s="1"/>
  <c r="J63" i="8" s="1"/>
  <c r="R137" i="8"/>
  <c r="R131" i="8" s="1"/>
  <c r="P159" i="8"/>
  <c r="P177" i="8"/>
  <c r="R96" i="9"/>
  <c r="R95" i="9"/>
  <c r="BK146" i="9"/>
  <c r="J146" i="9"/>
  <c r="J68" i="9"/>
  <c r="P188" i="9"/>
  <c r="R94" i="10"/>
  <c r="R93" i="10" s="1"/>
  <c r="T121" i="10"/>
  <c r="BK90" i="11"/>
  <c r="R147" i="11"/>
  <c r="T87" i="12"/>
  <c r="R91" i="13"/>
  <c r="R87" i="13" s="1"/>
  <c r="R86" i="13" s="1"/>
  <c r="R85" i="13" s="1"/>
  <c r="P161" i="13"/>
  <c r="R110" i="14"/>
  <c r="R86" i="14" s="1"/>
  <c r="R85" i="14" s="1"/>
  <c r="R84" i="14" s="1"/>
  <c r="R110" i="15"/>
  <c r="P109" i="16"/>
  <c r="P85" i="16" s="1"/>
  <c r="P84" i="16" s="1"/>
  <c r="P83" i="16"/>
  <c r="AU69" i="1" s="1"/>
  <c r="T89" i="17"/>
  <c r="R86" i="19"/>
  <c r="R85" i="19"/>
  <c r="R84" i="19"/>
  <c r="T140" i="19"/>
  <c r="P94" i="20"/>
  <c r="R255" i="20"/>
  <c r="R368" i="20"/>
  <c r="T384" i="20"/>
  <c r="T383" i="20" s="1"/>
  <c r="BK183" i="21"/>
  <c r="J183" i="21"/>
  <c r="J65" i="21" s="1"/>
  <c r="R213" i="21"/>
  <c r="T90" i="22"/>
  <c r="P153" i="22"/>
  <c r="T166" i="22"/>
  <c r="R91" i="24"/>
  <c r="BK109" i="24"/>
  <c r="J109" i="24"/>
  <c r="J63" i="24" s="1"/>
  <c r="BK116" i="24"/>
  <c r="J116" i="24"/>
  <c r="J66" i="24" s="1"/>
  <c r="T186" i="24"/>
  <c r="T90" i="30"/>
  <c r="T97" i="30"/>
  <c r="BK111" i="30"/>
  <c r="J111" i="30" s="1"/>
  <c r="J64" i="30" s="1"/>
  <c r="T103" i="2"/>
  <c r="P159" i="2"/>
  <c r="T181" i="2"/>
  <c r="P236" i="2"/>
  <c r="T253" i="2"/>
  <c r="T267" i="3"/>
  <c r="BK278" i="3"/>
  <c r="J278" i="3" s="1"/>
  <c r="J71" i="3" s="1"/>
  <c r="R303" i="3"/>
  <c r="T330" i="3"/>
  <c r="BK402" i="3"/>
  <c r="J402" i="3"/>
  <c r="J78" i="3"/>
  <c r="R107" i="4"/>
  <c r="P150" i="4"/>
  <c r="P144" i="4" s="1"/>
  <c r="T150" i="4"/>
  <c r="T175" i="4"/>
  <c r="F36" i="5"/>
  <c r="BC58" i="1"/>
  <c r="BK94" i="5"/>
  <c r="J94" i="5" s="1"/>
  <c r="J62" i="5" s="1"/>
  <c r="R132" i="5"/>
  <c r="R131" i="5"/>
  <c r="J34" i="6"/>
  <c r="AW59" i="1"/>
  <c r="R93" i="6"/>
  <c r="R92" i="6" s="1"/>
  <c r="R106" i="6"/>
  <c r="R126" i="6"/>
  <c r="R125" i="6" s="1"/>
  <c r="P144" i="6"/>
  <c r="P143" i="6" s="1"/>
  <c r="R165" i="6"/>
  <c r="R97" i="8"/>
  <c r="R107" i="8"/>
  <c r="BK159" i="8"/>
  <c r="J159" i="8"/>
  <c r="J70" i="8" s="1"/>
  <c r="T159" i="8"/>
  <c r="T155" i="8" s="1"/>
  <c r="BK195" i="8"/>
  <c r="J195" i="8"/>
  <c r="J72" i="8" s="1"/>
  <c r="T205" i="8"/>
  <c r="P96" i="9"/>
  <c r="P95" i="9" s="1"/>
  <c r="T106" i="9"/>
  <c r="R136" i="9"/>
  <c r="P158" i="9"/>
  <c r="P154" i="9" s="1"/>
  <c r="R173" i="9"/>
  <c r="P94" i="10"/>
  <c r="P93" i="10" s="1"/>
  <c r="BK121" i="10"/>
  <c r="J121" i="10" s="1"/>
  <c r="J66" i="10" s="1"/>
  <c r="T134" i="10"/>
  <c r="T120" i="10" s="1"/>
  <c r="P149" i="10"/>
  <c r="P145" i="10"/>
  <c r="T90" i="11"/>
  <c r="T87" i="11"/>
  <c r="T86" i="11" s="1"/>
  <c r="T85" i="11" s="1"/>
  <c r="T183" i="11"/>
  <c r="R87" i="12"/>
  <c r="R85" i="12"/>
  <c r="R84" i="12" s="1"/>
  <c r="T91" i="13"/>
  <c r="T87" i="13" s="1"/>
  <c r="T86" i="13" s="1"/>
  <c r="T85" i="13" s="1"/>
  <c r="BK161" i="13"/>
  <c r="J161" i="13"/>
  <c r="J65" i="13"/>
  <c r="T110" i="14"/>
  <c r="T86" i="14"/>
  <c r="T85" i="14" s="1"/>
  <c r="T84" i="14" s="1"/>
  <c r="BK87" i="15"/>
  <c r="J87" i="15" s="1"/>
  <c r="J62" i="15" s="1"/>
  <c r="P87" i="15"/>
  <c r="R87" i="15"/>
  <c r="BK109" i="16"/>
  <c r="J109" i="16" s="1"/>
  <c r="J63" i="16" s="1"/>
  <c r="P89" i="17"/>
  <c r="BK93" i="18"/>
  <c r="J93" i="18"/>
  <c r="J62" i="18"/>
  <c r="P145" i="18"/>
  <c r="P92" i="18"/>
  <c r="P91" i="18" s="1"/>
  <c r="P90" i="18" s="1"/>
  <c r="AU71" i="1" s="1"/>
  <c r="BK140" i="19"/>
  <c r="J140" i="19"/>
  <c r="J63" i="19"/>
  <c r="P255" i="20"/>
  <c r="P368" i="20"/>
  <c r="P384" i="20"/>
  <c r="P383" i="20"/>
  <c r="P170" i="21"/>
  <c r="T170" i="21"/>
  <c r="P213" i="21"/>
  <c r="P220" i="21"/>
  <c r="P90" i="22"/>
  <c r="P89" i="22"/>
  <c r="P88" i="22" s="1"/>
  <c r="AU75" i="1" s="1"/>
  <c r="BK153" i="22"/>
  <c r="J153" i="22" s="1"/>
  <c r="J65" i="22" s="1"/>
  <c r="P166" i="22"/>
  <c r="T173" i="22"/>
  <c r="R86" i="23"/>
  <c r="R85" i="23" s="1"/>
  <c r="P93" i="23"/>
  <c r="P92" i="23"/>
  <c r="T101" i="23"/>
  <c r="BK102" i="24"/>
  <c r="J102" i="24"/>
  <c r="J62" i="24" s="1"/>
  <c r="R109" i="24"/>
  <c r="R186" i="24"/>
  <c r="P86" i="25"/>
  <c r="P85" i="25"/>
  <c r="R86" i="25"/>
  <c r="R85" i="25"/>
  <c r="BK99" i="25"/>
  <c r="J99" i="25" s="1"/>
  <c r="J63" i="25" s="1"/>
  <c r="R99" i="25"/>
  <c r="R107" i="26"/>
  <c r="R98" i="26"/>
  <c r="P95" i="27"/>
  <c r="P88" i="27"/>
  <c r="P87" i="27" s="1"/>
  <c r="P86" i="27" s="1"/>
  <c r="AU80" i="1" s="1"/>
  <c r="T141" i="27"/>
  <c r="P95" i="28"/>
  <c r="T141" i="28"/>
  <c r="R89" i="29"/>
  <c r="BK103" i="29"/>
  <c r="R116" i="29"/>
  <c r="T125" i="29"/>
  <c r="P90" i="30"/>
  <c r="P97" i="30"/>
  <c r="BK104" i="30"/>
  <c r="J104" i="30"/>
  <c r="J63" i="30" s="1"/>
  <c r="R104" i="30"/>
  <c r="T104" i="30"/>
  <c r="P111" i="30"/>
  <c r="T111" i="30"/>
  <c r="BK124" i="30"/>
  <c r="J124" i="30"/>
  <c r="J67" i="30"/>
  <c r="P124" i="30"/>
  <c r="R124" i="30"/>
  <c r="T124" i="30"/>
  <c r="BK129" i="30"/>
  <c r="J129" i="30"/>
  <c r="J68" i="30" s="1"/>
  <c r="P129" i="30"/>
  <c r="R129" i="30"/>
  <c r="T129" i="30"/>
  <c r="BK175" i="7"/>
  <c r="J175" i="7" s="1"/>
  <c r="J66" i="7" s="1"/>
  <c r="BK132" i="8"/>
  <c r="BK131" i="8" s="1"/>
  <c r="J131" i="8" s="1"/>
  <c r="J65" i="8"/>
  <c r="BK124" i="9"/>
  <c r="J124" i="9"/>
  <c r="J64" i="9" s="1"/>
  <c r="BK112" i="24"/>
  <c r="J112" i="24"/>
  <c r="J64" i="24" s="1"/>
  <c r="BK113" i="29"/>
  <c r="J113" i="29"/>
  <c r="J65" i="29" s="1"/>
  <c r="BK125" i="8"/>
  <c r="J125" i="8" s="1"/>
  <c r="J64" i="8" s="1"/>
  <c r="BK156" i="8"/>
  <c r="J156" i="8" s="1"/>
  <c r="J69" i="8" s="1"/>
  <c r="BK157" i="10"/>
  <c r="J157" i="10" s="1"/>
  <c r="J71" i="10"/>
  <c r="BK136" i="19"/>
  <c r="J136" i="19"/>
  <c r="J62" i="19"/>
  <c r="BK218" i="20"/>
  <c r="J218" i="20"/>
  <c r="J63" i="20"/>
  <c r="BK380" i="20"/>
  <c r="J380" i="20"/>
  <c r="J69" i="20" s="1"/>
  <c r="BK201" i="8"/>
  <c r="J201" i="8"/>
  <c r="J73" i="8" s="1"/>
  <c r="BK146" i="10"/>
  <c r="J146" i="10" s="1"/>
  <c r="J69" i="10" s="1"/>
  <c r="BK88" i="11"/>
  <c r="J88" i="11" s="1"/>
  <c r="J62" i="11" s="1"/>
  <c r="BK141" i="18"/>
  <c r="J141" i="18" s="1"/>
  <c r="J63" i="18" s="1"/>
  <c r="BK280" i="18"/>
  <c r="J280" i="18"/>
  <c r="J65" i="18"/>
  <c r="BK321" i="18"/>
  <c r="J321" i="18"/>
  <c r="J68" i="18"/>
  <c r="BK135" i="22"/>
  <c r="J135" i="22"/>
  <c r="J62" i="22" s="1"/>
  <c r="BK182" i="22"/>
  <c r="J182" i="22"/>
  <c r="J68" i="22" s="1"/>
  <c r="BK210" i="20"/>
  <c r="J210" i="20"/>
  <c r="J62" i="20" s="1"/>
  <c r="BK222" i="20"/>
  <c r="J222" i="20" s="1"/>
  <c r="J64" i="20" s="1"/>
  <c r="BK394" i="20"/>
  <c r="J394" i="20" s="1"/>
  <c r="J72" i="20" s="1"/>
  <c r="BK227" i="28"/>
  <c r="BK110" i="29"/>
  <c r="J110" i="29"/>
  <c r="J64" i="29" s="1"/>
  <c r="BK109" i="5"/>
  <c r="J109" i="5"/>
  <c r="J63" i="5" s="1"/>
  <c r="BK131" i="9"/>
  <c r="J131" i="9" s="1"/>
  <c r="J66" i="9" s="1"/>
  <c r="BK127" i="12"/>
  <c r="J127" i="12" s="1"/>
  <c r="J64" i="12" s="1"/>
  <c r="BK313" i="3"/>
  <c r="J313" i="3" s="1"/>
  <c r="J74" i="3" s="1"/>
  <c r="BK398" i="3"/>
  <c r="J398" i="3"/>
  <c r="J77" i="3"/>
  <c r="BK145" i="4"/>
  <c r="J145" i="4"/>
  <c r="J68" i="4"/>
  <c r="BK168" i="5"/>
  <c r="J168" i="5"/>
  <c r="J67" i="5" s="1"/>
  <c r="BK173" i="5"/>
  <c r="J173" i="5"/>
  <c r="J69" i="5" s="1"/>
  <c r="BK139" i="6"/>
  <c r="J139" i="6"/>
  <c r="J66" i="6" s="1"/>
  <c r="BK195" i="15"/>
  <c r="J195" i="15" s="1"/>
  <c r="J64" i="15" s="1"/>
  <c r="BK167" i="19"/>
  <c r="J167" i="19" s="1"/>
  <c r="J64" i="19" s="1"/>
  <c r="BK234" i="20"/>
  <c r="J234" i="20" s="1"/>
  <c r="J65" i="20" s="1"/>
  <c r="BK164" i="21"/>
  <c r="J164" i="21"/>
  <c r="J63" i="21"/>
  <c r="BK228" i="27"/>
  <c r="J228" i="27"/>
  <c r="J66" i="27"/>
  <c r="BK227" i="21"/>
  <c r="J227" i="21"/>
  <c r="J68" i="21" s="1"/>
  <c r="BK140" i="22"/>
  <c r="J140" i="22"/>
  <c r="J63" i="22" s="1"/>
  <c r="BK140" i="4"/>
  <c r="J140" i="4"/>
  <c r="J66" i="4" s="1"/>
  <c r="BK155" i="9"/>
  <c r="BK154" i="9" s="1"/>
  <c r="J154" i="9" s="1"/>
  <c r="J69" i="9" s="1"/>
  <c r="BK88" i="13"/>
  <c r="J88" i="13"/>
  <c r="J62" i="13"/>
  <c r="BK157" i="21"/>
  <c r="J157" i="21"/>
  <c r="J62" i="21" s="1"/>
  <c r="BK118" i="30"/>
  <c r="J118" i="30"/>
  <c r="J65" i="30" s="1"/>
  <c r="BK121" i="30"/>
  <c r="J121" i="30"/>
  <c r="J66" i="30" s="1"/>
  <c r="J34" i="30"/>
  <c r="AW83" i="1" s="1"/>
  <c r="F34" i="30"/>
  <c r="BA83" i="1"/>
  <c r="F35" i="30"/>
  <c r="BB83" i="1"/>
  <c r="F36" i="30"/>
  <c r="BC83" i="1" s="1"/>
  <c r="F37" i="30"/>
  <c r="BD83" i="1" s="1"/>
  <c r="BE112" i="30"/>
  <c r="J85" i="30"/>
  <c r="BE125" i="30"/>
  <c r="F85" i="30"/>
  <c r="BE100" i="30"/>
  <c r="BE119" i="30"/>
  <c r="E78" i="30"/>
  <c r="BE134" i="30"/>
  <c r="J82" i="30"/>
  <c r="BE93" i="30"/>
  <c r="BE107" i="30"/>
  <c r="BE109" i="30"/>
  <c r="BE102" i="30"/>
  <c r="BE114" i="30"/>
  <c r="BE116" i="30"/>
  <c r="BE127" i="30"/>
  <c r="BE132" i="30"/>
  <c r="BE95" i="30"/>
  <c r="BE98" i="30"/>
  <c r="BE105" i="30"/>
  <c r="BE117" i="30"/>
  <c r="BE122" i="30"/>
  <c r="BE130" i="30"/>
  <c r="BE91" i="30"/>
  <c r="F34" i="29"/>
  <c r="BA82" i="1" s="1"/>
  <c r="F35" i="29"/>
  <c r="BB82" i="1"/>
  <c r="F36" i="29"/>
  <c r="BC82" i="1"/>
  <c r="J34" i="29"/>
  <c r="AW82" i="1" s="1"/>
  <c r="F37" i="29"/>
  <c r="BD82" i="1" s="1"/>
  <c r="F55" i="29"/>
  <c r="BE92" i="29"/>
  <c r="BE108" i="29"/>
  <c r="BE124" i="29"/>
  <c r="BE129" i="29"/>
  <c r="E48" i="29"/>
  <c r="BE90" i="29"/>
  <c r="BE106" i="29"/>
  <c r="J52" i="29"/>
  <c r="J84" i="29"/>
  <c r="BE97" i="29"/>
  <c r="BE114" i="29"/>
  <c r="BE121" i="29"/>
  <c r="BK88" i="28"/>
  <c r="J88" i="28" s="1"/>
  <c r="J61" i="28" s="1"/>
  <c r="BE101" i="29"/>
  <c r="BE111" i="29"/>
  <c r="BE126" i="29"/>
  <c r="BE128" i="29"/>
  <c r="BE94" i="29"/>
  <c r="BE99" i="29"/>
  <c r="BE104" i="29"/>
  <c r="BE117" i="29"/>
  <c r="BE119" i="29"/>
  <c r="BE123" i="29"/>
  <c r="BE130" i="29"/>
  <c r="F34" i="28"/>
  <c r="BA81" i="1"/>
  <c r="F35" i="28"/>
  <c r="BB81" i="1" s="1"/>
  <c r="F36" i="28"/>
  <c r="BC81" i="1" s="1"/>
  <c r="J34" i="28"/>
  <c r="AW81" i="1" s="1"/>
  <c r="F37" i="28"/>
  <c r="BD81" i="1"/>
  <c r="J55" i="28"/>
  <c r="BE99" i="28"/>
  <c r="BE131" i="28"/>
  <c r="BE134" i="28"/>
  <c r="BE142" i="28"/>
  <c r="BE177" i="28"/>
  <c r="J80" i="28"/>
  <c r="F83" i="28"/>
  <c r="BE137" i="28"/>
  <c r="BE167" i="28"/>
  <c r="BE169" i="28"/>
  <c r="BE180" i="28"/>
  <c r="BE214" i="28"/>
  <c r="BE189" i="28"/>
  <c r="BE205" i="28"/>
  <c r="BE219" i="28"/>
  <c r="E48" i="28"/>
  <c r="BE89" i="28"/>
  <c r="BE121" i="28"/>
  <c r="BE124" i="28"/>
  <c r="BE196" i="28"/>
  <c r="BE198" i="28"/>
  <c r="BE216" i="28"/>
  <c r="BE104" i="28"/>
  <c r="BE146" i="28"/>
  <c r="BE150" i="28"/>
  <c r="BE159" i="28"/>
  <c r="BE162" i="28"/>
  <c r="BE174" i="28"/>
  <c r="BK227" i="27"/>
  <c r="BE92" i="28"/>
  <c r="BE96" i="28"/>
  <c r="BE118" i="28"/>
  <c r="BE128" i="28"/>
  <c r="BE154" i="28"/>
  <c r="BE156" i="28"/>
  <c r="BE165" i="28"/>
  <c r="BE172" i="28"/>
  <c r="BE182" i="28"/>
  <c r="BE185" i="28"/>
  <c r="BE192" i="28"/>
  <c r="BE110" i="28"/>
  <c r="BE202" i="28"/>
  <c r="BE203" i="28"/>
  <c r="BE204" i="28"/>
  <c r="BE222" i="28"/>
  <c r="BE228" i="28"/>
  <c r="BE209" i="28"/>
  <c r="BE211" i="28"/>
  <c r="BE223" i="28"/>
  <c r="F34" i="27"/>
  <c r="BA80" i="1"/>
  <c r="F35" i="27"/>
  <c r="BB80" i="1"/>
  <c r="J34" i="27"/>
  <c r="AW80" i="1"/>
  <c r="F37" i="27"/>
  <c r="BD80" i="1" s="1"/>
  <c r="F36" i="27"/>
  <c r="BC80" i="1" s="1"/>
  <c r="BE92" i="27"/>
  <c r="BE121" i="27"/>
  <c r="BE204" i="27"/>
  <c r="BE205" i="27"/>
  <c r="BE223" i="27"/>
  <c r="BE224" i="27"/>
  <c r="BE229" i="27"/>
  <c r="F83" i="27"/>
  <c r="BE99" i="27"/>
  <c r="BE131" i="27"/>
  <c r="BE142" i="27"/>
  <c r="BE156" i="27"/>
  <c r="BE159" i="27"/>
  <c r="J86" i="26"/>
  <c r="J61" i="26"/>
  <c r="J83" i="27"/>
  <c r="BE110" i="27"/>
  <c r="BE169" i="27"/>
  <c r="BE172" i="27"/>
  <c r="BE174" i="27"/>
  <c r="BE177" i="27"/>
  <c r="BE185" i="27"/>
  <c r="BE189" i="27"/>
  <c r="BE192" i="27"/>
  <c r="BE197" i="27"/>
  <c r="BE199" i="27"/>
  <c r="BE212" i="27"/>
  <c r="BK98" i="26"/>
  <c r="J98" i="26" s="1"/>
  <c r="J62" i="26" s="1"/>
  <c r="BE104" i="27"/>
  <c r="BE167" i="27"/>
  <c r="BE196" i="27"/>
  <c r="BE206" i="27"/>
  <c r="BE210" i="27"/>
  <c r="BE124" i="27"/>
  <c r="BE134" i="27"/>
  <c r="BE154" i="27"/>
  <c r="BE180" i="27"/>
  <c r="BE182" i="27"/>
  <c r="BE203" i="27"/>
  <c r="BE217" i="27"/>
  <c r="BE220" i="27"/>
  <c r="BE89" i="27"/>
  <c r="BE118" i="27"/>
  <c r="BE128" i="27"/>
  <c r="BE137" i="27"/>
  <c r="BE215" i="27"/>
  <c r="E48" i="27"/>
  <c r="J80" i="27"/>
  <c r="BE146" i="27"/>
  <c r="BE150" i="27"/>
  <c r="BE162" i="27"/>
  <c r="BE165" i="27"/>
  <c r="BE96" i="27"/>
  <c r="F34" i="26"/>
  <c r="BA79" i="1" s="1"/>
  <c r="J34" i="26"/>
  <c r="AW79" i="1" s="1"/>
  <c r="F35" i="26"/>
  <c r="BB79" i="1" s="1"/>
  <c r="F37" i="26"/>
  <c r="BD79" i="1" s="1"/>
  <c r="F36" i="26"/>
  <c r="BC79" i="1" s="1"/>
  <c r="E48" i="26"/>
  <c r="BE93" i="26"/>
  <c r="BE96" i="26"/>
  <c r="BE128" i="26"/>
  <c r="BE131" i="26"/>
  <c r="BE143" i="26"/>
  <c r="BE108" i="26"/>
  <c r="BE111" i="26"/>
  <c r="BE134" i="26"/>
  <c r="BE160" i="26"/>
  <c r="F81" i="26"/>
  <c r="BE114" i="26"/>
  <c r="J78" i="26"/>
  <c r="BE87" i="26"/>
  <c r="BE100" i="26"/>
  <c r="BE103" i="26"/>
  <c r="BE149" i="26"/>
  <c r="BE152" i="26"/>
  <c r="J55" i="26"/>
  <c r="BE117" i="26"/>
  <c r="BE122" i="26"/>
  <c r="BE146" i="26"/>
  <c r="BE125" i="26"/>
  <c r="BK98" i="25"/>
  <c r="J98" i="25" s="1"/>
  <c r="J62" i="25" s="1"/>
  <c r="BE139" i="26"/>
  <c r="BE156" i="26"/>
  <c r="BE120" i="26"/>
  <c r="BE136" i="26"/>
  <c r="BE141" i="26"/>
  <c r="J34" i="25"/>
  <c r="AW78" i="1" s="1"/>
  <c r="F35" i="25"/>
  <c r="BB78" i="1" s="1"/>
  <c r="F34" i="25"/>
  <c r="BA78" i="1" s="1"/>
  <c r="F36" i="25"/>
  <c r="BC78" i="1" s="1"/>
  <c r="F37" i="25"/>
  <c r="BD78" i="1" s="1"/>
  <c r="E48" i="25"/>
  <c r="BE143" i="25"/>
  <c r="J78" i="25"/>
  <c r="BE111" i="25"/>
  <c r="BK115" i="24"/>
  <c r="J115" i="24" s="1"/>
  <c r="J65" i="24" s="1"/>
  <c r="BK90" i="24"/>
  <c r="J90" i="24" s="1"/>
  <c r="J60" i="24" s="1"/>
  <c r="BE152" i="25"/>
  <c r="BE160" i="25"/>
  <c r="J55" i="25"/>
  <c r="F81" i="25"/>
  <c r="BE100" i="25"/>
  <c r="BE117" i="25"/>
  <c r="BE120" i="25"/>
  <c r="BE128" i="25"/>
  <c r="BE131" i="25"/>
  <c r="BE149" i="25"/>
  <c r="BE87" i="25"/>
  <c r="BE103" i="25"/>
  <c r="BE125" i="25"/>
  <c r="BE93" i="25"/>
  <c r="BE122" i="25"/>
  <c r="BE141" i="25"/>
  <c r="BE146" i="25"/>
  <c r="BE96" i="25"/>
  <c r="BE108" i="25"/>
  <c r="BE114" i="25"/>
  <c r="BE134" i="25"/>
  <c r="BE136" i="25"/>
  <c r="BE139" i="25"/>
  <c r="BE156" i="25"/>
  <c r="J34" i="24"/>
  <c r="AW77" i="1" s="1"/>
  <c r="F37" i="24"/>
  <c r="BD77" i="1"/>
  <c r="F34" i="24"/>
  <c r="BA77" i="1"/>
  <c r="F35" i="24"/>
  <c r="BB77" i="1" s="1"/>
  <c r="F36" i="24"/>
  <c r="BC77" i="1" s="1"/>
  <c r="BE165" i="24"/>
  <c r="BE182" i="24"/>
  <c r="BE191" i="24"/>
  <c r="BE196" i="24"/>
  <c r="BE203" i="24"/>
  <c r="BE221" i="24"/>
  <c r="BE254" i="24"/>
  <c r="J52" i="24"/>
  <c r="BE97" i="24"/>
  <c r="BE128" i="24"/>
  <c r="BE130" i="24"/>
  <c r="BE172" i="24"/>
  <c r="BE189" i="24"/>
  <c r="BE225" i="24"/>
  <c r="BE236" i="24"/>
  <c r="BE250" i="24"/>
  <c r="BE251" i="24"/>
  <c r="BE159" i="24"/>
  <c r="BE222" i="24"/>
  <c r="BE230" i="24"/>
  <c r="BE233" i="24"/>
  <c r="E79" i="24"/>
  <c r="BE106" i="24"/>
  <c r="BE113" i="24"/>
  <c r="BE120" i="24"/>
  <c r="BE162" i="24"/>
  <c r="BE170" i="24"/>
  <c r="BE193" i="24"/>
  <c r="BE211" i="24"/>
  <c r="BE218" i="24"/>
  <c r="BK85" i="23"/>
  <c r="J85" i="23" s="1"/>
  <c r="J60" i="23" s="1"/>
  <c r="J93" i="23"/>
  <c r="J63" i="23"/>
  <c r="J55" i="24"/>
  <c r="F86" i="24"/>
  <c r="BE103" i="24"/>
  <c r="BE123" i="24"/>
  <c r="BE138" i="24"/>
  <c r="BE140" i="24"/>
  <c r="BE144" i="24"/>
  <c r="BE152" i="24"/>
  <c r="BE180" i="24"/>
  <c r="BE187" i="24"/>
  <c r="BE198" i="24"/>
  <c r="BE205" i="24"/>
  <c r="BE209" i="24"/>
  <c r="BE216" i="24"/>
  <c r="BE219" i="24"/>
  <c r="BE232" i="24"/>
  <c r="BE235" i="24"/>
  <c r="BE246" i="24"/>
  <c r="BE265" i="24"/>
  <c r="BE111" i="24"/>
  <c r="BE122" i="24"/>
  <c r="BE124" i="24"/>
  <c r="BE127" i="24"/>
  <c r="BE147" i="24"/>
  <c r="BE158" i="24"/>
  <c r="BE176" i="24"/>
  <c r="BE185" i="24"/>
  <c r="BE213" i="24"/>
  <c r="BE224" i="24"/>
  <c r="BE243" i="24"/>
  <c r="BE258" i="24"/>
  <c r="BE262" i="24"/>
  <c r="BE264" i="24"/>
  <c r="BE92" i="24"/>
  <c r="BE100" i="24"/>
  <c r="BE110" i="24"/>
  <c r="BE117" i="24"/>
  <c r="BE118" i="24"/>
  <c r="BE126" i="24"/>
  <c r="BE129" i="24"/>
  <c r="BE135" i="24"/>
  <c r="BE142" i="24"/>
  <c r="BE153" i="24"/>
  <c r="BE154" i="24"/>
  <c r="BE156" i="24"/>
  <c r="BE168" i="24"/>
  <c r="BE195" i="24"/>
  <c r="BE197" i="24"/>
  <c r="BE199" i="24"/>
  <c r="BE202" i="24"/>
  <c r="BE207" i="24"/>
  <c r="BE239" i="24"/>
  <c r="F34" i="23"/>
  <c r="BA76" i="1" s="1"/>
  <c r="J34" i="23"/>
  <c r="AW76" i="1"/>
  <c r="F36" i="23"/>
  <c r="BC76" i="1"/>
  <c r="F37" i="23"/>
  <c r="BD76" i="1" s="1"/>
  <c r="F35" i="23"/>
  <c r="BB76" i="1" s="1"/>
  <c r="BE98" i="23"/>
  <c r="BK89" i="22"/>
  <c r="J89" i="22" s="1"/>
  <c r="J60" i="22" s="1"/>
  <c r="E74" i="23"/>
  <c r="BE102" i="23"/>
  <c r="BE117" i="23"/>
  <c r="BE97" i="23"/>
  <c r="J55" i="23"/>
  <c r="F81" i="23"/>
  <c r="BE108" i="23"/>
  <c r="J52" i="23"/>
  <c r="BE87" i="23"/>
  <c r="BE111" i="23"/>
  <c r="BE90" i="23"/>
  <c r="BE115" i="23"/>
  <c r="BE94" i="23"/>
  <c r="BE105" i="23"/>
  <c r="F34" i="22"/>
  <c r="BA75" i="1"/>
  <c r="F35" i="22"/>
  <c r="BB75" i="1" s="1"/>
  <c r="J34" i="22"/>
  <c r="AW75" i="1" s="1"/>
  <c r="F37" i="22"/>
  <c r="BD75" i="1"/>
  <c r="F36" i="22"/>
  <c r="BC75" i="1"/>
  <c r="J55" i="22"/>
  <c r="BE91" i="22"/>
  <c r="BE115" i="22"/>
  <c r="BE129" i="22"/>
  <c r="BE149" i="22"/>
  <c r="BK89" i="21"/>
  <c r="J89" i="21" s="1"/>
  <c r="J60" i="21" s="1"/>
  <c r="E48" i="22"/>
  <c r="J52" i="22"/>
  <c r="BE102" i="22"/>
  <c r="BE136" i="22"/>
  <c r="BE145" i="22"/>
  <c r="BE160" i="22"/>
  <c r="BE174" i="22"/>
  <c r="BE100" i="22"/>
  <c r="BE123" i="22"/>
  <c r="BE157" i="22"/>
  <c r="F55" i="22"/>
  <c r="BE94" i="22"/>
  <c r="BE97" i="22"/>
  <c r="BE112" i="22"/>
  <c r="BE121" i="22"/>
  <c r="BE163" i="22"/>
  <c r="BE167" i="22"/>
  <c r="BE170" i="22"/>
  <c r="BE180" i="22"/>
  <c r="BE183" i="22"/>
  <c r="BE109" i="22"/>
  <c r="BE118" i="22"/>
  <c r="BE126" i="22"/>
  <c r="BE132" i="22"/>
  <c r="BE141" i="22"/>
  <c r="BE154" i="22"/>
  <c r="BE178" i="22"/>
  <c r="J34" i="21"/>
  <c r="AW74" i="1" s="1"/>
  <c r="F34" i="21"/>
  <c r="BA74" i="1" s="1"/>
  <c r="F35" i="21"/>
  <c r="BB74" i="1" s="1"/>
  <c r="F37" i="21"/>
  <c r="BD74" i="1" s="1"/>
  <c r="F36" i="21"/>
  <c r="BC74" i="1" s="1"/>
  <c r="BK383" i="20"/>
  <c r="J383" i="20" s="1"/>
  <c r="J70" i="20" s="1"/>
  <c r="J52" i="21"/>
  <c r="J85" i="21"/>
  <c r="BE124" i="21"/>
  <c r="BE189" i="21"/>
  <c r="F55" i="21"/>
  <c r="BE106" i="21"/>
  <c r="BE132" i="21"/>
  <c r="BE158" i="21"/>
  <c r="BE194" i="21"/>
  <c r="E48" i="21"/>
  <c r="BE101" i="21"/>
  <c r="BE119" i="21"/>
  <c r="BE147" i="21"/>
  <c r="BE177" i="21"/>
  <c r="BE208" i="21"/>
  <c r="BE96" i="21"/>
  <c r="BE108" i="21"/>
  <c r="BE135" i="21"/>
  <c r="BE137" i="21"/>
  <c r="BE142" i="21"/>
  <c r="BE214" i="21"/>
  <c r="BE217" i="21"/>
  <c r="BE221" i="21"/>
  <c r="BE228" i="21"/>
  <c r="BE91" i="21"/>
  <c r="BE129" i="21"/>
  <c r="BE152" i="21"/>
  <c r="BE165" i="21"/>
  <c r="BE171" i="21"/>
  <c r="BE184" i="21"/>
  <c r="BE201" i="21"/>
  <c r="BE225" i="21"/>
  <c r="F34" i="20"/>
  <c r="BA73" i="1" s="1"/>
  <c r="J34" i="20"/>
  <c r="AW73" i="1" s="1"/>
  <c r="F35" i="20"/>
  <c r="BB73" i="1" s="1"/>
  <c r="F36" i="20"/>
  <c r="BC73" i="1" s="1"/>
  <c r="F37" i="20"/>
  <c r="BD73" i="1" s="1"/>
  <c r="J52" i="20"/>
  <c r="J55" i="20"/>
  <c r="BE124" i="20"/>
  <c r="BE137" i="20"/>
  <c r="BE189" i="20"/>
  <c r="BE235" i="20"/>
  <c r="E82" i="20"/>
  <c r="BE95" i="20"/>
  <c r="BE113" i="20"/>
  <c r="BE256" i="20"/>
  <c r="F55" i="20"/>
  <c r="BE223" i="20"/>
  <c r="BE298" i="20"/>
  <c r="BE335" i="20"/>
  <c r="BE337" i="20"/>
  <c r="BE338" i="20"/>
  <c r="BE362" i="20"/>
  <c r="BE371" i="20"/>
  <c r="BE128" i="20"/>
  <c r="BE130" i="20"/>
  <c r="BE173" i="20"/>
  <c r="BE178" i="20"/>
  <c r="BE245" i="20"/>
  <c r="BE262" i="20"/>
  <c r="BE281" i="20"/>
  <c r="BE313" i="20"/>
  <c r="BE388" i="20"/>
  <c r="BE325" i="20"/>
  <c r="BE332" i="20"/>
  <c r="BE336" i="20"/>
  <c r="BE349" i="20"/>
  <c r="BE375" i="20"/>
  <c r="BE381" i="20"/>
  <c r="BE122" i="20"/>
  <c r="BE198" i="20"/>
  <c r="BE277" i="20"/>
  <c r="BE334" i="20"/>
  <c r="BE340" i="20"/>
  <c r="BE343" i="20"/>
  <c r="BE346" i="20"/>
  <c r="BE373" i="20"/>
  <c r="BE391" i="20"/>
  <c r="BE150" i="20"/>
  <c r="BE153" i="20"/>
  <c r="BE271" i="20"/>
  <c r="BE305" i="20"/>
  <c r="BE316" i="20"/>
  <c r="BE328" i="20"/>
  <c r="BE331" i="20"/>
  <c r="BE333" i="20"/>
  <c r="BE339" i="20"/>
  <c r="BE359" i="20"/>
  <c r="BE369" i="20"/>
  <c r="BE377" i="20"/>
  <c r="BE395" i="20"/>
  <c r="BK85" i="19"/>
  <c r="BK84" i="19"/>
  <c r="J84" i="19" s="1"/>
  <c r="J59" i="19" s="1"/>
  <c r="BE104" i="20"/>
  <c r="BE126" i="20"/>
  <c r="BE156" i="20"/>
  <c r="BE162" i="20"/>
  <c r="BE168" i="20"/>
  <c r="BE180" i="20"/>
  <c r="BE204" i="20"/>
  <c r="BE211" i="20"/>
  <c r="BE219" i="20"/>
  <c r="BE228" i="20"/>
  <c r="BE268" i="20"/>
  <c r="BE274" i="20"/>
  <c r="BE279" i="20"/>
  <c r="BE289" i="20"/>
  <c r="BE296" i="20"/>
  <c r="BE311" i="20"/>
  <c r="BE319" i="20"/>
  <c r="BE322" i="20"/>
  <c r="BE342" i="20"/>
  <c r="BE355" i="20"/>
  <c r="BE365" i="20"/>
  <c r="BE385" i="20"/>
  <c r="F35" i="19"/>
  <c r="BB72" i="1"/>
  <c r="F36" i="19"/>
  <c r="BC72" i="1" s="1"/>
  <c r="F37" i="19"/>
  <c r="BD72" i="1"/>
  <c r="J34" i="19"/>
  <c r="AW72" i="1"/>
  <c r="F34" i="19"/>
  <c r="BA72" i="1"/>
  <c r="J52" i="19"/>
  <c r="J81" i="19"/>
  <c r="BE104" i="19"/>
  <c r="BE124" i="19"/>
  <c r="BE141" i="19"/>
  <c r="BE157" i="19"/>
  <c r="BE87" i="19"/>
  <c r="BE91" i="19"/>
  <c r="BE94" i="19"/>
  <c r="BE101" i="19"/>
  <c r="BE107" i="19"/>
  <c r="BE137" i="19"/>
  <c r="BE142" i="19"/>
  <c r="F55" i="19"/>
  <c r="BE89" i="19"/>
  <c r="BE115" i="19"/>
  <c r="BE143" i="19"/>
  <c r="BE154" i="19"/>
  <c r="BE161" i="19"/>
  <c r="BE168" i="19"/>
  <c r="BK327" i="18"/>
  <c r="J327" i="18" s="1"/>
  <c r="J69" i="18" s="1"/>
  <c r="E48" i="19"/>
  <c r="BE155" i="19"/>
  <c r="BE158" i="19"/>
  <c r="BE159" i="19"/>
  <c r="BE119" i="19"/>
  <c r="BE121" i="19"/>
  <c r="BE130" i="19"/>
  <c r="BE133" i="19"/>
  <c r="BE148" i="19"/>
  <c r="BE162" i="19"/>
  <c r="BK283" i="18"/>
  <c r="J283" i="18"/>
  <c r="J66" i="18" s="1"/>
  <c r="BE110" i="19"/>
  <c r="BE153" i="19"/>
  <c r="BE165" i="19"/>
  <c r="BE164" i="19"/>
  <c r="F34" i="18"/>
  <c r="BA71" i="1" s="1"/>
  <c r="J34" i="18"/>
  <c r="AW71" i="1" s="1"/>
  <c r="F35" i="18"/>
  <c r="BB71" i="1" s="1"/>
  <c r="F36" i="18"/>
  <c r="BC71" i="1" s="1"/>
  <c r="F37" i="18"/>
  <c r="BD71" i="1" s="1"/>
  <c r="E80" i="18"/>
  <c r="BE115" i="18"/>
  <c r="BE124" i="18"/>
  <c r="BE190" i="18"/>
  <c r="BE191" i="18"/>
  <c r="BE192" i="18"/>
  <c r="BE193" i="18"/>
  <c r="BE208" i="18"/>
  <c r="BE214" i="18"/>
  <c r="BE220" i="18"/>
  <c r="BE246" i="18"/>
  <c r="BE248" i="18"/>
  <c r="BE262" i="18"/>
  <c r="BE129" i="18"/>
  <c r="BE146" i="18"/>
  <c r="BE177" i="18"/>
  <c r="BE182" i="18"/>
  <c r="BE183" i="18"/>
  <c r="BE185" i="18"/>
  <c r="BE205" i="18"/>
  <c r="BE210" i="18"/>
  <c r="BE224" i="18"/>
  <c r="BE310" i="18"/>
  <c r="F55" i="18"/>
  <c r="BE138" i="18"/>
  <c r="BE148" i="18"/>
  <c r="BE166" i="18"/>
  <c r="BE175" i="18"/>
  <c r="BE215" i="18"/>
  <c r="BE223" i="18"/>
  <c r="BE236" i="18"/>
  <c r="BE238" i="18"/>
  <c r="BE261" i="18"/>
  <c r="BE265" i="18"/>
  <c r="BE270" i="18"/>
  <c r="BE281" i="18"/>
  <c r="BE332" i="18"/>
  <c r="BE346" i="18"/>
  <c r="BE120" i="18"/>
  <c r="BE135" i="18"/>
  <c r="BE142" i="18"/>
  <c r="BE169" i="18"/>
  <c r="BE174" i="18"/>
  <c r="BE176" i="18"/>
  <c r="BE200" i="18"/>
  <c r="BE209" i="18"/>
  <c r="BE211" i="18"/>
  <c r="BE217" i="18"/>
  <c r="BE285" i="18"/>
  <c r="J55" i="18"/>
  <c r="BE96" i="18"/>
  <c r="BE112" i="18"/>
  <c r="BE172" i="18"/>
  <c r="BE178" i="18"/>
  <c r="BE184" i="18"/>
  <c r="BE197" i="18"/>
  <c r="BE198" i="18"/>
  <c r="BE275" i="18"/>
  <c r="BE301" i="18"/>
  <c r="BE329" i="18"/>
  <c r="BE344" i="18"/>
  <c r="J52" i="18"/>
  <c r="BE109" i="18"/>
  <c r="BE151" i="18"/>
  <c r="BE157" i="18"/>
  <c r="BE163" i="18"/>
  <c r="BE181" i="18"/>
  <c r="BE188" i="18"/>
  <c r="BE194" i="18"/>
  <c r="BE204" i="18"/>
  <c r="BE219" i="18"/>
  <c r="BE225" i="18"/>
  <c r="BE228" i="18"/>
  <c r="BE232" i="18"/>
  <c r="BE234" i="18"/>
  <c r="BE237" i="18"/>
  <c r="BE242" i="18"/>
  <c r="BE251" i="18"/>
  <c r="BE268" i="18"/>
  <c r="BE272" i="18"/>
  <c r="BE292" i="18"/>
  <c r="BE298" i="18"/>
  <c r="BE306" i="18"/>
  <c r="BE315" i="18"/>
  <c r="BE152" i="18"/>
  <c r="BE162" i="18"/>
  <c r="BE186" i="18"/>
  <c r="BE189" i="18"/>
  <c r="BE195" i="18"/>
  <c r="BE202" i="18"/>
  <c r="BE203" i="18"/>
  <c r="BE218" i="18"/>
  <c r="BE222" i="18"/>
  <c r="BE227" i="18"/>
  <c r="BE233" i="18"/>
  <c r="BE244" i="18"/>
  <c r="BE254" i="18"/>
  <c r="BE257" i="18"/>
  <c r="BE322" i="18"/>
  <c r="BE352" i="18"/>
  <c r="BK85" i="17"/>
  <c r="J85" i="17" s="1"/>
  <c r="J61" i="17" s="1"/>
  <c r="BE94" i="18"/>
  <c r="BE99" i="18"/>
  <c r="BE106" i="18"/>
  <c r="BE126" i="18"/>
  <c r="BE168" i="18"/>
  <c r="BE179" i="18"/>
  <c r="BE201" i="18"/>
  <c r="BE207" i="18"/>
  <c r="BE212" i="18"/>
  <c r="BE229" i="18"/>
  <c r="BE230" i="18"/>
  <c r="BE240" i="18"/>
  <c r="BE241" i="18"/>
  <c r="BE258" i="18"/>
  <c r="BE259" i="18"/>
  <c r="BE278" i="18"/>
  <c r="BE295" i="18"/>
  <c r="BE312" i="18"/>
  <c r="BE335" i="18"/>
  <c r="BE338" i="18"/>
  <c r="BE340" i="18"/>
  <c r="BE342" i="18"/>
  <c r="BE349" i="18"/>
  <c r="J34" i="17"/>
  <c r="AW70" i="1" s="1"/>
  <c r="F34" i="17"/>
  <c r="BA70" i="1" s="1"/>
  <c r="F35" i="17"/>
  <c r="BB70" i="1" s="1"/>
  <c r="F37" i="17"/>
  <c r="BD70" i="1" s="1"/>
  <c r="F36" i="17"/>
  <c r="BC70" i="1" s="1"/>
  <c r="E48" i="17"/>
  <c r="BE86" i="17"/>
  <c r="BE95" i="17"/>
  <c r="BE98" i="17"/>
  <c r="BE146" i="17"/>
  <c r="BE97" i="17"/>
  <c r="BE107" i="17"/>
  <c r="BE120" i="17"/>
  <c r="BE124" i="17"/>
  <c r="BE131" i="17"/>
  <c r="BK85" i="16"/>
  <c r="BK84" i="16" s="1"/>
  <c r="J84" i="16" s="1"/>
  <c r="J60" i="16" s="1"/>
  <c r="J52" i="17"/>
  <c r="F80" i="17"/>
  <c r="BE116" i="17"/>
  <c r="BE143" i="17"/>
  <c r="BE148" i="17"/>
  <c r="J55" i="17"/>
  <c r="BE96" i="17"/>
  <c r="BE101" i="17"/>
  <c r="BE134" i="17"/>
  <c r="BE90" i="17"/>
  <c r="BE99" i="17"/>
  <c r="BE100" i="17"/>
  <c r="BE104" i="17"/>
  <c r="BE139" i="17"/>
  <c r="BE150" i="17"/>
  <c r="BE128" i="17"/>
  <c r="BE105" i="17"/>
  <c r="F34" i="16"/>
  <c r="BA69" i="1"/>
  <c r="J34" i="16"/>
  <c r="AW69" i="1"/>
  <c r="F35" i="16"/>
  <c r="BB69" i="1" s="1"/>
  <c r="F37" i="16"/>
  <c r="BD69" i="1"/>
  <c r="F36" i="16"/>
  <c r="BC69" i="1"/>
  <c r="BE119" i="16"/>
  <c r="J55" i="16"/>
  <c r="BE99" i="16"/>
  <c r="BE107" i="16"/>
  <c r="BE148" i="16"/>
  <c r="F55" i="16"/>
  <c r="BE102" i="16"/>
  <c r="BE110" i="16"/>
  <c r="BE127" i="16"/>
  <c r="BE134" i="16"/>
  <c r="BE139" i="16"/>
  <c r="BE150" i="16"/>
  <c r="BE152" i="16"/>
  <c r="E73" i="16"/>
  <c r="BE100" i="16"/>
  <c r="J52" i="16"/>
  <c r="BE86" i="16"/>
  <c r="BE90" i="16"/>
  <c r="BE95" i="16"/>
  <c r="BE96" i="16"/>
  <c r="BE97" i="16"/>
  <c r="BE101" i="16"/>
  <c r="BE144" i="16"/>
  <c r="BK86" i="15"/>
  <c r="J86" i="15" s="1"/>
  <c r="J61" i="15" s="1"/>
  <c r="BE98" i="16"/>
  <c r="BE103" i="16"/>
  <c r="BE106" i="16"/>
  <c r="BE108" i="16"/>
  <c r="BE123" i="16"/>
  <c r="BE131" i="16"/>
  <c r="BE136" i="16"/>
  <c r="BE154" i="16"/>
  <c r="F36" i="15"/>
  <c r="BC68" i="1" s="1"/>
  <c r="J34" i="15"/>
  <c r="AW68" i="1"/>
  <c r="F35" i="15"/>
  <c r="BB68" i="1"/>
  <c r="F37" i="15"/>
  <c r="BD68" i="1"/>
  <c r="F34" i="15"/>
  <c r="BA68" i="1" s="1"/>
  <c r="E74" i="15"/>
  <c r="BE97" i="15"/>
  <c r="BE103" i="15"/>
  <c r="BE155" i="15"/>
  <c r="J52" i="15"/>
  <c r="BE111" i="15"/>
  <c r="BE185" i="15"/>
  <c r="J55" i="15"/>
  <c r="BE161" i="15"/>
  <c r="BE166" i="15"/>
  <c r="BK86" i="14"/>
  <c r="J86" i="14"/>
  <c r="J61" i="14" s="1"/>
  <c r="BE106" i="15"/>
  <c r="BE142" i="15"/>
  <c r="BE182" i="15"/>
  <c r="BE139" i="15"/>
  <c r="BE158" i="15"/>
  <c r="BE190" i="15"/>
  <c r="F55" i="15"/>
  <c r="BE169" i="15"/>
  <c r="BE177" i="15"/>
  <c r="BE196" i="15"/>
  <c r="BE88" i="15"/>
  <c r="BE150" i="15"/>
  <c r="BE174" i="15"/>
  <c r="F34" i="14"/>
  <c r="BA67" i="1"/>
  <c r="F35" i="14"/>
  <c r="BB67" i="1"/>
  <c r="F37" i="14"/>
  <c r="BD67" i="1" s="1"/>
  <c r="F36" i="14"/>
  <c r="BC67" i="1"/>
  <c r="J78" i="14"/>
  <c r="BE155" i="14"/>
  <c r="J55" i="14"/>
  <c r="BE139" i="14"/>
  <c r="BE169" i="14"/>
  <c r="BE177" i="14"/>
  <c r="BE199" i="14"/>
  <c r="J91" i="13"/>
  <c r="J63" i="13" s="1"/>
  <c r="BE158" i="14"/>
  <c r="BE166" i="14"/>
  <c r="BE174" i="14"/>
  <c r="BE190" i="14"/>
  <c r="E74" i="14"/>
  <c r="BE97" i="14"/>
  <c r="BE103" i="14"/>
  <c r="BE150" i="14"/>
  <c r="BE161" i="14"/>
  <c r="F55" i="14"/>
  <c r="BE88" i="14"/>
  <c r="BE142" i="14"/>
  <c r="BE185" i="14"/>
  <c r="BE106" i="14"/>
  <c r="BE111" i="14"/>
  <c r="BE182" i="14"/>
  <c r="BE196" i="14"/>
  <c r="F35" i="13"/>
  <c r="BB66" i="1"/>
  <c r="F36" i="13"/>
  <c r="BC66" i="1" s="1"/>
  <c r="F34" i="13"/>
  <c r="BA66" i="1"/>
  <c r="J34" i="13"/>
  <c r="AW66" i="1"/>
  <c r="F37" i="13"/>
  <c r="BD66" i="1"/>
  <c r="BE101" i="13"/>
  <c r="BE149" i="13"/>
  <c r="BE155" i="13"/>
  <c r="BE162" i="13"/>
  <c r="BE136" i="13"/>
  <c r="J55" i="13"/>
  <c r="BE105" i="13"/>
  <c r="BE108" i="13"/>
  <c r="BE122" i="13"/>
  <c r="BE133" i="13"/>
  <c r="BE138" i="13"/>
  <c r="BE144" i="13"/>
  <c r="BK86" i="12"/>
  <c r="J86" i="12"/>
  <c r="J61" i="12" s="1"/>
  <c r="BE128" i="13"/>
  <c r="BE157" i="13"/>
  <c r="BE163" i="13"/>
  <c r="F55" i="13"/>
  <c r="J79" i="13"/>
  <c r="BE92" i="13"/>
  <c r="BE111" i="13"/>
  <c r="BE117" i="13"/>
  <c r="BE151" i="13"/>
  <c r="E48" i="13"/>
  <c r="BE89" i="13"/>
  <c r="BE97" i="13"/>
  <c r="BE153" i="13"/>
  <c r="F34" i="12"/>
  <c r="BA65" i="1"/>
  <c r="F35" i="12"/>
  <c r="BB65" i="1"/>
  <c r="J34" i="12"/>
  <c r="AW65" i="1" s="1"/>
  <c r="F36" i="12"/>
  <c r="BC65" i="1"/>
  <c r="F37" i="12"/>
  <c r="BD65" i="1"/>
  <c r="J90" i="11"/>
  <c r="J63" i="11"/>
  <c r="J78" i="12"/>
  <c r="F55" i="12"/>
  <c r="BE88" i="12"/>
  <c r="BE102" i="12"/>
  <c r="E48" i="12"/>
  <c r="BE106" i="12"/>
  <c r="BE99" i="12"/>
  <c r="BE121" i="12"/>
  <c r="BE125" i="12"/>
  <c r="BE95" i="12"/>
  <c r="BE119" i="12"/>
  <c r="BE123" i="12"/>
  <c r="BE128" i="12"/>
  <c r="J55" i="12"/>
  <c r="BE91" i="12"/>
  <c r="BE111" i="12"/>
  <c r="BE114" i="12"/>
  <c r="BE116" i="12"/>
  <c r="F36" i="11"/>
  <c r="BC64" i="1"/>
  <c r="F35" i="11"/>
  <c r="BB64" i="1"/>
  <c r="F37" i="11"/>
  <c r="BD64" i="1"/>
  <c r="J34" i="11"/>
  <c r="AW64" i="1" s="1"/>
  <c r="F34" i="11"/>
  <c r="BA64" i="1"/>
  <c r="F55" i="11"/>
  <c r="BE124" i="11"/>
  <c r="J55" i="11"/>
  <c r="BE91" i="11"/>
  <c r="BE157" i="11"/>
  <c r="BE168" i="11"/>
  <c r="E75" i="11"/>
  <c r="J79" i="11"/>
  <c r="BE160" i="11"/>
  <c r="BE164" i="11"/>
  <c r="BE141" i="11"/>
  <c r="BE173" i="11"/>
  <c r="BE175" i="11"/>
  <c r="BE179" i="11"/>
  <c r="BE181" i="11"/>
  <c r="BE128" i="11"/>
  <c r="BE132" i="11"/>
  <c r="BE135" i="11"/>
  <c r="BE153" i="11"/>
  <c r="BE89" i="11"/>
  <c r="BE112" i="11"/>
  <c r="BE118" i="11"/>
  <c r="BE166" i="11"/>
  <c r="BE96" i="11"/>
  <c r="BE104" i="11"/>
  <c r="BE148" i="11"/>
  <c r="BE177" i="11"/>
  <c r="BE184" i="11"/>
  <c r="BE185" i="11"/>
  <c r="F34" i="10"/>
  <c r="BA63" i="1"/>
  <c r="F36" i="10"/>
  <c r="BC63" i="1"/>
  <c r="J34" i="10"/>
  <c r="AW63" i="1"/>
  <c r="F35" i="10"/>
  <c r="BB63" i="1" s="1"/>
  <c r="F37" i="10"/>
  <c r="BD63" i="1"/>
  <c r="BE130" i="10"/>
  <c r="E81" i="10"/>
  <c r="F88" i="10"/>
  <c r="BE100" i="10"/>
  <c r="BE153" i="10"/>
  <c r="J88" i="10"/>
  <c r="BE98" i="10"/>
  <c r="BE105" i="10"/>
  <c r="BE115" i="10"/>
  <c r="BE135" i="10"/>
  <c r="BE95" i="10"/>
  <c r="BE122" i="10"/>
  <c r="BE126" i="10"/>
  <c r="BE147" i="10"/>
  <c r="BE150" i="10"/>
  <c r="J52" i="10"/>
  <c r="BE138" i="10"/>
  <c r="BE143" i="10"/>
  <c r="BE158" i="10"/>
  <c r="F35" i="9"/>
  <c r="BB62" i="1"/>
  <c r="F34" i="9"/>
  <c r="BA62" i="1" s="1"/>
  <c r="J34" i="9"/>
  <c r="AW62" i="1"/>
  <c r="F36" i="9"/>
  <c r="BC62" i="1"/>
  <c r="F37" i="9"/>
  <c r="BD62" i="1"/>
  <c r="E83" i="9"/>
  <c r="J90" i="9"/>
  <c r="BE132" i="9"/>
  <c r="BE147" i="9"/>
  <c r="J132" i="8"/>
  <c r="J66" i="8"/>
  <c r="BE100" i="9"/>
  <c r="BE102" i="9"/>
  <c r="BE107" i="9"/>
  <c r="BE116" i="9"/>
  <c r="BE162" i="9"/>
  <c r="BE191" i="9"/>
  <c r="BE112" i="9"/>
  <c r="BE150" i="9"/>
  <c r="BE174" i="9"/>
  <c r="BE177" i="9"/>
  <c r="BE181" i="9"/>
  <c r="BE185" i="9"/>
  <c r="BE159" i="9"/>
  <c r="F55" i="9"/>
  <c r="BE120" i="9"/>
  <c r="BE125" i="9"/>
  <c r="BE137" i="9"/>
  <c r="BE142" i="9"/>
  <c r="BE166" i="9"/>
  <c r="BE169" i="9"/>
  <c r="J87" i="9"/>
  <c r="BE189" i="9"/>
  <c r="BE97" i="9"/>
  <c r="BE156" i="9"/>
  <c r="F34" i="8"/>
  <c r="BA61" i="1" s="1"/>
  <c r="J34" i="8"/>
  <c r="AW61" i="1" s="1"/>
  <c r="F35" i="8"/>
  <c r="BB61" i="1" s="1"/>
  <c r="F37" i="8"/>
  <c r="BD61" i="1" s="1"/>
  <c r="F36" i="8"/>
  <c r="BC61" i="1" s="1"/>
  <c r="J191" i="7"/>
  <c r="J69" i="7" s="1"/>
  <c r="J374" i="7"/>
  <c r="J79" i="7" s="1"/>
  <c r="J52" i="8"/>
  <c r="E84" i="8"/>
  <c r="F91" i="8"/>
  <c r="BE103" i="8"/>
  <c r="BE117" i="8"/>
  <c r="BE138" i="8"/>
  <c r="BE141" i="8"/>
  <c r="BE178" i="8"/>
  <c r="BE184" i="8"/>
  <c r="BE108" i="8"/>
  <c r="BE167" i="8"/>
  <c r="BE202" i="8"/>
  <c r="BK106" i="7"/>
  <c r="J106" i="7" s="1"/>
  <c r="J61" i="7" s="1"/>
  <c r="BK359" i="7"/>
  <c r="J359" i="7"/>
  <c r="J76" i="7" s="1"/>
  <c r="BE147" i="8"/>
  <c r="J91" i="8"/>
  <c r="BE98" i="8"/>
  <c r="BE101" i="8"/>
  <c r="BE126" i="8"/>
  <c r="BK229" i="7"/>
  <c r="J229" i="7"/>
  <c r="J70" i="7" s="1"/>
  <c r="BE151" i="8"/>
  <c r="BE163" i="8"/>
  <c r="BE174" i="8"/>
  <c r="BE133" i="8"/>
  <c r="BE157" i="8"/>
  <c r="BE160" i="8"/>
  <c r="BE170" i="8"/>
  <c r="BE190" i="8"/>
  <c r="BE193" i="8"/>
  <c r="BE206" i="8"/>
  <c r="BE187" i="8"/>
  <c r="BE196" i="8"/>
  <c r="BE198" i="8"/>
  <c r="BE209" i="8"/>
  <c r="BE113" i="8"/>
  <c r="BE121" i="8"/>
  <c r="BE212" i="8"/>
  <c r="BE214" i="8"/>
  <c r="F34" i="7"/>
  <c r="BA60" i="1" s="1"/>
  <c r="J34" i="7"/>
  <c r="AW60" i="1" s="1"/>
  <c r="F36" i="7"/>
  <c r="BC60" i="1" s="1"/>
  <c r="F35" i="7"/>
  <c r="BB60" i="1" s="1"/>
  <c r="F37" i="7"/>
  <c r="BD60" i="1" s="1"/>
  <c r="J52" i="7"/>
  <c r="BE163" i="7"/>
  <c r="BE171" i="7"/>
  <c r="BE204" i="7"/>
  <c r="BE207" i="7"/>
  <c r="BE210" i="7"/>
  <c r="BE213" i="7"/>
  <c r="BE313" i="7"/>
  <c r="BE343" i="7"/>
  <c r="BE365" i="7"/>
  <c r="BE369" i="7"/>
  <c r="BE378" i="7"/>
  <c r="BE403" i="7"/>
  <c r="BE407" i="7"/>
  <c r="BE410" i="7"/>
  <c r="BE466" i="7"/>
  <c r="BE501" i="7"/>
  <c r="J55" i="7"/>
  <c r="BE108" i="7"/>
  <c r="BE116" i="7"/>
  <c r="BE157" i="7"/>
  <c r="BE192" i="7"/>
  <c r="BE195" i="7"/>
  <c r="BE197" i="7"/>
  <c r="BE199" i="7"/>
  <c r="BE224" i="7"/>
  <c r="BE226" i="7"/>
  <c r="BE228" i="7"/>
  <c r="BE331" i="7"/>
  <c r="BE337" i="7"/>
  <c r="BE361" i="7"/>
  <c r="BE429" i="7"/>
  <c r="BE469" i="7"/>
  <c r="BE475" i="7"/>
  <c r="BE483" i="7"/>
  <c r="BE544" i="7"/>
  <c r="BE114" i="7"/>
  <c r="BE243" i="7"/>
  <c r="BE272" i="7"/>
  <c r="BE292" i="7"/>
  <c r="BE328" i="7"/>
  <c r="BE375" i="7"/>
  <c r="BE447" i="7"/>
  <c r="BE477" i="7"/>
  <c r="BE511" i="7"/>
  <c r="BE515" i="7"/>
  <c r="BE529" i="7"/>
  <c r="BE531" i="7"/>
  <c r="BE533" i="7"/>
  <c r="J144" i="6"/>
  <c r="J68" i="6"/>
  <c r="E94" i="7"/>
  <c r="BE127" i="7"/>
  <c r="BE288" i="7"/>
  <c r="BE355" i="7"/>
  <c r="BE367" i="7"/>
  <c r="BE398" i="7"/>
  <c r="BE435" i="7"/>
  <c r="BE450" i="7"/>
  <c r="BE480" i="7"/>
  <c r="BE495" i="7"/>
  <c r="BE498" i="7"/>
  <c r="BE519" i="7"/>
  <c r="BE524" i="7"/>
  <c r="BE535" i="7"/>
  <c r="BE537" i="7"/>
  <c r="BE539" i="7"/>
  <c r="BE541" i="7"/>
  <c r="F55" i="7"/>
  <c r="BE147" i="7"/>
  <c r="BE151" i="7"/>
  <c r="BE176" i="7"/>
  <c r="BE202" i="7"/>
  <c r="BE252" i="7"/>
  <c r="BE304" i="7"/>
  <c r="BE321" i="7"/>
  <c r="BE371" i="7"/>
  <c r="BE384" i="7"/>
  <c r="BE400" i="7"/>
  <c r="BE414" i="7"/>
  <c r="BE438" i="7"/>
  <c r="J93" i="6"/>
  <c r="J62" i="6"/>
  <c r="BE179" i="7"/>
  <c r="BE186" i="7"/>
  <c r="BE219" i="7"/>
  <c r="BE221" i="7"/>
  <c r="BE231" i="7"/>
  <c r="BE263" i="7"/>
  <c r="BE267" i="7"/>
  <c r="BE275" i="7"/>
  <c r="BE397" i="7"/>
  <c r="BE486" i="7"/>
  <c r="BE492" i="7"/>
  <c r="BE504" i="7"/>
  <c r="BE507" i="7"/>
  <c r="BK125" i="6"/>
  <c r="J125" i="6" s="1"/>
  <c r="J64" i="6" s="1"/>
  <c r="BE168" i="7"/>
  <c r="BE216" i="7"/>
  <c r="BE239" i="7"/>
  <c r="BE259" i="7"/>
  <c r="BE278" i="7"/>
  <c r="BE281" i="7"/>
  <c r="BE285" i="7"/>
  <c r="BE298" i="7"/>
  <c r="BE309" i="7"/>
  <c r="BE351" i="7"/>
  <c r="BE363" i="7"/>
  <c r="BE381" i="7"/>
  <c r="BE394" i="7"/>
  <c r="BE395" i="7"/>
  <c r="BE396" i="7"/>
  <c r="BE424" i="7"/>
  <c r="BE432" i="7"/>
  <c r="BE441" i="7"/>
  <c r="BE444" i="7"/>
  <c r="BE460" i="7"/>
  <c r="BE472" i="7"/>
  <c r="BE489" i="7"/>
  <c r="F37" i="6"/>
  <c r="BD59" i="1"/>
  <c r="F35" i="6"/>
  <c r="BB59" i="1" s="1"/>
  <c r="F34" i="6"/>
  <c r="BA59" i="1"/>
  <c r="F36" i="6"/>
  <c r="BC59" i="1"/>
  <c r="J87" i="6"/>
  <c r="BE135" i="6"/>
  <c r="BE162" i="6"/>
  <c r="BE168" i="6"/>
  <c r="BE172" i="6"/>
  <c r="BK172" i="5"/>
  <c r="J172" i="5" s="1"/>
  <c r="J68" i="5" s="1"/>
  <c r="F87" i="6"/>
  <c r="BE166" i="6"/>
  <c r="BK131" i="5"/>
  <c r="J131" i="5"/>
  <c r="J64" i="5" s="1"/>
  <c r="J84" i="6"/>
  <c r="BE94" i="6"/>
  <c r="BE140" i="6"/>
  <c r="BE107" i="6"/>
  <c r="BE170" i="6"/>
  <c r="E48" i="6"/>
  <c r="BE121" i="6"/>
  <c r="BE131" i="6"/>
  <c r="BE100" i="6"/>
  <c r="BE102" i="6"/>
  <c r="BE127" i="6"/>
  <c r="BE145" i="6"/>
  <c r="BE148" i="6"/>
  <c r="BE97" i="6"/>
  <c r="BE151" i="6"/>
  <c r="BE156" i="6"/>
  <c r="BE159" i="6"/>
  <c r="F34" i="5"/>
  <c r="BA58" i="1"/>
  <c r="J34" i="5"/>
  <c r="AW58" i="1"/>
  <c r="F88" i="5"/>
  <c r="BE98" i="5"/>
  <c r="BE110" i="5"/>
  <c r="BE127" i="5"/>
  <c r="BE145" i="5"/>
  <c r="BE149" i="5"/>
  <c r="BE157" i="5"/>
  <c r="BE159" i="5"/>
  <c r="BE169" i="5"/>
  <c r="BE174" i="5"/>
  <c r="BE196" i="5"/>
  <c r="BE200" i="5"/>
  <c r="J94" i="4"/>
  <c r="J62" i="4"/>
  <c r="J52" i="5"/>
  <c r="J88" i="5"/>
  <c r="BE95" i="5"/>
  <c r="BE101" i="5"/>
  <c r="BE190" i="5"/>
  <c r="J127" i="4"/>
  <c r="J65" i="4" s="1"/>
  <c r="E48" i="5"/>
  <c r="BE103" i="5"/>
  <c r="BE133" i="5"/>
  <c r="BE139" i="5"/>
  <c r="BE162" i="5"/>
  <c r="BE165" i="5"/>
  <c r="BE180" i="5"/>
  <c r="BE185" i="5"/>
  <c r="BE198" i="5"/>
  <c r="BE202" i="5"/>
  <c r="BE154" i="5"/>
  <c r="F36" i="4"/>
  <c r="BC57" i="1"/>
  <c r="J34" i="4"/>
  <c r="AW57" i="1"/>
  <c r="F37" i="4"/>
  <c r="BD57" i="1"/>
  <c r="F35" i="4"/>
  <c r="BB57" i="1"/>
  <c r="F34" i="4"/>
  <c r="BA57" i="1"/>
  <c r="BE168" i="4"/>
  <c r="BE171" i="4"/>
  <c r="BE176" i="4"/>
  <c r="BK277" i="3"/>
  <c r="J277" i="3" s="1"/>
  <c r="J70" i="3" s="1"/>
  <c r="BE132" i="4"/>
  <c r="BE154" i="4"/>
  <c r="BE159" i="4"/>
  <c r="BE162" i="4"/>
  <c r="BE178" i="4"/>
  <c r="J52" i="4"/>
  <c r="F88" i="4"/>
  <c r="J101" i="3"/>
  <c r="J62" i="3" s="1"/>
  <c r="E48" i="4"/>
  <c r="BE95" i="4"/>
  <c r="BE98" i="4"/>
  <c r="BE101" i="4"/>
  <c r="BE103" i="4"/>
  <c r="BE108" i="4"/>
  <c r="BE122" i="4"/>
  <c r="BE128" i="4"/>
  <c r="BE151" i="4"/>
  <c r="BE182" i="4"/>
  <c r="J88" i="4"/>
  <c r="BE141" i="4"/>
  <c r="BE165" i="4"/>
  <c r="BE180" i="4"/>
  <c r="BE136" i="4"/>
  <c r="BE184" i="4"/>
  <c r="BE146" i="4"/>
  <c r="F36" i="3"/>
  <c r="BC56" i="1"/>
  <c r="F37" i="3"/>
  <c r="BD56" i="1"/>
  <c r="F34" i="3"/>
  <c r="BA56" i="1"/>
  <c r="J34" i="3"/>
  <c r="AW56" i="1" s="1"/>
  <c r="F35" i="3"/>
  <c r="BB56" i="1"/>
  <c r="J55" i="3"/>
  <c r="BE112" i="3"/>
  <c r="BE114" i="3"/>
  <c r="BE175" i="3"/>
  <c r="BE290" i="3"/>
  <c r="BE291" i="3"/>
  <c r="BE306" i="3"/>
  <c r="BE426" i="3"/>
  <c r="J102" i="2"/>
  <c r="J61" i="2"/>
  <c r="J181" i="2"/>
  <c r="J66" i="2"/>
  <c r="BE124" i="3"/>
  <c r="BE245" i="3"/>
  <c r="BE271" i="3"/>
  <c r="BE274" i="3"/>
  <c r="BE338" i="3"/>
  <c r="BE413" i="3"/>
  <c r="BE423" i="3"/>
  <c r="J103" i="2"/>
  <c r="J62" i="2" s="1"/>
  <c r="J264" i="2"/>
  <c r="J72" i="2" s="1"/>
  <c r="J318" i="2"/>
  <c r="J76" i="2" s="1"/>
  <c r="E48" i="3"/>
  <c r="BE102" i="3"/>
  <c r="BE153" i="3"/>
  <c r="BE208" i="3"/>
  <c r="BE229" i="3"/>
  <c r="BE234" i="3"/>
  <c r="BE236" i="3"/>
  <c r="BE263" i="3"/>
  <c r="BE284" i="3"/>
  <c r="BE285" i="3"/>
  <c r="BE287" i="3"/>
  <c r="BE295" i="3"/>
  <c r="BE331" i="3"/>
  <c r="BE347" i="3"/>
  <c r="BE351" i="3"/>
  <c r="BE187" i="3"/>
  <c r="BE194" i="3"/>
  <c r="BE200" i="3"/>
  <c r="BE334" i="3"/>
  <c r="BE343" i="3"/>
  <c r="BE362" i="3"/>
  <c r="BE365" i="3"/>
  <c r="BE368" i="3"/>
  <c r="BE371" i="3"/>
  <c r="BE374" i="3"/>
  <c r="BE415" i="3"/>
  <c r="F95" i="3"/>
  <c r="BE107" i="3"/>
  <c r="BE162" i="3"/>
  <c r="BE165" i="3"/>
  <c r="BE282" i="3"/>
  <c r="BE310" i="3"/>
  <c r="BE385" i="3"/>
  <c r="BE388" i="3"/>
  <c r="BE391" i="3"/>
  <c r="BE394" i="3"/>
  <c r="BE399" i="3"/>
  <c r="BE417" i="3"/>
  <c r="J92" i="3"/>
  <c r="BE171" i="3"/>
  <c r="BE215" i="3"/>
  <c r="BE220" i="3"/>
  <c r="BE223" i="3"/>
  <c r="BE251" i="3"/>
  <c r="BE260" i="3"/>
  <c r="BE268" i="3"/>
  <c r="BE292" i="3"/>
  <c r="BE314" i="3"/>
  <c r="BE320" i="3"/>
  <c r="BE341" i="3"/>
  <c r="BE354" i="3"/>
  <c r="BE359" i="3"/>
  <c r="BE157" i="3"/>
  <c r="BE181" i="3"/>
  <c r="BE226" i="3"/>
  <c r="BE239" i="3"/>
  <c r="BE242" i="3"/>
  <c r="BE288" i="3"/>
  <c r="BE294" i="3"/>
  <c r="BE299" i="3"/>
  <c r="BE304" i="3"/>
  <c r="BE308" i="3"/>
  <c r="BE323" i="3"/>
  <c r="BE377" i="3"/>
  <c r="BE403" i="3"/>
  <c r="BE419" i="3"/>
  <c r="BE149" i="3"/>
  <c r="BE168" i="3"/>
  <c r="BE254" i="3"/>
  <c r="BE279" i="3"/>
  <c r="BE297" i="3"/>
  <c r="BE298" i="3"/>
  <c r="BE317" i="3"/>
  <c r="BE396" i="3"/>
  <c r="BE408" i="3"/>
  <c r="BE421" i="3"/>
  <c r="F34" i="2"/>
  <c r="BA55" i="1" s="1"/>
  <c r="J34" i="2"/>
  <c r="AW55" i="1" s="1"/>
  <c r="F35" i="2"/>
  <c r="BB55" i="1" s="1"/>
  <c r="F36" i="2"/>
  <c r="BC55" i="1" s="1"/>
  <c r="F37" i="2"/>
  <c r="BD55" i="1" s="1"/>
  <c r="F55" i="2"/>
  <c r="BE160" i="2"/>
  <c r="BE163" i="2"/>
  <c r="BE182" i="2"/>
  <c r="BE198" i="2"/>
  <c r="BE219" i="2"/>
  <c r="J55" i="2"/>
  <c r="BE104" i="2"/>
  <c r="BE106" i="2"/>
  <c r="BE107" i="2"/>
  <c r="BE166" i="2"/>
  <c r="BE176" i="2"/>
  <c r="BE194" i="2"/>
  <c r="BE209" i="2"/>
  <c r="BE217" i="2"/>
  <c r="BE254" i="2"/>
  <c r="BE268" i="2"/>
  <c r="BE290" i="2"/>
  <c r="BE319" i="2"/>
  <c r="BE330" i="2"/>
  <c r="BE354" i="2"/>
  <c r="BE365" i="2"/>
  <c r="BE399" i="2"/>
  <c r="E90" i="2"/>
  <c r="BE149" i="2"/>
  <c r="BE222" i="2"/>
  <c r="BE229" i="2"/>
  <c r="BE232" i="2"/>
  <c r="BE246" i="2"/>
  <c r="BE249" i="2"/>
  <c r="BE270" i="2"/>
  <c r="BE280" i="2"/>
  <c r="BE285" i="2"/>
  <c r="BE297" i="2"/>
  <c r="BE307" i="2"/>
  <c r="BE311" i="2"/>
  <c r="BE315" i="2"/>
  <c r="BE351" i="2"/>
  <c r="BE396" i="2"/>
  <c r="BE397" i="2"/>
  <c r="BE408" i="2"/>
  <c r="BE410" i="2"/>
  <c r="BE414" i="2"/>
  <c r="BE416" i="2"/>
  <c r="J52" i="2"/>
  <c r="BE105" i="2"/>
  <c r="BE129" i="2"/>
  <c r="BE240" i="2"/>
  <c r="BE276" i="2"/>
  <c r="BE293" i="2"/>
  <c r="BE313" i="2"/>
  <c r="BE342" i="2"/>
  <c r="BE347" i="2"/>
  <c r="BE359" i="2"/>
  <c r="BE375" i="2"/>
  <c r="BE378" i="2"/>
  <c r="BE108" i="2"/>
  <c r="BE113" i="2"/>
  <c r="BE156" i="2"/>
  <c r="BE205" i="2"/>
  <c r="BE271" i="2"/>
  <c r="BE273" i="2"/>
  <c r="BE274" i="2"/>
  <c r="BE277" i="2"/>
  <c r="BE344" i="2"/>
  <c r="BE384" i="2"/>
  <c r="BE402" i="2"/>
  <c r="BE119" i="2"/>
  <c r="BE121" i="2"/>
  <c r="BE153" i="2"/>
  <c r="BE169" i="2"/>
  <c r="BE188" i="2"/>
  <c r="BE214" i="2"/>
  <c r="BE237" i="2"/>
  <c r="BE257" i="2"/>
  <c r="BE265" i="2"/>
  <c r="BE283" i="2"/>
  <c r="BE284" i="2"/>
  <c r="BE301" i="2"/>
  <c r="BE309" i="2"/>
  <c r="BE325" i="2"/>
  <c r="BE387" i="2"/>
  <c r="BE390" i="2"/>
  <c r="BE393" i="2"/>
  <c r="BE405" i="2"/>
  <c r="BE412" i="2"/>
  <c r="BE172" i="2"/>
  <c r="BE225" i="2"/>
  <c r="BE260" i="2"/>
  <c r="BE278" i="2"/>
  <c r="BE281" i="2"/>
  <c r="BE322" i="2"/>
  <c r="BE337" i="2"/>
  <c r="BE362" i="2"/>
  <c r="BE372" i="2"/>
  <c r="BK312" i="3" l="1"/>
  <c r="J312" i="3" s="1"/>
  <c r="J73" i="3" s="1"/>
  <c r="BK155" i="8"/>
  <c r="J155" i="8" s="1"/>
  <c r="J68" i="8" s="1"/>
  <c r="BK88" i="29"/>
  <c r="J88" i="29" s="1"/>
  <c r="J60" i="29" s="1"/>
  <c r="J103" i="29"/>
  <c r="J63" i="29" s="1"/>
  <c r="J155" i="9"/>
  <c r="J70" i="9" s="1"/>
  <c r="BK226" i="28"/>
  <c r="J226" i="28" s="1"/>
  <c r="J65" i="28" s="1"/>
  <c r="J227" i="28"/>
  <c r="J66" i="28" s="1"/>
  <c r="BK179" i="3"/>
  <c r="J179" i="3" s="1"/>
  <c r="J65" i="3" s="1"/>
  <c r="BK130" i="9"/>
  <c r="J130" i="9" s="1"/>
  <c r="J65" i="9" s="1"/>
  <c r="BK145" i="10"/>
  <c r="T102" i="2"/>
  <c r="T91" i="18"/>
  <c r="T90" i="18" s="1"/>
  <c r="BK88" i="27"/>
  <c r="J109" i="27"/>
  <c r="J63" i="27" s="1"/>
  <c r="BK93" i="20"/>
  <c r="J93" i="20" s="1"/>
  <c r="J60" i="20" s="1"/>
  <c r="BK92" i="18"/>
  <c r="J92" i="18" s="1"/>
  <c r="J61" i="18" s="1"/>
  <c r="R84" i="26"/>
  <c r="BK85" i="25"/>
  <c r="J86" i="25"/>
  <c r="J61" i="25" s="1"/>
  <c r="R155" i="8"/>
  <c r="T85" i="16"/>
  <c r="T84" i="16"/>
  <c r="T83" i="16" s="1"/>
  <c r="T144" i="4"/>
  <c r="T92" i="4" s="1"/>
  <c r="T91" i="4" s="1"/>
  <c r="R154" i="9"/>
  <c r="R88" i="27"/>
  <c r="R87" i="27"/>
  <c r="R86" i="27" s="1"/>
  <c r="T154" i="9"/>
  <c r="T88" i="27"/>
  <c r="T87" i="27" s="1"/>
  <c r="T86" i="27" s="1"/>
  <c r="BK92" i="6"/>
  <c r="J92" i="6"/>
  <c r="J61" i="6"/>
  <c r="T88" i="28"/>
  <c r="T87" i="28" s="1"/>
  <c r="T86" i="28" s="1"/>
  <c r="BK84" i="25"/>
  <c r="J84" i="25"/>
  <c r="J59" i="25" s="1"/>
  <c r="R92" i="5"/>
  <c r="R91" i="5"/>
  <c r="P100" i="3"/>
  <c r="R89" i="30"/>
  <c r="R88" i="30"/>
  <c r="R92" i="10"/>
  <c r="R91" i="10"/>
  <c r="P312" i="3"/>
  <c r="BK180" i="2"/>
  <c r="J180" i="2"/>
  <c r="J65" i="2"/>
  <c r="P373" i="7"/>
  <c r="BK126" i="4"/>
  <c r="J126" i="4" s="1"/>
  <c r="J64" i="4" s="1"/>
  <c r="P84" i="26"/>
  <c r="AU79" i="1"/>
  <c r="P90" i="24"/>
  <c r="P89" i="24"/>
  <c r="AU77" i="1" s="1"/>
  <c r="R373" i="7"/>
  <c r="R105" i="7" s="1"/>
  <c r="R104" i="7" s="1"/>
  <c r="T92" i="23"/>
  <c r="T84" i="23"/>
  <c r="T92" i="5"/>
  <c r="T91" i="5"/>
  <c r="T263" i="2"/>
  <c r="R89" i="22"/>
  <c r="R88" i="22" s="1"/>
  <c r="T95" i="9"/>
  <c r="T94" i="9" s="1"/>
  <c r="T93" i="9" s="1"/>
  <c r="R90" i="24"/>
  <c r="R89" i="24"/>
  <c r="P89" i="21"/>
  <c r="P88" i="21"/>
  <c r="AU74" i="1" s="1"/>
  <c r="T85" i="19"/>
  <c r="T84" i="19" s="1"/>
  <c r="T91" i="6"/>
  <c r="T90" i="6" s="1"/>
  <c r="R229" i="7"/>
  <c r="BK317" i="2"/>
  <c r="J317" i="2"/>
  <c r="J75" i="2" s="1"/>
  <c r="R89" i="21"/>
  <c r="R88" i="21" s="1"/>
  <c r="P85" i="19"/>
  <c r="P84" i="19" s="1"/>
  <c r="AU72" i="1" s="1"/>
  <c r="P263" i="2"/>
  <c r="T89" i="22"/>
  <c r="T88" i="22" s="1"/>
  <c r="T100" i="3"/>
  <c r="R277" i="3"/>
  <c r="BK263" i="2"/>
  <c r="J263" i="2" s="1"/>
  <c r="J71" i="2" s="1"/>
  <c r="R98" i="25"/>
  <c r="R84" i="25"/>
  <c r="T88" i="29"/>
  <c r="T87" i="29"/>
  <c r="BK373" i="7"/>
  <c r="J373" i="7"/>
  <c r="J78" i="7" s="1"/>
  <c r="T89" i="30"/>
  <c r="T88" i="30"/>
  <c r="R86" i="15"/>
  <c r="R85" i="15" s="1"/>
  <c r="R84" i="15" s="1"/>
  <c r="T89" i="24"/>
  <c r="BK143" i="6"/>
  <c r="J143" i="6" s="1"/>
  <c r="J67" i="6" s="1"/>
  <c r="BK93" i="4"/>
  <c r="J93" i="4"/>
  <c r="J61" i="4" s="1"/>
  <c r="P85" i="17"/>
  <c r="P84" i="17" s="1"/>
  <c r="P83" i="17" s="1"/>
  <c r="AU70" i="1" s="1"/>
  <c r="R92" i="23"/>
  <c r="R84" i="23"/>
  <c r="T85" i="17"/>
  <c r="T84" i="17" s="1"/>
  <c r="T83" i="17" s="1"/>
  <c r="P88" i="28"/>
  <c r="P87" i="28"/>
  <c r="P86" i="28" s="1"/>
  <c r="AU81" i="1" s="1"/>
  <c r="T89" i="21"/>
  <c r="T88" i="21"/>
  <c r="P120" i="10"/>
  <c r="P92" i="10"/>
  <c r="P91" i="10" s="1"/>
  <c r="AU63" i="1" s="1"/>
  <c r="R106" i="7"/>
  <c r="P179" i="3"/>
  <c r="R88" i="29"/>
  <c r="R87" i="29"/>
  <c r="P94" i="9"/>
  <c r="P93" i="9"/>
  <c r="AU62" i="1" s="1"/>
  <c r="T84" i="25"/>
  <c r="R93" i="20"/>
  <c r="R92" i="20"/>
  <c r="P102" i="2"/>
  <c r="R87" i="11"/>
  <c r="R86" i="11" s="1"/>
  <c r="R85" i="11" s="1"/>
  <c r="T106" i="7"/>
  <c r="T277" i="3"/>
  <c r="R100" i="3"/>
  <c r="R99" i="3"/>
  <c r="R98" i="3"/>
  <c r="R102" i="2"/>
  <c r="P229" i="7"/>
  <c r="P105" i="7" s="1"/>
  <c r="P104" i="7" s="1"/>
  <c r="AU60" i="1" s="1"/>
  <c r="P88" i="29"/>
  <c r="P87" i="29" s="1"/>
  <c r="AU82" i="1" s="1"/>
  <c r="T93" i="20"/>
  <c r="T92" i="20"/>
  <c r="P92" i="6"/>
  <c r="P91" i="6"/>
  <c r="P90" i="6" s="1"/>
  <c r="AU59" i="1" s="1"/>
  <c r="P89" i="30"/>
  <c r="P88" i="30"/>
  <c r="AU83" i="1" s="1"/>
  <c r="R96" i="8"/>
  <c r="R95" i="8"/>
  <c r="R94" i="8"/>
  <c r="R94" i="9"/>
  <c r="R93" i="9"/>
  <c r="BK87" i="13"/>
  <c r="BK86" i="13"/>
  <c r="J86" i="13" s="1"/>
  <c r="J60" i="13" s="1"/>
  <c r="BK95" i="9"/>
  <c r="J95" i="9"/>
  <c r="J61" i="9" s="1"/>
  <c r="T179" i="3"/>
  <c r="P86" i="15"/>
  <c r="P85" i="15" s="1"/>
  <c r="P84" i="15" s="1"/>
  <c r="AU68" i="1" s="1"/>
  <c r="P87" i="11"/>
  <c r="P86" i="11"/>
  <c r="P85" i="11" s="1"/>
  <c r="AU64" i="1" s="1"/>
  <c r="T373" i="7"/>
  <c r="P106" i="7"/>
  <c r="P93" i="4"/>
  <c r="P92" i="4" s="1"/>
  <c r="P91" i="4" s="1"/>
  <c r="AU57" i="1" s="1"/>
  <c r="T317" i="2"/>
  <c r="T101" i="2" s="1"/>
  <c r="T100" i="2" s="1"/>
  <c r="P180" i="2"/>
  <c r="P96" i="8"/>
  <c r="R317" i="2"/>
  <c r="BK93" i="5"/>
  <c r="J93" i="5" s="1"/>
  <c r="J61" i="5" s="1"/>
  <c r="P93" i="20"/>
  <c r="P92" i="20"/>
  <c r="AU73" i="1"/>
  <c r="BK87" i="11"/>
  <c r="BK86" i="11" s="1"/>
  <c r="J86" i="11" s="1"/>
  <c r="J60" i="11" s="1"/>
  <c r="P155" i="8"/>
  <c r="R143" i="6"/>
  <c r="R91" i="6"/>
  <c r="R90" i="6"/>
  <c r="P92" i="5"/>
  <c r="P91" i="5" s="1"/>
  <c r="AU58" i="1" s="1"/>
  <c r="R93" i="4"/>
  <c r="R92" i="4"/>
  <c r="R91" i="4" s="1"/>
  <c r="BK100" i="3"/>
  <c r="J100" i="3"/>
  <c r="J61" i="3"/>
  <c r="R180" i="2"/>
  <c r="P87" i="13"/>
  <c r="P86" i="13" s="1"/>
  <c r="P85" i="13" s="1"/>
  <c r="AU66" i="1" s="1"/>
  <c r="P98" i="25"/>
  <c r="P84" i="25"/>
  <c r="AU78" i="1"/>
  <c r="T93" i="10"/>
  <c r="T92" i="10"/>
  <c r="T91" i="10" s="1"/>
  <c r="T95" i="8"/>
  <c r="T94" i="8"/>
  <c r="T86" i="15"/>
  <c r="T85" i="15"/>
  <c r="T84" i="15"/>
  <c r="P317" i="2"/>
  <c r="P84" i="23"/>
  <c r="AU76" i="1" s="1"/>
  <c r="T93" i="4"/>
  <c r="BK174" i="7"/>
  <c r="J174" i="7"/>
  <c r="J65" i="7" s="1"/>
  <c r="BK120" i="10"/>
  <c r="J120" i="10" s="1"/>
  <c r="J65" i="10" s="1"/>
  <c r="BK93" i="10"/>
  <c r="J93" i="10" s="1"/>
  <c r="J61" i="10" s="1"/>
  <c r="BK144" i="4"/>
  <c r="J144" i="4" s="1"/>
  <c r="J67" i="4" s="1"/>
  <c r="BK96" i="8"/>
  <c r="J96" i="8"/>
  <c r="J61" i="8"/>
  <c r="BK89" i="30"/>
  <c r="J89" i="30"/>
  <c r="J60" i="30"/>
  <c r="BK87" i="29"/>
  <c r="J87" i="29"/>
  <c r="J59" i="29" s="1"/>
  <c r="J33" i="30"/>
  <c r="AV83" i="1"/>
  <c r="AT83" i="1" s="1"/>
  <c r="F33" i="30"/>
  <c r="AZ83" i="1"/>
  <c r="J33" i="29"/>
  <c r="AV82" i="1"/>
  <c r="AT82" i="1"/>
  <c r="F33" i="29"/>
  <c r="AZ82" i="1"/>
  <c r="J227" i="27"/>
  <c r="J65" i="27"/>
  <c r="J33" i="28"/>
  <c r="AV81" i="1" s="1"/>
  <c r="AT81" i="1" s="1"/>
  <c r="F33" i="28"/>
  <c r="AZ81" i="1" s="1"/>
  <c r="BK84" i="26"/>
  <c r="J84" i="26" s="1"/>
  <c r="J59" i="26" s="1"/>
  <c r="F33" i="27"/>
  <c r="AZ80" i="1" s="1"/>
  <c r="J33" i="27"/>
  <c r="AV80" i="1" s="1"/>
  <c r="AT80" i="1" s="1"/>
  <c r="J85" i="25"/>
  <c r="J60" i="25" s="1"/>
  <c r="F33" i="26"/>
  <c r="AZ79" i="1" s="1"/>
  <c r="J33" i="26"/>
  <c r="AV79" i="1"/>
  <c r="AT79" i="1" s="1"/>
  <c r="BK89" i="24"/>
  <c r="J89" i="24"/>
  <c r="J59" i="24" s="1"/>
  <c r="F33" i="25"/>
  <c r="AZ78" i="1" s="1"/>
  <c r="J33" i="25"/>
  <c r="AV78" i="1"/>
  <c r="AT78" i="1" s="1"/>
  <c r="BK84" i="23"/>
  <c r="J84" i="23" s="1"/>
  <c r="J30" i="23" s="1"/>
  <c r="AG76" i="1" s="1"/>
  <c r="F33" i="24"/>
  <c r="AZ77" i="1"/>
  <c r="J33" i="24"/>
  <c r="AV77" i="1"/>
  <c r="AT77" i="1"/>
  <c r="BK88" i="22"/>
  <c r="J88" i="22"/>
  <c r="J30" i="22" s="1"/>
  <c r="AG75" i="1" s="1"/>
  <c r="AN75" i="1" s="1"/>
  <c r="F33" i="23"/>
  <c r="AZ76" i="1" s="1"/>
  <c r="J33" i="23"/>
  <c r="AV76" i="1"/>
  <c r="AT76" i="1" s="1"/>
  <c r="BK88" i="21"/>
  <c r="J88" i="21" s="1"/>
  <c r="J59" i="21" s="1"/>
  <c r="J33" i="22"/>
  <c r="AV75" i="1"/>
  <c r="AT75" i="1"/>
  <c r="F33" i="22"/>
  <c r="AZ75" i="1" s="1"/>
  <c r="BK92" i="20"/>
  <c r="J92" i="20"/>
  <c r="J30" i="20" s="1"/>
  <c r="AG73" i="1" s="1"/>
  <c r="AN73" i="1" s="1"/>
  <c r="F33" i="21"/>
  <c r="AZ74" i="1" s="1"/>
  <c r="J33" i="21"/>
  <c r="AV74" i="1" s="1"/>
  <c r="AT74" i="1" s="1"/>
  <c r="J85" i="19"/>
  <c r="J60" i="19" s="1"/>
  <c r="J30" i="19"/>
  <c r="AG72" i="1"/>
  <c r="J33" i="20"/>
  <c r="AV73" i="1"/>
  <c r="AT73" i="1" s="1"/>
  <c r="F33" i="20"/>
  <c r="AZ73" i="1" s="1"/>
  <c r="BK91" i="18"/>
  <c r="BK90" i="18"/>
  <c r="J90" i="18" s="1"/>
  <c r="J59" i="18" s="1"/>
  <c r="F33" i="19"/>
  <c r="AZ72" i="1"/>
  <c r="J33" i="19"/>
  <c r="AV72" i="1" s="1"/>
  <c r="AT72" i="1" s="1"/>
  <c r="AN72" i="1" s="1"/>
  <c r="BK84" i="17"/>
  <c r="J84" i="17"/>
  <c r="J60" i="17" s="1"/>
  <c r="F33" i="18"/>
  <c r="AZ71" i="1"/>
  <c r="J33" i="18"/>
  <c r="AV71" i="1"/>
  <c r="AT71" i="1"/>
  <c r="J85" i="16"/>
  <c r="J61" i="16"/>
  <c r="BK83" i="16"/>
  <c r="J83" i="16"/>
  <c r="J59" i="16"/>
  <c r="F33" i="17"/>
  <c r="AZ70" i="1"/>
  <c r="J33" i="17"/>
  <c r="AV70" i="1" s="1"/>
  <c r="AT70" i="1" s="1"/>
  <c r="BK85" i="15"/>
  <c r="J85" i="15"/>
  <c r="J60" i="15"/>
  <c r="F33" i="16"/>
  <c r="AZ69" i="1"/>
  <c r="J33" i="16"/>
  <c r="AV69" i="1" s="1"/>
  <c r="AT69" i="1" s="1"/>
  <c r="BK85" i="14"/>
  <c r="J85" i="14"/>
  <c r="J60" i="14"/>
  <c r="F33" i="15"/>
  <c r="AZ68" i="1"/>
  <c r="J33" i="15"/>
  <c r="AV68" i="1" s="1"/>
  <c r="AT68" i="1" s="1"/>
  <c r="F33" i="14"/>
  <c r="AZ67" i="1"/>
  <c r="J33" i="14"/>
  <c r="AV67" i="1" s="1"/>
  <c r="AT67" i="1" s="1"/>
  <c r="BK85" i="12"/>
  <c r="BK84" i="12" s="1"/>
  <c r="J84" i="12" s="1"/>
  <c r="J30" i="12" s="1"/>
  <c r="AG65" i="1" s="1"/>
  <c r="F33" i="13"/>
  <c r="AZ66" i="1" s="1"/>
  <c r="J33" i="13"/>
  <c r="AV66" i="1"/>
  <c r="AT66" i="1" s="1"/>
  <c r="J33" i="12"/>
  <c r="AV65" i="1" s="1"/>
  <c r="AT65" i="1" s="1"/>
  <c r="F33" i="12"/>
  <c r="AZ65" i="1" s="1"/>
  <c r="J145" i="10"/>
  <c r="J68" i="10"/>
  <c r="F33" i="11"/>
  <c r="AZ64" i="1"/>
  <c r="J33" i="11"/>
  <c r="AV64" i="1"/>
  <c r="AT64" i="1"/>
  <c r="BK94" i="9"/>
  <c r="J94" i="9"/>
  <c r="J60" i="9"/>
  <c r="J33" i="10"/>
  <c r="AV63" i="1"/>
  <c r="AT63" i="1" s="1"/>
  <c r="F33" i="10"/>
  <c r="AZ63" i="1"/>
  <c r="BK95" i="8"/>
  <c r="J95" i="8"/>
  <c r="J60" i="8"/>
  <c r="J33" i="9"/>
  <c r="AV62" i="1"/>
  <c r="AT62" i="1" s="1"/>
  <c r="F33" i="9"/>
  <c r="AZ62" i="1"/>
  <c r="BC54" i="1"/>
  <c r="W32" i="1"/>
  <c r="BK105" i="7"/>
  <c r="BK104" i="7" s="1"/>
  <c r="J104" i="7" s="1"/>
  <c r="J59" i="7" s="1"/>
  <c r="F33" i="8"/>
  <c r="AZ61" i="1"/>
  <c r="J33" i="8"/>
  <c r="AV61" i="1"/>
  <c r="AT61" i="1"/>
  <c r="BD54" i="1"/>
  <c r="W33" i="1"/>
  <c r="F33" i="7"/>
  <c r="AZ60" i="1"/>
  <c r="J33" i="7"/>
  <c r="AV60" i="1" s="1"/>
  <c r="AT60" i="1" s="1"/>
  <c r="F33" i="6"/>
  <c r="AZ59" i="1"/>
  <c r="J33" i="6"/>
  <c r="AV59" i="1" s="1"/>
  <c r="AT59" i="1" s="1"/>
  <c r="BA54" i="1"/>
  <c r="W30" i="1"/>
  <c r="F33" i="5"/>
  <c r="AZ58" i="1" s="1"/>
  <c r="J33" i="5"/>
  <c r="AV58" i="1"/>
  <c r="AT58" i="1" s="1"/>
  <c r="BK99" i="3"/>
  <c r="J99" i="3" s="1"/>
  <c r="J60" i="3" s="1"/>
  <c r="F33" i="4"/>
  <c r="AZ57" i="1" s="1"/>
  <c r="J33" i="4"/>
  <c r="AV57" i="1"/>
  <c r="AT57" i="1" s="1"/>
  <c r="BB54" i="1"/>
  <c r="AX54" i="1" s="1"/>
  <c r="J33" i="3"/>
  <c r="AV56" i="1"/>
  <c r="AT56" i="1" s="1"/>
  <c r="F33" i="3"/>
  <c r="AZ56" i="1"/>
  <c r="J33" i="2"/>
  <c r="AV55" i="1"/>
  <c r="AT55" i="1" s="1"/>
  <c r="F33" i="2"/>
  <c r="AZ55" i="1"/>
  <c r="AN76" i="1" l="1"/>
  <c r="BK87" i="28"/>
  <c r="BK86" i="28" s="1"/>
  <c r="J86" i="28" s="1"/>
  <c r="J30" i="28" s="1"/>
  <c r="AG81" i="1" s="1"/>
  <c r="BK87" i="27"/>
  <c r="J88" i="27"/>
  <c r="J61" i="27" s="1"/>
  <c r="J30" i="25"/>
  <c r="AG78" i="1" s="1"/>
  <c r="AN78" i="1" s="1"/>
  <c r="BK92" i="5"/>
  <c r="J92" i="5" s="1"/>
  <c r="J60" i="5" s="1"/>
  <c r="BK91" i="6"/>
  <c r="J91" i="6" s="1"/>
  <c r="J60" i="6" s="1"/>
  <c r="T105" i="7"/>
  <c r="T104" i="7" s="1"/>
  <c r="P95" i="8"/>
  <c r="P94" i="8" s="1"/>
  <c r="AU61" i="1" s="1"/>
  <c r="R101" i="2"/>
  <c r="R100" i="2"/>
  <c r="T99" i="3"/>
  <c r="T98" i="3"/>
  <c r="P101" i="2"/>
  <c r="P100" i="2"/>
  <c r="AU55" i="1" s="1"/>
  <c r="P99" i="3"/>
  <c r="P98" i="3"/>
  <c r="AU56" i="1"/>
  <c r="AN65" i="1"/>
  <c r="BK85" i="11"/>
  <c r="J85" i="11" s="1"/>
  <c r="J59" i="11" s="1"/>
  <c r="BK101" i="2"/>
  <c r="J101" i="2"/>
  <c r="J60" i="2"/>
  <c r="J87" i="13"/>
  <c r="J61" i="13"/>
  <c r="BK85" i="13"/>
  <c r="J85" i="13" s="1"/>
  <c r="J59" i="13" s="1"/>
  <c r="BK92" i="4"/>
  <c r="J92" i="4"/>
  <c r="J60" i="4"/>
  <c r="BK88" i="30"/>
  <c r="J88" i="30"/>
  <c r="J30" i="30"/>
  <c r="AG83" i="1" s="1"/>
  <c r="AN83" i="1" s="1"/>
  <c r="J87" i="11"/>
  <c r="J61" i="11"/>
  <c r="BK92" i="10"/>
  <c r="J92" i="10"/>
  <c r="J60" i="10"/>
  <c r="J30" i="29"/>
  <c r="AG82" i="1" s="1"/>
  <c r="AN82" i="1" s="1"/>
  <c r="AN81" i="1"/>
  <c r="J59" i="28"/>
  <c r="J87" i="28"/>
  <c r="J60" i="28"/>
  <c r="J39" i="29"/>
  <c r="J39" i="28"/>
  <c r="J30" i="26"/>
  <c r="AG79" i="1" s="1"/>
  <c r="AN79" i="1" s="1"/>
  <c r="J39" i="26"/>
  <c r="J30" i="24"/>
  <c r="J39" i="24" s="1"/>
  <c r="AG77" i="1"/>
  <c r="AN77" i="1" s="1"/>
  <c r="J39" i="25"/>
  <c r="J59" i="23"/>
  <c r="J59" i="22"/>
  <c r="J39" i="23"/>
  <c r="J30" i="21"/>
  <c r="J39" i="21" s="1"/>
  <c r="AG74" i="1"/>
  <c r="AN74" i="1" s="1"/>
  <c r="J39" i="22"/>
  <c r="J59" i="20"/>
  <c r="J39" i="20"/>
  <c r="J30" i="18"/>
  <c r="J39" i="18" s="1"/>
  <c r="AG71" i="1"/>
  <c r="AN71" i="1"/>
  <c r="J91" i="18"/>
  <c r="J60" i="18"/>
  <c r="J39" i="19"/>
  <c r="BK83" i="17"/>
  <c r="J83" i="17"/>
  <c r="J30" i="17"/>
  <c r="AG70" i="1"/>
  <c r="AN70" i="1" s="1"/>
  <c r="J30" i="16"/>
  <c r="AG69" i="1"/>
  <c r="AN69" i="1"/>
  <c r="BK84" i="15"/>
  <c r="J84" i="15"/>
  <c r="J30" i="15"/>
  <c r="AG68" i="1"/>
  <c r="AN68" i="1" s="1"/>
  <c r="BK84" i="14"/>
  <c r="J84" i="14"/>
  <c r="J30" i="14"/>
  <c r="AG67" i="1"/>
  <c r="AN67" i="1"/>
  <c r="J59" i="12"/>
  <c r="J85" i="12"/>
  <c r="J60" i="12" s="1"/>
  <c r="AY54" i="1"/>
  <c r="J39" i="12"/>
  <c r="BK93" i="9"/>
  <c r="J93" i="9"/>
  <c r="J59" i="9"/>
  <c r="BK94" i="8"/>
  <c r="J94" i="8"/>
  <c r="J59" i="8" s="1"/>
  <c r="J105" i="7"/>
  <c r="J60" i="7"/>
  <c r="J30" i="7"/>
  <c r="J39" i="7" s="1"/>
  <c r="AG60" i="1"/>
  <c r="AN60" i="1"/>
  <c r="AW54" i="1"/>
  <c r="AK30" i="1"/>
  <c r="BK91" i="5"/>
  <c r="J91" i="5"/>
  <c r="J30" i="5" s="1"/>
  <c r="AG58" i="1" s="1"/>
  <c r="AN58" i="1" s="1"/>
  <c r="W31" i="1"/>
  <c r="BK98" i="3"/>
  <c r="J98" i="3"/>
  <c r="J30" i="3"/>
  <c r="AG56" i="1"/>
  <c r="AZ54" i="1"/>
  <c r="W29" i="1" s="1"/>
  <c r="J39" i="30" l="1"/>
  <c r="BK86" i="27"/>
  <c r="J86" i="27" s="1"/>
  <c r="J87" i="27"/>
  <c r="J60" i="27" s="1"/>
  <c r="BK90" i="6"/>
  <c r="J90" i="6" s="1"/>
  <c r="J30" i="6" s="1"/>
  <c r="AG59" i="1" s="1"/>
  <c r="AN59" i="1" s="1"/>
  <c r="J39" i="17"/>
  <c r="J39" i="15"/>
  <c r="AU54" i="1"/>
  <c r="J39" i="6"/>
  <c r="J39" i="14"/>
  <c r="J39" i="16"/>
  <c r="J30" i="13"/>
  <c r="AG66" i="1"/>
  <c r="AN66" i="1" s="1"/>
  <c r="J59" i="30"/>
  <c r="BK100" i="2"/>
  <c r="J100" i="2"/>
  <c r="J30" i="2" s="1"/>
  <c r="AG55" i="1" s="1"/>
  <c r="AN55" i="1" s="1"/>
  <c r="J30" i="11"/>
  <c r="AG64" i="1" s="1"/>
  <c r="AN64" i="1" s="1"/>
  <c r="BK91" i="10"/>
  <c r="J91" i="10"/>
  <c r="J30" i="10" s="1"/>
  <c r="AG63" i="1" s="1"/>
  <c r="AN63" i="1" s="1"/>
  <c r="BK91" i="4"/>
  <c r="J91" i="4"/>
  <c r="J59" i="4" s="1"/>
  <c r="J59" i="17"/>
  <c r="J59" i="15"/>
  <c r="J59" i="14"/>
  <c r="J30" i="9"/>
  <c r="AG62" i="1" s="1"/>
  <c r="AN62" i="1" s="1"/>
  <c r="J30" i="8"/>
  <c r="AG61" i="1" s="1"/>
  <c r="AN61" i="1" s="1"/>
  <c r="J59" i="6"/>
  <c r="J39" i="5"/>
  <c r="J59" i="5"/>
  <c r="AV54" i="1"/>
  <c r="AK29" i="1"/>
  <c r="J39" i="3"/>
  <c r="AN56" i="1"/>
  <c r="J59" i="3"/>
  <c r="J30" i="27" l="1"/>
  <c r="J59" i="27"/>
  <c r="J39" i="13"/>
  <c r="J39" i="10"/>
  <c r="J59" i="2"/>
  <c r="J59" i="10"/>
  <c r="J30" i="4"/>
  <c r="AG57" i="1" s="1"/>
  <c r="J39" i="2"/>
  <c r="J39" i="11"/>
  <c r="AT54" i="1"/>
  <c r="J39" i="9"/>
  <c r="J39" i="8"/>
  <c r="AN57" i="1" l="1"/>
  <c r="AG80" i="1"/>
  <c r="AN80" i="1" s="1"/>
  <c r="J39" i="27"/>
  <c r="J39" i="4"/>
  <c r="AG54" i="1" l="1"/>
  <c r="AK26" i="1" l="1"/>
  <c r="AK35" i="1" s="1"/>
  <c r="AN54" i="1"/>
</calcChain>
</file>

<file path=xl/sharedStrings.xml><?xml version="1.0" encoding="utf-8"?>
<sst xmlns="http://schemas.openxmlformats.org/spreadsheetml/2006/main" count="42083" uniqueCount="4061">
  <si>
    <t>Export Komplet</t>
  </si>
  <si>
    <t>VZ</t>
  </si>
  <si>
    <t>2.0</t>
  </si>
  <si>
    <t>ZAMOK</t>
  </si>
  <si>
    <t>False</t>
  </si>
  <si>
    <t>{8076a6e9-80be-40d9-8c80-0ab6fcc8eb29}</t>
  </si>
  <si>
    <t>0,01</t>
  </si>
  <si>
    <t>21</t>
  </si>
  <si>
    <t>12</t>
  </si>
  <si>
    <t>REKAPITULACE STAVBY</t>
  </si>
  <si>
    <t>v ---  níže se nacházejí doplnkové a pomocné údaje k sestavám  --- v</t>
  </si>
  <si>
    <t>Návod na vyplnění</t>
  </si>
  <si>
    <t>0,001</t>
  </si>
  <si>
    <t>Kód:</t>
  </si>
  <si>
    <t>2020-001_cs24-02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</si>
  <si>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</si>
  <si>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</si>
  <si>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II/231 Rekonstrukce ul. 28.října, II.část</t>
  </si>
  <si>
    <t>KSO:</t>
  </si>
  <si>
    <t/>
  </si>
  <si>
    <t>CC-CZ:</t>
  </si>
  <si>
    <t>Místo:</t>
  </si>
  <si>
    <t>Plzeň</t>
  </si>
  <si>
    <t>Datum:</t>
  </si>
  <si>
    <t>1. 10. 2024</t>
  </si>
  <si>
    <t>CZ-CPV:</t>
  </si>
  <si>
    <t>45233000-9</t>
  </si>
  <si>
    <t>CZ-CPA:</t>
  </si>
  <si>
    <t>42.11.10</t>
  </si>
  <si>
    <t>Zadavatel:</t>
  </si>
  <si>
    <t>IČ:</t>
  </si>
  <si>
    <t>Statutární město Plzeň+ SÚS Plzeňského kraje, p.o.</t>
  </si>
  <si>
    <t>DIČ:</t>
  </si>
  <si>
    <t>Účastník:</t>
  </si>
  <si>
    <t>Vyplň údaj</t>
  </si>
  <si>
    <t>Projektant:</t>
  </si>
  <si>
    <t>PSDS s.r.o.</t>
  </si>
  <si>
    <t>True</t>
  </si>
  <si>
    <t>Zpracovatel:</t>
  </si>
  <si>
    <t xml:space="preserve"> </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</si>
  <si>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</si>
  <si>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mají ve sloupci „Cenová soustava“ uveden jiný údaj (např. "vlastní"),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</si>
  <si>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</si>
  <si>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</si>
  <si>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</si>
  <si>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</si>
  <si>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</si>
  <si>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</si>
  <si>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</si>
  <si>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</si>
  <si>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</si>
  <si>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</si>
  <si>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</si>
  <si>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</si>
  <si>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</si>
  <si>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</si>
  <si>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</si>
  <si>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</si>
  <si>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</si>
  <si>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</si>
  <si>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</si>
  <si>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</si>
  <si>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</si>
  <si>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</si>
  <si>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</si>
  <si>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</si>
  <si>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</si>
  <si>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</si>
  <si>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</si>
  <si>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</si>
  <si>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</si>
  <si>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</si>
  <si>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</si>
  <si>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</si>
  <si>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</si>
  <si>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</si>
  <si>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</si>
  <si>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</si>
  <si>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</si>
  <si>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</si>
  <si>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</si>
  <si>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</si>
  <si>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SO 101 - Silnice II/231 (100% SÚS)</t>
  </si>
  <si>
    <t>STA</t>
  </si>
  <si>
    <t>1</t>
  </si>
  <si>
    <t>{9c271c32-7879-43bb-a053-3e22cfaafe2b}</t>
  </si>
  <si>
    <t>822 23</t>
  </si>
  <si>
    <t>2</t>
  </si>
  <si>
    <t>SO 104</t>
  </si>
  <si>
    <t>SO 104 - Úpravy napojení navazujících MK a sjezdů (100% město)</t>
  </si>
  <si>
    <t>{b7abe8c5-3d20-46e3-bc9c-aac38376651b}</t>
  </si>
  <si>
    <t>822 29</t>
  </si>
  <si>
    <t>SO 121</t>
  </si>
  <si>
    <t>SO 121 - Zastávkové zálivy na II/231 (100% SÚS)</t>
  </si>
  <si>
    <t>{af837cb0-5ad5-4f9d-b885-41cad560882c}</t>
  </si>
  <si>
    <t>SO 121.1.1</t>
  </si>
  <si>
    <t>SO 121.1.1 - Zastávky Lesní závod (100% SÚS)</t>
  </si>
  <si>
    <t>{52b4a143-f14b-47b0-bfd5-56b3c7ef1d5c}</t>
  </si>
  <si>
    <t>SO 121.1.2</t>
  </si>
  <si>
    <t>SO 121.1.2 - Zastávky Lesní závod (100% SÚS)</t>
  </si>
  <si>
    <t>{8c9f347a-45a3-4e88-b0bb-312eb38e3bf0}</t>
  </si>
  <si>
    <t>SO 132</t>
  </si>
  <si>
    <t>SO 132 - Chodníky, cyklistické stezky a TÚ (100% město)</t>
  </si>
  <si>
    <t>{eab8bc44-fc67-474d-971f-af5552a55543}</t>
  </si>
  <si>
    <t>SO 132.1</t>
  </si>
  <si>
    <t>SO 132.1 - Chodník u ČSPH (100% město)</t>
  </si>
  <si>
    <t>{6bf0c6d0-03c1-43f6-9a2c-2709ec8bdc64}</t>
  </si>
  <si>
    <t>SO 132.2</t>
  </si>
  <si>
    <t>SO 132.2 - Stání pro kontejnery (100% město)</t>
  </si>
  <si>
    <t>{5ae50b6b-7b33-480b-bb42-a742f26c7eca}</t>
  </si>
  <si>
    <t>SO 132.3</t>
  </si>
  <si>
    <t>SO 132.3 - Parkovací stání (100% město)</t>
  </si>
  <si>
    <t>{8b6c54f7-0c8a-44f6-b5a9-50cc5de3a32a}</t>
  </si>
  <si>
    <t>SO 151.1</t>
  </si>
  <si>
    <t>SO 151.1 - Dopravní značení II/231 (100% SÚS)</t>
  </si>
  <si>
    <t>{c7e88c7c-aa14-431e-a52b-b5b1b4486b0f}</t>
  </si>
  <si>
    <t>SO 151.2</t>
  </si>
  <si>
    <t>SO 151.2 - Dopravní značení II/231 (100% SÚS)</t>
  </si>
  <si>
    <t>{1c73ef2f-c698-4de2-ad45-a0f715997af3}</t>
  </si>
  <si>
    <t>SO 152</t>
  </si>
  <si>
    <t>SO 152 - Dopravní značení MK (100% město)</t>
  </si>
  <si>
    <t>{dc25e748-4643-4402-beff-b11aa40ac26f}</t>
  </si>
  <si>
    <t>SO 153.1</t>
  </si>
  <si>
    <t>SO 153.1 - Dopravní opatření (100% SÚS)</t>
  </si>
  <si>
    <t>{7b040bcb-5598-4e11-95e6-66da91c31915}</t>
  </si>
  <si>
    <t>SO 153.2</t>
  </si>
  <si>
    <t>SO 153.2 - Dopravní opatření (100% město)</t>
  </si>
  <si>
    <t>{481bbc84-c075-4202-9054-20692f0a2540}</t>
  </si>
  <si>
    <t>IO 001.1</t>
  </si>
  <si>
    <t>IO 001.1 - Příprava území (100% SÚS)</t>
  </si>
  <si>
    <t>{e62541e9-9fe4-46c6-ad95-94356fbc986c}</t>
  </si>
  <si>
    <t>823 29</t>
  </si>
  <si>
    <t>IO 001.2</t>
  </si>
  <si>
    <t>IO 001.2 - Příprava území (100% město)</t>
  </si>
  <si>
    <t>{0b49128a-48d4-42a9-b449-ee02f16a09de}</t>
  </si>
  <si>
    <t>IO 301</t>
  </si>
  <si>
    <t>IO 301 - Vodovod (100% město)</t>
  </si>
  <si>
    <t>{96a7bc1b-e2f7-4ba6-9bd5-d50d944e32d2}</t>
  </si>
  <si>
    <t>827 11</t>
  </si>
  <si>
    <t>IO 302</t>
  </si>
  <si>
    <t>IO 302 - Vodovodní přípojky (100% město)</t>
  </si>
  <si>
    <t>{5046a103-cb17-448b-92ca-85c40fa5b26b}</t>
  </si>
  <si>
    <t>IO 310.1</t>
  </si>
  <si>
    <t>IO 310.1 - Kanalizace - hlavní řad (26% SÚS, 74% město)</t>
  </si>
  <si>
    <t>{1508248a-8023-46b1-822d-bb88171b6d5d}</t>
  </si>
  <si>
    <t>827 21</t>
  </si>
  <si>
    <t>IO 310.2</t>
  </si>
  <si>
    <t>IO 310.2 - Kanalizace - přípojky odvodnění (100% SÚS)</t>
  </si>
  <si>
    <t>{df73272c-6519-438e-a0ef-8b68e159dfeb}</t>
  </si>
  <si>
    <t>IO 310.3</t>
  </si>
  <si>
    <t>IO 310.3 - Kanalizace - přípojky k objektům (100% město)</t>
  </si>
  <si>
    <t>{225752b0-c514-4280-b56d-87e84daa8b7b}</t>
  </si>
  <si>
    <t>IO 402</t>
  </si>
  <si>
    <t>IO 402 - Přeložka kabelu VN na parc. č. 3158, k. ú. Bolevec (100% město)</t>
  </si>
  <si>
    <t>{3478b268-f7aa-4ee7-b041-03f575625cea}</t>
  </si>
  <si>
    <t>828 72</t>
  </si>
  <si>
    <t>IO 411</t>
  </si>
  <si>
    <t>IO 411 - Veřejné osvětlení (100% město)</t>
  </si>
  <si>
    <t>{21c8ec72-6ad0-429f-926c-fc112b2ea854}</t>
  </si>
  <si>
    <t>828 75</t>
  </si>
  <si>
    <t>IO 431.1</t>
  </si>
  <si>
    <t>IO 431.1 - Pokládka trubek pro optické kabely Camel Net (100% SÚS)</t>
  </si>
  <si>
    <t>{8e33f814-0519-43a2-b368-3ef01278006d}</t>
  </si>
  <si>
    <t>828 81</t>
  </si>
  <si>
    <t>IO 431.2</t>
  </si>
  <si>
    <t>IO 431.2 - Pokládka trubek pro optické kabely SITmP (100% město)</t>
  </si>
  <si>
    <t>{19708456-96b7-4bbb-9219-f83d1a9b0196}</t>
  </si>
  <si>
    <t>IO 801.1</t>
  </si>
  <si>
    <t>IO 801.1 - Vegetační úpravy (100% SÚS)</t>
  </si>
  <si>
    <t>{e9cefe04-2b10-4a67-a16d-0507273fe5eb}</t>
  </si>
  <si>
    <t>IO 801.2</t>
  </si>
  <si>
    <t>IO 801.2 - Vegetační úpravy (100% město)</t>
  </si>
  <si>
    <t>{fd2f0b99-2bb0-4428-ae48-4f9fb8a2205a}</t>
  </si>
  <si>
    <t>VRN.1</t>
  </si>
  <si>
    <t>VRN.1 - Vedlejší rozpočtové náklady (100% SÚS)</t>
  </si>
  <si>
    <t>{d6ea87a3-8663-407b-8327-05b850d23cc7}</t>
  </si>
  <si>
    <t>VRN.2</t>
  </si>
  <si>
    <t>VRN.2 - Vedlejší rozpočtové náklady (100% město)</t>
  </si>
  <si>
    <t>{5c9d6f33-5074-4725-8cd5-b7413b1ebd95}</t>
  </si>
  <si>
    <t>KRYCÍ LIST SOUPISU PRACÍ</t>
  </si>
  <si>
    <t>Objekt:</t>
  </si>
  <si>
    <t>SO 101 - SO 101 - Silnice II/231 (100% SÚS)</t>
  </si>
  <si>
    <t>- Veškeré venkovní dlažby, kostky a obrubníky z přírodního kamene budou  z hlediska tolerance půdorysných rozměrů a tloušťky, tolerance podkosení a přesahu styčných ploch a tolerance nepravidelnosti neopracované a opracované plochy ve třídě 2 (podle ČSN EN 1341, 1342 a 1343).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 Dodavatel je oprávněn nabídnout rovnocenné řešení.</t>
  </si>
  <si>
    <t>REKAPITULACE ČLENĚNÍ SOUPISU PRACÍ</t>
  </si>
  <si>
    <t>Kód dílu - Popis</t>
  </si>
  <si>
    <t>Cena celkem [CZK]</t>
  </si>
  <si>
    <t>-1</t>
  </si>
  <si>
    <t>HSV - Práce a dodávky HSV</t>
  </si>
  <si>
    <t xml:space="preserve">    1 - Zemní práce</t>
  </si>
  <si>
    <t xml:space="preserve">      R10 - Společné zemní práce</t>
  </si>
  <si>
    <t xml:space="preserve">      R11 - Zemní práce pro komunikace a konstrukce</t>
  </si>
  <si>
    <t xml:space="preserve">      R12 - Zemní práce pro odvodnění komunikací</t>
  </si>
  <si>
    <t xml:space="preserve">    5 - Komunikace</t>
  </si>
  <si>
    <t xml:space="preserve">      R50 - Podkladní vrstvy</t>
  </si>
  <si>
    <t xml:space="preserve">      R51 - Komunikace pro automobilovou dopravu - asfalt</t>
  </si>
  <si>
    <t xml:space="preserve">      R55 - Komunikace, vjezdy a parkovací stání - zámková dlažba</t>
  </si>
  <si>
    <t xml:space="preserve">      R56 - Komunikace pro pěší - zámková dlažba</t>
  </si>
  <si>
    <t xml:space="preserve">      R59 - Ostatní plochy komunikací</t>
  </si>
  <si>
    <t xml:space="preserve">    8 - Trubní vedení</t>
  </si>
  <si>
    <t xml:space="preserve">      R82 - Uliční vpusti a ostatní odvodnění</t>
  </si>
  <si>
    <t xml:space="preserve">      R85 - Drenážní potrubí</t>
  </si>
  <si>
    <t xml:space="preserve">      R86 - Povrchové odvodnění</t>
  </si>
  <si>
    <t xml:space="preserve">    9 - Ostatní konstrukce a práce-bourání</t>
  </si>
  <si>
    <t xml:space="preserve">      R90 - Společné práce pro bourání a konstrukce</t>
  </si>
  <si>
    <t xml:space="preserve">      R95 - Osazení obrub a linek</t>
  </si>
  <si>
    <t xml:space="preserve">      R96 - Bourání konstrukcí vozovek</t>
  </si>
  <si>
    <t xml:space="preserve">      R97 -  Ostatní bourací práce</t>
  </si>
  <si>
    <t xml:space="preserve">      99 - Přesuny hmot a sutí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</si>
  <si>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</si>
  <si>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</si>
  <si>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</si>
  <si>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</si>
  <si>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</si>
  <si>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</si>
  <si>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</si>
  <si>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</si>
  <si>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</si>
  <si>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</si>
  <si>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</si>
  <si>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</si>
  <si>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</si>
  <si>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</si>
  <si>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</si>
  <si>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</si>
  <si>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</si>
  <si>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</si>
  <si>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</si>
  <si>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</si>
  <si>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162201421R1</t>
  </si>
  <si>
    <t>Odvoz dle možností zhotovitele s uložením a případným poplatkem za skládku - pařezů kmenů, průměru přes 100 do 300 mm</t>
  </si>
  <si>
    <t>kus</t>
  </si>
  <si>
    <t>vlastní</t>
  </si>
  <si>
    <t>4</t>
  </si>
  <si>
    <t>3</t>
  </si>
  <si>
    <t>190680931</t>
  </si>
  <si>
    <t>162201422R1</t>
  </si>
  <si>
    <t>Odvoz dle možností zhotovitele s uložením a případným poplatkem za skládku - pařezů kmenů, průměru přes 300 do 500 mm</t>
  </si>
  <si>
    <t>133372875</t>
  </si>
  <si>
    <t>162201423R1</t>
  </si>
  <si>
    <t>Odvoz dle možností zhotovitele s uložením a případným poplatkem za skládku - pařezů kmenů, průměru přes 500 do 700 mm</t>
  </si>
  <si>
    <t>9073012</t>
  </si>
  <si>
    <t>162201424R1</t>
  </si>
  <si>
    <t>Odvoz dle možností zhotovitele s uložením a případným poplatkem za skládku - pařezů kmenů, průměru přes 700 do 900 mm</t>
  </si>
  <si>
    <t>629514304</t>
  </si>
  <si>
    <t>5</t>
  </si>
  <si>
    <t>162751117R1</t>
  </si>
  <si>
    <t>Vodorovné přemístění výkopku nebo sypaniny po suchu na obvyklém dopravním prostředku, bez naložení výkopku, avšak se složením, uložení s hrubým urovnáním - zemina a kamení s obsahem nebezpečných látek, odvoz dle možností zhotovitele</t>
  </si>
  <si>
    <t>m3</t>
  </si>
  <si>
    <t>-1010256622</t>
  </si>
  <si>
    <t>VV</t>
  </si>
  <si>
    <t>Odvoz přebytečného výkopku (kontaminovaného):</t>
  </si>
  <si>
    <t>8241,714-1622,759 "- z komunikací"</t>
  </si>
  <si>
    <t>37*2,25*(1,70-0,70) "- z hloubení jam"</t>
  </si>
  <si>
    <t>Součet</t>
  </si>
  <si>
    <t>6</t>
  </si>
  <si>
    <t>162751117R2</t>
  </si>
  <si>
    <t>Vodorovné přemístění výkopku nebo sypaniny po suchu na obvyklém dopravním prostředku, bez naložení výkopku, avšak se složením, uložení s hrubým urovnáním a případným poplatkem za skládku - zemina a kamení, odvoz dle možností zhotovitele</t>
  </si>
  <si>
    <t>1885768142</t>
  </si>
  <si>
    <t>Odvoz přebytečného výkopku (nekontaminovaného):</t>
  </si>
  <si>
    <t>1622,759 "- z komunikací"</t>
  </si>
  <si>
    <t>37*2,25*0,70 "- z hloubení jam"</t>
  </si>
  <si>
    <t>474,0 "- z hloubení rýh"</t>
  </si>
  <si>
    <t>7</t>
  </si>
  <si>
    <t>171201221R1</t>
  </si>
  <si>
    <t>Poplatek za uložení stavebního odpadu na skládce (skládkovné) zeminy a kamení s obsahem nebezpečných látek zatříděného do Katalogu odpadů pod kódem 17 05 04</t>
  </si>
  <si>
    <t>t</t>
  </si>
  <si>
    <t>1464225419</t>
  </si>
  <si>
    <t>6702,205*1,95 "- viz. položka č. 162751117R1 - Vodorovné přemístění na skládku"</t>
  </si>
  <si>
    <t>8</t>
  </si>
  <si>
    <t>181152302</t>
  </si>
  <si>
    <t>Úprava pláně na stavbách silnic a dálnic strojně v zářezech mimo skalních se zhutněním</t>
  </si>
  <si>
    <t>m2</t>
  </si>
  <si>
    <t>CS ÚRS 2024 02</t>
  </si>
  <si>
    <t>-1848472522</t>
  </si>
  <si>
    <t>Online PSC</t>
  </si>
  <si>
    <t>https://podminky.urs.cz/item/CS_URS_2024_02/181152302</t>
  </si>
  <si>
    <t>Pro komunikace a zpevněné plochy:</t>
  </si>
  <si>
    <t>6229,0*1,18 "- komunikace pro aut. dopravu - S1"</t>
  </si>
  <si>
    <t>15,0*1,18 "- pojížděná plocha ostrůvku na komunikaci"</t>
  </si>
  <si>
    <t>7,0*1,18 "- komunikace pro pěší - ostrůvek"</t>
  </si>
  <si>
    <t>R11</t>
  </si>
  <si>
    <t>Zemní práce pro komunikace a konstrukce</t>
  </si>
  <si>
    <t>9</t>
  </si>
  <si>
    <t>122252205</t>
  </si>
  <si>
    <t>Odkopávky a prokopávky nezapažené pro silnice a dálnice strojně v hornině třídy těžitelnosti I přes 500 do 1 000 m3</t>
  </si>
  <si>
    <t>672314885</t>
  </si>
  <si>
    <t>https://podminky.urs.cz/item/CS_URS_2024_02/122252205</t>
  </si>
  <si>
    <t>Odkop pro komunikace a zpevněné plochy:</t>
  </si>
  <si>
    <t>kontaminovaná zemina</t>
  </si>
  <si>
    <t>0,550*6229,0*1,11 "- komunikace pro aut. dopravu - S1"</t>
  </si>
  <si>
    <t>0,550*15,0*1,11 "- pojížděná plocha ostrůvku na komunikaci"</t>
  </si>
  <si>
    <t>0,550*7,0*1,05 "- komunikace pro pěší - ostrůvek"</t>
  </si>
  <si>
    <t>Mezisoučet</t>
  </si>
  <si>
    <t>Odkop pro výměnu podloží:</t>
  </si>
  <si>
    <t>(0,600-0,220)*6229,0*1,18 "- komunikace pro aut. dopravu - S1"</t>
  </si>
  <si>
    <t>(0,600-0,220)*15,0*1,18 "- pojížděná plocha ostrůvku na komunikaci"</t>
  </si>
  <si>
    <t>(0,600-0,220)*7,0*1,18 "- komunikace pro pěší - ostrůvek"</t>
  </si>
  <si>
    <t>nekontaminovaná zemina</t>
  </si>
  <si>
    <t>0,220*6229,0*1,18 "- komunikace pro aut. dopravu - S1"</t>
  </si>
  <si>
    <t>0,220*15,0*1,18 "- pojížděná plocha ostrůvku na komunikaci"</t>
  </si>
  <si>
    <t>0,220*7,0*1,18 "- komunikace pro pěší - ostrůvek"</t>
  </si>
  <si>
    <t>10</t>
  </si>
  <si>
    <t>120001101</t>
  </si>
  <si>
    <t>Příplatek k cenám vykopávek za ztížení vykopávky v blízkosti podzemního vedení nebo výbušnin v horninách jakékoliv třídy</t>
  </si>
  <si>
    <t>-2020034209</t>
  </si>
  <si>
    <t>https://podminky.urs.cz/item/CS_URS_2024_02/120001101</t>
  </si>
  <si>
    <t>Uvažováno s 2,0% objemu:</t>
  </si>
  <si>
    <t>8241,714*0,02</t>
  </si>
  <si>
    <t>11</t>
  </si>
  <si>
    <t>171152111</t>
  </si>
  <si>
    <t>Uložení sypaniny do zhutněných násypů pro silnice, dálnice a letiště s rozprostřením sypaniny ve vrstvách, s hrubým urovnáním a uzavřením povrchu násypu z hornin nesoudržných sypkých v aktivní zóně</t>
  </si>
  <si>
    <t>-12467860</t>
  </si>
  <si>
    <t>https://podminky.urs.cz/item/CS_URS_2024_02/171152111</t>
  </si>
  <si>
    <t>(25,0+12,50)*1,03+25,0*(1,77+1,8+2,18) "- dosypy pro spodní stavbu komunikace"</t>
  </si>
  <si>
    <t>M</t>
  </si>
  <si>
    <t>58344197</t>
  </si>
  <si>
    <t>štěrkodrť frakce 0/63</t>
  </si>
  <si>
    <t>246980480</t>
  </si>
  <si>
    <t>182,375 "- dosypy pro spodní stavbu komunikace"</t>
  </si>
  <si>
    <t>182,375*2 'Přepočtené koeficientem množství</t>
  </si>
  <si>
    <t>R12</t>
  </si>
  <si>
    <t>Zemní práce pro odvodnění komunikací</t>
  </si>
  <si>
    <t>13</t>
  </si>
  <si>
    <t>131251204</t>
  </si>
  <si>
    <t>Hloubení zapažených jam a zářezů strojně s urovnáním dna do předepsaného profilu a spádu v hornině třídy těžitelnosti I skupiny 3 přes 100 do 500 m3</t>
  </si>
  <si>
    <t>804137726</t>
  </si>
  <si>
    <t>https://podminky.urs.cz/item/CS_URS_2024_02/131251204</t>
  </si>
  <si>
    <t>37*2,25*1,70 "- UV"</t>
  </si>
  <si>
    <t>14</t>
  </si>
  <si>
    <t>132251103</t>
  </si>
  <si>
    <t>Hloubení nezapažených rýh šířky do 800 mm strojně s urovnáním dna do předepsaného profilu a spádu v hornině třídy těžitelnosti I skupiny 3 přes 50 do 100 m3</t>
  </si>
  <si>
    <t>-96751061</t>
  </si>
  <si>
    <t>https://podminky.urs.cz/item/CS_URS_2024_02/132251103</t>
  </si>
  <si>
    <t>0,50*0,50*1896,0 "- drenáže"</t>
  </si>
  <si>
    <t>15</t>
  </si>
  <si>
    <t>151101102</t>
  </si>
  <si>
    <t>Zřízení pažení a rozepření stěn rýh pro podzemní vedení příložné pro jakoukoliv mezerovitost, hloubky přes 2 do 4 m</t>
  </si>
  <si>
    <t>-596125754</t>
  </si>
  <si>
    <t>https://podminky.urs.cz/item/CS_URS_2024_02/151101102</t>
  </si>
  <si>
    <t>37*4*1,50*1,70 "- UV"</t>
  </si>
  <si>
    <t>16</t>
  </si>
  <si>
    <t>151101112</t>
  </si>
  <si>
    <t>Odstranění pažení a rozepření stěn rýh pro podzemní vedení s uložením materiálu na vzdálenost do 3 m od kraje výkopu příložné, hloubky přes 2 do 4 m</t>
  </si>
  <si>
    <t>1390880153</t>
  </si>
  <si>
    <t>https://podminky.urs.cz/item/CS_URS_2024_02/151101112</t>
  </si>
  <si>
    <t>377,40 "- viz pol.č. 151101102 Zřízení příložného pažení"</t>
  </si>
  <si>
    <t>17</t>
  </si>
  <si>
    <t>174101101</t>
  </si>
  <si>
    <t>Zásyp sypaninou z jakékoliv horniny strojně s uložením výkopku ve vrstvách se zhutněním jam, šachet, rýh nebo kolem objektů v těchto vykopávkách</t>
  </si>
  <si>
    <t>663107078</t>
  </si>
  <si>
    <t>https://podminky.urs.cz/item/CS_URS_2024_02/174101101</t>
  </si>
  <si>
    <t>zásyp nakupovaným materiálem:</t>
  </si>
  <si>
    <t>37*2,05*1,70 "- UV"</t>
  </si>
  <si>
    <t>18</t>
  </si>
  <si>
    <t>58331200</t>
  </si>
  <si>
    <t>štěrkopísek netříděný</t>
  </si>
  <si>
    <t>-1012790091</t>
  </si>
  <si>
    <t>128,945*2 'Přepočtené koeficientem množství</t>
  </si>
  <si>
    <t>Komunikace</t>
  </si>
  <si>
    <t>R50</t>
  </si>
  <si>
    <t>Podkladní vrstvy</t>
  </si>
  <si>
    <t>19</t>
  </si>
  <si>
    <t>564851111</t>
  </si>
  <si>
    <t>Podklad ze štěrkodrti ŠD s rozprostřením a zhutněním plochy přes 100 m2, po zhutnění tl. 150 mm</t>
  </si>
  <si>
    <t>-1883659059</t>
  </si>
  <si>
    <t>https://podminky.urs.cz/item/CS_URS_2024_02/564851111</t>
  </si>
  <si>
    <t>podkladní vrstvy:</t>
  </si>
  <si>
    <t>2*15,0*1,11 "- pojížděná plocha ostrůvku na komunikaci"</t>
  </si>
  <si>
    <t>7,0*1,05 "- komunikace pro pěší - ostrůvek"</t>
  </si>
  <si>
    <t>20</t>
  </si>
  <si>
    <t>564851113</t>
  </si>
  <si>
    <t>Podklad ze štěrkodrti ŠD s rozprostřením a zhutněním plochy přes 100 m2, po zhutnění tl. 170 mm</t>
  </si>
  <si>
    <t>159566040</t>
  </si>
  <si>
    <t>https://podminky.urs.cz/item/CS_URS_2024_02/564851113</t>
  </si>
  <si>
    <t>vyrovnání podkladních vrstev:</t>
  </si>
  <si>
    <t>2*7,0*1,11 "- komunikace pro pěší - ostrůvek - 2 vrstvy"</t>
  </si>
  <si>
    <t>15,0*1,11 "- pojížděná plocha ostrůvku na komunikaci"</t>
  </si>
  <si>
    <t>564871111</t>
  </si>
  <si>
    <t>Podklad ze štěrkodrti ŠD s rozprostřením a zhutněním plochy přes 100 m2, po zhutnění tl. 250 mm</t>
  </si>
  <si>
    <t>2083393493</t>
  </si>
  <si>
    <t>https://podminky.urs.cz/item/CS_URS_2024_02/564871111</t>
  </si>
  <si>
    <t>6229,0*1,11 "- komunikace pro aut. dopravu - S1"</t>
  </si>
  <si>
    <t>22</t>
  </si>
  <si>
    <t>564871116</t>
  </si>
  <si>
    <t>Podklad ze štěrkodrti ŠD s rozprostřením a zhutněním plochy přes 100 m2, po zhutnění tl. 300 mm</t>
  </si>
  <si>
    <t>-1397557228</t>
  </si>
  <si>
    <t>https://podminky.urs.cz/item/CS_URS_2024_02/564871116</t>
  </si>
  <si>
    <t>výměna podloží:</t>
  </si>
  <si>
    <t>2*6229,0*1,18 "- komunikace pro aut. dopravu - S1 - 2 vrstvy"</t>
  </si>
  <si>
    <t>2*15,0*1,18 "- pojížděná plocha ostrůvku na komunikaci"</t>
  </si>
  <si>
    <t>2*7,0*1,18 "- komunikace pro pěší - ostrůvek"</t>
  </si>
  <si>
    <t>23</t>
  </si>
  <si>
    <t>564952111</t>
  </si>
  <si>
    <t>Podklad z mechanicky zpevněného kameniva MZK (minerální beton) s rozprostřením a s hutněním, po zhutnění tl. 150 mm</t>
  </si>
  <si>
    <t>386702751</t>
  </si>
  <si>
    <t>https://podminky.urs.cz/item/CS_URS_2024_02/564952111</t>
  </si>
  <si>
    <t>15,0*1,05 "- pojížděná plocha ostrůvku na komunikaci"</t>
  </si>
  <si>
    <t>24</t>
  </si>
  <si>
    <t>564962111</t>
  </si>
  <si>
    <t>Podklad z mechanicky zpevněného kameniva MZK (minerální beton) s rozprostřením a s hutněním, po zhutnění tl. 200 mm</t>
  </si>
  <si>
    <t>1161340613</t>
  </si>
  <si>
    <t>https://podminky.urs.cz/item/CS_URS_2024_02/564962111</t>
  </si>
  <si>
    <t>6229,0*1,05 "- komunikace pro aut. dopravu - S1"</t>
  </si>
  <si>
    <t>R51</t>
  </si>
  <si>
    <t>Komunikace pro automobilovou dopravu - asfalt</t>
  </si>
  <si>
    <t>25</t>
  </si>
  <si>
    <t>577134141</t>
  </si>
  <si>
    <t>Asfaltový beton vrstva obrusná ACO 11 (ABS) s rozprostřením a se zhutněním z modifikovaného asfaltu v pruhu šířky přes 3 m, po zhutnění tl. 40 mm</t>
  </si>
  <si>
    <t>1096208580</t>
  </si>
  <si>
    <t>https://podminky.urs.cz/item/CS_URS_2024_02/577134141</t>
  </si>
  <si>
    <t>801,0+5395,0+16,50*2 "- komunikace pro aut. dopravu - S1"</t>
  </si>
  <si>
    <t>26</t>
  </si>
  <si>
    <t>573231106R</t>
  </si>
  <si>
    <t>Postřik spojovací PS bez posypu kamenivem ze silniční modif. emulze, v množství 0,30 kg/m2</t>
  </si>
  <si>
    <t>-782728654</t>
  </si>
  <si>
    <t>2*(801,0+5395,0+16,50*2) "- komunikace pro aut. dopravu - S1 - 2 vrstvy"</t>
  </si>
  <si>
    <t>27</t>
  </si>
  <si>
    <t>577155142</t>
  </si>
  <si>
    <t>Asfaltový beton vrstva ložní ACL 16 (ABH) s rozprostřením a zhutněním z modifikovaného asfaltu v pruhu šířky přes 3 m, po zhutnění tl. 60 mm</t>
  </si>
  <si>
    <t>-735176974</t>
  </si>
  <si>
    <t>https://podminky.urs.cz/item/CS_URS_2024_02/577155142</t>
  </si>
  <si>
    <t>28</t>
  </si>
  <si>
    <t>565155121</t>
  </si>
  <si>
    <t>Asfaltový beton vrstva podkladní ACP 16 (obalované kamenivo střednězrnné - OKS) s rozprostřením a zhutněním v pruhu šířky přes 3 m, po zhutnění tl. 70 mm</t>
  </si>
  <si>
    <t>-845312006</t>
  </si>
  <si>
    <t>https://podminky.urs.cz/item/CS_URS_2024_02/565155121</t>
  </si>
  <si>
    <t>29</t>
  </si>
  <si>
    <t>573111112</t>
  </si>
  <si>
    <t>Postřik infiltrační PI z asfaltu silničního s posypem kamenivem, v množství 1,00 kg/m2</t>
  </si>
  <si>
    <t>1988751677</t>
  </si>
  <si>
    <t>https://podminky.urs.cz/item/CS_URS_2024_02/573111112</t>
  </si>
  <si>
    <t>R55</t>
  </si>
  <si>
    <t>Komunikace, vjezdy a parkovací stání - zámková dlažba</t>
  </si>
  <si>
    <t>30</t>
  </si>
  <si>
    <t>596212210</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</si>
  <si>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</si>
  <si>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-172225209</t>
  </si>
  <si>
    <t>https://podminky.urs.cz/item/CS_URS_2024_02/596212210</t>
  </si>
  <si>
    <t>5,0+10,0 "- pojížděná plocha ostrůvku na komunikaci"</t>
  </si>
  <si>
    <t>31</t>
  </si>
  <si>
    <t>59245010</t>
  </si>
  <si>
    <t>dlažba zámková betonová tvaru I 200x165mm tl 80mm barevná</t>
  </si>
  <si>
    <t>-568071675</t>
  </si>
  <si>
    <t>"Ztratné 2,0% -" 15,0*0,02</t>
  </si>
  <si>
    <t>R56</t>
  </si>
  <si>
    <t>Komunikace pro pěší - zámková dlažba</t>
  </si>
  <si>
    <t>32</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</si>
  <si>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</si>
  <si>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</si>
  <si>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1476515335</t>
  </si>
  <si>
    <t>https://podminky.urs.cz/item/CS_URS_2024_02/596211110</t>
  </si>
  <si>
    <t>7,0 "- komunikace pro pěší - ostrůvek"</t>
  </si>
  <si>
    <t>33</t>
  </si>
  <si>
    <t>59245015</t>
  </si>
  <si>
    <t>dlažba zámková betonová tvaru I 200x165mm tl 60mm přírodní</t>
  </si>
  <si>
    <t>1459432021</t>
  </si>
  <si>
    <t>7,0 "- komunikace pro pěší"</t>
  </si>
  <si>
    <t>-3,50 "- odpočet slepecké dlažby"</t>
  </si>
  <si>
    <t>"Ztratné 2,0% -" 3,50*0,02</t>
  </si>
  <si>
    <t>34</t>
  </si>
  <si>
    <t>596211114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</si>
  <si>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Příplatek k cenám za dlažbu z prvků dvou barev</t>
  </si>
  <si>
    <t>1857017337</t>
  </si>
  <si>
    <t>https://podminky.urs.cz/item/CS_URS_2024_02/596211114</t>
  </si>
  <si>
    <t>3,50 "- slepecká dlažba"</t>
  </si>
  <si>
    <t>35</t>
  </si>
  <si>
    <t>59245006</t>
  </si>
  <si>
    <t>dlažba pro nevidomé betonová 200x100mm tl 60mm barevná</t>
  </si>
  <si>
    <t>-2006649466</t>
  </si>
  <si>
    <t>R59</t>
  </si>
  <si>
    <t>Ostatní plochy komunikací</t>
  </si>
  <si>
    <t>36</t>
  </si>
  <si>
    <t>113151111</t>
  </si>
  <si>
    <t>Rozebírání zpevněných ploch s přemístěním na skládku na vzdálenost do 20 m nebo s naložením na dopravní prostředek ze silničních panelů</t>
  </si>
  <si>
    <t>2076556750</t>
  </si>
  <si>
    <t>https://podminky.urs.cz/item/CS_URS_2024_02/113151111</t>
  </si>
  <si>
    <t>57*3,0*1,20 "- provizorní komunikace na ZÚ"</t>
  </si>
  <si>
    <t>37</t>
  </si>
  <si>
    <t>460650141</t>
  </si>
  <si>
    <t>Kryt vozovek a chodníků z panelů silničních (materiál ve specifikaci) včetně úpravy podkladní pláně se štěrkovým ložem</t>
  </si>
  <si>
    <t>1984751584</t>
  </si>
  <si>
    <t>https://podminky.urs.cz/item/CS_URS_2024_02/460650141</t>
  </si>
  <si>
    <t>38</t>
  </si>
  <si>
    <t>59381001R</t>
  </si>
  <si>
    <t>panel silniční 3,00x1,20x0,15m - nájemné</t>
  </si>
  <si>
    <t>128</t>
  </si>
  <si>
    <t>-2027677706</t>
  </si>
  <si>
    <t>uvažovaná délka pronájmu 3 měsíce, tj. 90 dní</t>
  </si>
  <si>
    <t>57*3,0*1,20*90</t>
  </si>
  <si>
    <t>Trubní vedení</t>
  </si>
  <si>
    <t>R82</t>
  </si>
  <si>
    <t>Uliční vpusti a ostatní odvodnění</t>
  </si>
  <si>
    <t>39</t>
  </si>
  <si>
    <t>452311131</t>
  </si>
  <si>
    <t>Podkladní a zajišťovací konstrukce z betonu prostého v otevřeném výkopu bez zvýšených nároků na prostředí desky pod potrubí, stoky a drobné objekty z betonu tř. C 12/15</t>
  </si>
  <si>
    <t>-922784513</t>
  </si>
  <si>
    <t>https://podminky.urs.cz/item/CS_URS_2024_02/452311131</t>
  </si>
  <si>
    <t>38*0,90*0,90*0,100 "- podkladní beton pro UV"</t>
  </si>
  <si>
    <t>40</t>
  </si>
  <si>
    <t>452112112</t>
  </si>
  <si>
    <t>Osazení betonových dílců prstenců nebo rámů pod poklopy a mříže, výšky do 100 mm</t>
  </si>
  <si>
    <t>2030976702</t>
  </si>
  <si>
    <t>https://podminky.urs.cz/item/CS_URS_2024_02/452112112</t>
  </si>
  <si>
    <t>41</t>
  </si>
  <si>
    <t>59224011</t>
  </si>
  <si>
    <t>prstenec šachtový vyrovnávací betonový 625x100x60mm</t>
  </si>
  <si>
    <t>-456846287</t>
  </si>
  <si>
    <t>42</t>
  </si>
  <si>
    <t>895941302</t>
  </si>
  <si>
    <t>Osazení vpusti uliční z betonových dílců DN 450 dno s kalištěm</t>
  </si>
  <si>
    <t>-1676627439</t>
  </si>
  <si>
    <t>https://podminky.urs.cz/item/CS_URS_2024_02/895941302</t>
  </si>
  <si>
    <t>43</t>
  </si>
  <si>
    <t>59223852</t>
  </si>
  <si>
    <t>dno pro uliční vpusť s kalovou prohlubní betonové 450x300x50mm</t>
  </si>
  <si>
    <t>1312867447</t>
  </si>
  <si>
    <t>44</t>
  </si>
  <si>
    <t>895941322</t>
  </si>
  <si>
    <t>Osazení vpusti uliční z betonových dílců DN 450 skruž středová 295 mm</t>
  </si>
  <si>
    <t>-264986405</t>
  </si>
  <si>
    <t>https://podminky.urs.cz/item/CS_URS_2024_02/895941322</t>
  </si>
  <si>
    <t>45</t>
  </si>
  <si>
    <t>59223862</t>
  </si>
  <si>
    <t>skruž betonová středová pro uliční vpusť 450x295x50mm</t>
  </si>
  <si>
    <t>1519796903</t>
  </si>
  <si>
    <t>46</t>
  </si>
  <si>
    <t>59223866R1</t>
  </si>
  <si>
    <t>skruž betonová přechodová pro uliční vpusť 450-270x295x50m</t>
  </si>
  <si>
    <t>-1113260369</t>
  </si>
  <si>
    <t>47</t>
  </si>
  <si>
    <t>895941331</t>
  </si>
  <si>
    <t>Osazení vpusti uliční z betonových dílců DN 450 skruž průběžná s výtokem</t>
  </si>
  <si>
    <t>1974165409</t>
  </si>
  <si>
    <t>https://podminky.urs.cz/item/CS_URS_2024_02/895941331</t>
  </si>
  <si>
    <t>48</t>
  </si>
  <si>
    <t>59223854</t>
  </si>
  <si>
    <t>skruž betonová s odtokem 150mm PVC pro uliční vpusť 450x350x50mm</t>
  </si>
  <si>
    <t>1125559889</t>
  </si>
  <si>
    <t>49</t>
  </si>
  <si>
    <t>899204112</t>
  </si>
  <si>
    <t>Osazení mříží litinových včetně rámů a košů na bahno pro třídu zatížení D400, E600</t>
  </si>
  <si>
    <t>-1909303312</t>
  </si>
  <si>
    <t>https://podminky.urs.cz/item/CS_URS_2024_02/899204112</t>
  </si>
  <si>
    <t>50</t>
  </si>
  <si>
    <t>55242322</t>
  </si>
  <si>
    <t>mříž D 400 - plochá 300x500mm</t>
  </si>
  <si>
    <t>589934446</t>
  </si>
  <si>
    <t>51</t>
  </si>
  <si>
    <t>59223874</t>
  </si>
  <si>
    <t>koš vysoký pro uliční vpusti žárově Pz plech pro rám 500/300mm</t>
  </si>
  <si>
    <t>-1183944774</t>
  </si>
  <si>
    <t>52</t>
  </si>
  <si>
    <t>899623141</t>
  </si>
  <si>
    <t>Obetonování potrubí nebo zdiva stok betonem prostým v otevřeném výkopu, betonem tř. C 12/15</t>
  </si>
  <si>
    <t>71725185</t>
  </si>
  <si>
    <t>https://podminky.urs.cz/item/CS_URS_2024_02/899623141</t>
  </si>
  <si>
    <t>Obetonování uličních vpustí</t>
  </si>
  <si>
    <t>38*0,50</t>
  </si>
  <si>
    <t>R85</t>
  </si>
  <si>
    <t>Drenážní potrubí</t>
  </si>
  <si>
    <t>53</t>
  </si>
  <si>
    <t>212752402</t>
  </si>
  <si>
    <t>Trativody z drenážních trubek pro liniové stavby a komunikace se zřízením štěrkového lože pod trubky a s jejich obsypem v otevřeném výkopu trubka korugovaná sendvičová PE-HD SN 8 celoperforovaná 360° DN 125</t>
  </si>
  <si>
    <t>m</t>
  </si>
  <si>
    <t>-297285785</t>
  </si>
  <si>
    <t>https://podminky.urs.cz/item/CS_URS_2024_02/212752402</t>
  </si>
  <si>
    <t>948,0*2 "- drenáže komunikace"</t>
  </si>
  <si>
    <t>54</t>
  </si>
  <si>
    <t>21153111R</t>
  </si>
  <si>
    <t>Výplň kamenivem do rýh odvodňovacích žeber nebo trativodů bez zhutnění, s úpravou povrchu výplně kamenivem hrubým drceným frakce 16 až 63 mm</t>
  </si>
  <si>
    <t>1145846525</t>
  </si>
  <si>
    <t>https://podminky.urs.cz/item/CS_URS_2024_02/21153111R</t>
  </si>
  <si>
    <t>Uvažovaná spotřeba 0,20 m3/bm potrubí</t>
  </si>
  <si>
    <t>0,20*1896,0</t>
  </si>
  <si>
    <t>55</t>
  </si>
  <si>
    <t>211971121</t>
  </si>
  <si>
    <t>Zřízení opláštění výplně z geotextilie odvodňovacích žeber nebo trativodů v rýze nebo zářezu se stěnami svislými nebo šikmými o sklonu přes 1:2 při rozvinuté šířce opláštění do 2,5 m</t>
  </si>
  <si>
    <t>280574863</t>
  </si>
  <si>
    <t>https://podminky.urs.cz/item/CS_URS_2024_02/211971121</t>
  </si>
  <si>
    <t>uvažovaná spotřeba 2,25 m2/bm potrubí</t>
  </si>
  <si>
    <t>2,25*1896,0</t>
  </si>
  <si>
    <t>56</t>
  </si>
  <si>
    <t>69311067</t>
  </si>
  <si>
    <t>geotextilie netkaná separační, ochranná, filtrační, drenážní PP 250g/m2</t>
  </si>
  <si>
    <t>1348672516</t>
  </si>
  <si>
    <t>Uvažován překryv 200 mm</t>
  </si>
  <si>
    <t>2,45*1896,0</t>
  </si>
  <si>
    <t>"Prořez 15,0% -" 4645,20*0,15</t>
  </si>
  <si>
    <t>R86</t>
  </si>
  <si>
    <t>Povrchové odvodnění</t>
  </si>
  <si>
    <t>57</t>
  </si>
  <si>
    <t>93511311R</t>
  </si>
  <si>
    <t>Osazení odvodňovacího kompozitního žlabu s krycím roštem šířky do 200 mm</t>
  </si>
  <si>
    <t>1393807461</t>
  </si>
  <si>
    <t>75,0+23,0+60,0+60,0+21,0+66,0+15,50 "- žlaby pro odvodnění komunikace"</t>
  </si>
  <si>
    <t>58</t>
  </si>
  <si>
    <t>5624102R1</t>
  </si>
  <si>
    <t>žlab z PP s integrovaným pozinkovaným rámem, s litinovým pororoštem, s aretačním systémem, třída zatížení D 400, bocní/spodní odtok DN 100, D/Š/V 1000x149x189 mm</t>
  </si>
  <si>
    <t>1735214794</t>
  </si>
  <si>
    <t>74+22+59+59+20+65+15 "- žlaby pro odvodnění komunikace"</t>
  </si>
  <si>
    <t>59</t>
  </si>
  <si>
    <t>5624102R2</t>
  </si>
  <si>
    <t>žlab z PP s integrovaným pozinkovaným rámem, s litinovým pororoštem, s aretačním systémem, třída zatížení D 400, bocní/spodní odtok DN 100, D/Š/V 500x149x189 mm</t>
  </si>
  <si>
    <t>-386174435</t>
  </si>
  <si>
    <t>1 "- žlaby pro odvodnění komunikace"</t>
  </si>
  <si>
    <t>60</t>
  </si>
  <si>
    <t>5624102R3</t>
  </si>
  <si>
    <t>odtoková vpust s plastovým košem a litinovým pororoštem, rám pozink, aretace, třída zatížení D 400, D/Š/V 500x149x492 mm</t>
  </si>
  <si>
    <t>2057583213</t>
  </si>
  <si>
    <t>2+1+2+2+2+2+1 "- žlaby pro odvodnění komunikace"</t>
  </si>
  <si>
    <t>61</t>
  </si>
  <si>
    <t>5624102R4</t>
  </si>
  <si>
    <t>čelní stěna uzavřená, PP, Š/V 150x160 mm</t>
  </si>
  <si>
    <t>40329237</t>
  </si>
  <si>
    <t>Ostatní konstrukce a práce-bourání</t>
  </si>
  <si>
    <t>R90</t>
  </si>
  <si>
    <t>Společné práce pro bourání a konstrukce</t>
  </si>
  <si>
    <t>62</t>
  </si>
  <si>
    <t>919735111</t>
  </si>
  <si>
    <t>Řezání stávajícího živičného krytu nebo podkladu hloubky do 50 mm</t>
  </si>
  <si>
    <t>393426738</t>
  </si>
  <si>
    <t>https://podminky.urs.cz/item/CS_URS_2024_02/919735111</t>
  </si>
  <si>
    <t>2*(6,50+6,50) "- napojení na stávající komunikace"</t>
  </si>
  <si>
    <t>63</t>
  </si>
  <si>
    <t>919735112</t>
  </si>
  <si>
    <t>Řezání stávajícího živičného krytu nebo podkladu hloubky přes 50 do 100 mm</t>
  </si>
  <si>
    <t>-1266456999</t>
  </si>
  <si>
    <t>https://podminky.urs.cz/item/CS_URS_2024_02/919735112</t>
  </si>
  <si>
    <t>6,50+6,50 "- napojení na stávající komunikace"</t>
  </si>
  <si>
    <t>64</t>
  </si>
  <si>
    <t>919732211</t>
  </si>
  <si>
    <t>Styčná pracovní spára při napojení nového živičného povrchu na stávající se zalitím za tepla modifikovanou asfaltovou hmotou s posypem vápenným hydrátem šířky do 15 mm, hloubky do 25 mm včetně prořezání spáry</t>
  </si>
  <si>
    <t>649262162</t>
  </si>
  <si>
    <t>https://podminky.urs.cz/item/CS_URS_2024_02/919732211</t>
  </si>
  <si>
    <t>45,50*2+44,50+98,50+44,50*2 "- podél zastávek BUS"</t>
  </si>
  <si>
    <t>65</t>
  </si>
  <si>
    <t>938909311R1</t>
  </si>
  <si>
    <t>Čištění vozovek metením bláta, prachu nebo hlinitého nánosu s naložením na dopravní prostředek strojně povrchu podkladu nebo krytu betonového nebo živičného, odvoz dle možností zhotovitele, s uložením a případným poplatkem za skládku</t>
  </si>
  <si>
    <t>2003606923</t>
  </si>
  <si>
    <t>6229,0 "- komunikace pro aut. dopravu - S1"</t>
  </si>
  <si>
    <t>8,50 "- pojížděná plocha ostrůvku na komunikaci"</t>
  </si>
  <si>
    <t>2*500,0 "- Ostatní okolní plochy"</t>
  </si>
  <si>
    <t>R95</t>
  </si>
  <si>
    <t>Osazení obrub a linek</t>
  </si>
  <si>
    <t>66</t>
  </si>
  <si>
    <t>916111123</t>
  </si>
  <si>
    <t>Osazení silniční obruby z dlažebních kostek v jedné řadě s ložem tl. přes 50 do 100 mm, s vyplněním a zatřením spár cementovou maltou z drobných kostek s boční opěrou z betonu prostého, do lože z betonu prostého téže značky</t>
  </si>
  <si>
    <t>256944628</t>
  </si>
  <si>
    <t>https://podminky.urs.cz/item/CS_URS_2024_02/916111123</t>
  </si>
  <si>
    <t>1794,50 "- přídlažba podél obrub OP6"</t>
  </si>
  <si>
    <t>-324,0 "- odpočet délky odvodňovacích žlabů"</t>
  </si>
  <si>
    <t>67</t>
  </si>
  <si>
    <t>58381007</t>
  </si>
  <si>
    <t>kostka štípaná dlažební žula drobná 8/10</t>
  </si>
  <si>
    <t>-401952580</t>
  </si>
  <si>
    <t>0,100*470,50 "- přídlažba podél obrub OP6"</t>
  </si>
  <si>
    <t>68</t>
  </si>
  <si>
    <t>916241213</t>
  </si>
  <si>
    <t>Osazení obrubníku kamenného se zřízením lože, s vyplněním a zatřením spár cementovou maltou stojatého s boční opěrou z betonu prostého, do lože z betonu prostého</t>
  </si>
  <si>
    <t>-1420926631</t>
  </si>
  <si>
    <t>https://podminky.urs.cz/item/CS_URS_2024_02/916241213</t>
  </si>
  <si>
    <t>444,50+148,0+95,50+1,50*2+2,0+2,50+221,50+239,0+5,50+400,50+203,50+48,50+21,50 "- podél komunikace"</t>
  </si>
  <si>
    <t>69</t>
  </si>
  <si>
    <t>58380007R1</t>
  </si>
  <si>
    <t>obrubník kamenný žulový 150x250mm</t>
  </si>
  <si>
    <t>-822139324</t>
  </si>
  <si>
    <t>"Ztratné 2,0% -" 1835,50*0,02</t>
  </si>
  <si>
    <t>70</t>
  </si>
  <si>
    <t>916331112</t>
  </si>
  <si>
    <t>Osazení zahradního obrubníku betonového s ložem tl. od 50 do 100 mm z betonu prostého tř. C 12/15 s boční opěrou z betonu prostého tř. C 12/15</t>
  </si>
  <si>
    <t>-43993808</t>
  </si>
  <si>
    <t>https://podminky.urs.cz/item/CS_URS_2024_02/916331112</t>
  </si>
  <si>
    <t>2,50+2,50 "- ostrůvek na komunikaci"</t>
  </si>
  <si>
    <t>71</t>
  </si>
  <si>
    <t>59217001</t>
  </si>
  <si>
    <t>obrubník zahradní betonový 1000x50x250mm</t>
  </si>
  <si>
    <t>-255298042</t>
  </si>
  <si>
    <t>"Ztratné 2,0% -" 5,0*0,02</t>
  </si>
  <si>
    <t>R96</t>
  </si>
  <si>
    <t>Bourání konstrukcí vozovek</t>
  </si>
  <si>
    <t>72</t>
  </si>
  <si>
    <t>113154552</t>
  </si>
  <si>
    <t>Frézování živičného podkladu nebo krytu s naložením hmot na dopravní prostředek plochy přes 2 000 do 10 000 m2 tloušťky vrstvy 40 mm</t>
  </si>
  <si>
    <t>2053781518</t>
  </si>
  <si>
    <t>https://podminky.urs.cz/item/CS_URS_2024_02/113154552</t>
  </si>
  <si>
    <t>5796,50+57,50 "- komunikace pro aut. dopravu - S1 - PAU ZAS-T1 - odvoz na středisko SÚSPK Vochov"</t>
  </si>
  <si>
    <t>73</t>
  </si>
  <si>
    <t>113154558</t>
  </si>
  <si>
    <t>Frézování živičného podkladu nebo krytu s naložením hmot na dopravní prostředek plochy přes 2 000 do 10 000 m2 tloušťky vrstvy 100 mm</t>
  </si>
  <si>
    <t>958880043</t>
  </si>
  <si>
    <t>https://podminky.urs.cz/item/CS_URS_2024_02/113154558</t>
  </si>
  <si>
    <t>5854,0 "- komunikace pro aut. dopravu - S1 - PAU ZAS-T3 - odvoz na skládku"</t>
  </si>
  <si>
    <t>74</t>
  </si>
  <si>
    <t>113107223</t>
  </si>
  <si>
    <t>Odstranění podkladů nebo krytů strojně plochy jednotlivě přes 200 m2 s přemístěním hmot na skládku na vzdálenost do 20 m nebo s naložením na dopravní prostředek z kameniva hrubého drceného, o tl. vrstvy přes 200 do 300 mm</t>
  </si>
  <si>
    <t>-67205275</t>
  </si>
  <si>
    <t>https://podminky.urs.cz/item/CS_URS_2024_02/113107223</t>
  </si>
  <si>
    <t>5854,0 "- komunikace pro aut. dopravu - S1"</t>
  </si>
  <si>
    <t>obrusné vrstvy:</t>
  </si>
  <si>
    <t>13,50+69,50+2,50+5,0+9,50+22,0+27,0+24,50+4,0+3,50+4,0 "- štěrkové plochy"</t>
  </si>
  <si>
    <t>75</t>
  </si>
  <si>
    <t>113106132</t>
  </si>
  <si>
    <t>Rozebrání dlažeb komunikací pro pěší s přemístěním hmot na skládku na vzdálenost do 3 m nebo s naložením na dopravní prostředek s ložem z kameniva nebo živice a s jakoukoliv výplní spár strojně plochy jednotlivě do 50 m2 z betonových, kameninových nebo dlaždic, desek nebo tvarovek</t>
  </si>
  <si>
    <t>-1680123608</t>
  </si>
  <si>
    <t>https://podminky.urs.cz/item/CS_URS_2024_02/113106132</t>
  </si>
  <si>
    <t>2,50 "- komunikace pro pěší v místě nové komunikace"</t>
  </si>
  <si>
    <t>76</t>
  </si>
  <si>
    <t>113106123</t>
  </si>
  <si>
    <t>Rozebrání dlažeb komunikací pro pěší s přemístěním hmot na skládku na vzdálenost do 3 m nebo s naložením na dopravní prostředek s ložem z kameniva nebo živice a s jakoukoliv výplní spár ručně ze zámkové dlažby</t>
  </si>
  <si>
    <t>-1769233089</t>
  </si>
  <si>
    <t>https://podminky.urs.cz/item/CS_URS_2024_02/113106123</t>
  </si>
  <si>
    <t>2,50+9,0 "- komunikace pro pěší v místě nové komunikace"</t>
  </si>
  <si>
    <t>77</t>
  </si>
  <si>
    <t>113107322</t>
  </si>
  <si>
    <t>Odstranění podkladů nebo krytů strojně plochy jednotlivě do 50 m2 s přemístěním hmot na skládku na vzdálenost do 3 m nebo s naložením na dopravní prostředek z kameniva hrubého drceného, o tl. vrstvy přes 100 do 200 mm</t>
  </si>
  <si>
    <t>-147718593</t>
  </si>
  <si>
    <t>https://podminky.urs.cz/item/CS_URS_2024_02/113107322</t>
  </si>
  <si>
    <t>Podkladní vrstvy:</t>
  </si>
  <si>
    <t>2,50 "- bet. dlažba"</t>
  </si>
  <si>
    <t>11,50 "- zámk. dlažba"</t>
  </si>
  <si>
    <t>78</t>
  </si>
  <si>
    <t>113202111</t>
  </si>
  <si>
    <t>Vytrhání obrub s vybouráním lože, s přemístěním hmot na skládku na vzdálenost do 3 m nebo s naložením na dopravní prostředek z krajníků nebo obrubníků stojatých</t>
  </si>
  <si>
    <t>1421604875</t>
  </si>
  <si>
    <t>https://podminky.urs.cz/item/CS_URS_2024_02/113202111</t>
  </si>
  <si>
    <t>19,50+17,0+5,0+5,0+14,50+10,50+24,50+9,0 "- podél komunikace"</t>
  </si>
  <si>
    <t>79</t>
  </si>
  <si>
    <t>113204111</t>
  </si>
  <si>
    <t>Vytrhání obrub s vybouráním lože, s přemístěním hmot na skládku na vzdálenost do 3 m nebo s naložením na dopravní prostředek záhonových</t>
  </si>
  <si>
    <t>-661390171</t>
  </si>
  <si>
    <t>https://podminky.urs.cz/item/CS_URS_2024_02/113204111</t>
  </si>
  <si>
    <t>2,50+7,0 "- podél komunikací"</t>
  </si>
  <si>
    <t>80</t>
  </si>
  <si>
    <t>979054451</t>
  </si>
  <si>
    <t>Očištění vybouraných prvků komunikací od spojovacího materiálu s odklizením a uložením očištěných hmot a spojovacího materiálu na skládku na vzdálenost do 10 m zámkových dlaždic s vyplněním spár kamenivem</t>
  </si>
  <si>
    <t>135926483</t>
  </si>
  <si>
    <t>https://podminky.urs.cz/item/CS_URS_2024_02/979054451</t>
  </si>
  <si>
    <t>2,50+9,0 "- vybouraná zámková dlažba"</t>
  </si>
  <si>
    <t>81</t>
  </si>
  <si>
    <t>9790544R1</t>
  </si>
  <si>
    <t>Paletování vybouraných zámkových dlaždic na zakoupené palety, zabalení, zapáskování a přesun v místě stavby dle požadavku investora</t>
  </si>
  <si>
    <t>-1239048473</t>
  </si>
  <si>
    <t>R97</t>
  </si>
  <si>
    <t xml:space="preserve"> Ostatní bourací práce</t>
  </si>
  <si>
    <t>82</t>
  </si>
  <si>
    <t>113204R11</t>
  </si>
  <si>
    <t>Odstranění kompletních uličních vpustí včetně rámů</t>
  </si>
  <si>
    <t>-711760447</t>
  </si>
  <si>
    <t>83</t>
  </si>
  <si>
    <t>911381812R1</t>
  </si>
  <si>
    <t>Odstranění silničního betonového svodidla s naložením na dopravní prostředek délky 2 m, výšky 0,8 m, odvoz na středisko SÚSPK Vochov</t>
  </si>
  <si>
    <t>1504047851</t>
  </si>
  <si>
    <t>7,50+24,50 "- svodidla km 0,700"</t>
  </si>
  <si>
    <t>84</t>
  </si>
  <si>
    <t>966005311R1</t>
  </si>
  <si>
    <t>Rozebrání a odstranění silničního zábradlí a ocelových svodidel s naložením na dopravní prostředek, se zásypem jam po odstraněných sloupcích a s jeho zhutněním svodidla včetně sloupků, s jednou pásnicí silničního, odvoz na středisko SÚSPK Vochov</t>
  </si>
  <si>
    <t>1807021837</t>
  </si>
  <si>
    <t>48,50 "- svodidlo km 0,775"</t>
  </si>
  <si>
    <t>99</t>
  </si>
  <si>
    <t>Přesuny hmot a sutí</t>
  </si>
  <si>
    <t>85</t>
  </si>
  <si>
    <t>997221571</t>
  </si>
  <si>
    <t>Vodorovná doprava vybouraných hmot bez naložení, ale se složením a s hrubým urovnáním na vzdálenost do 1 km</t>
  </si>
  <si>
    <t>176261577</t>
  </si>
  <si>
    <t>https://podminky.urs.cz/item/CS_URS_2024_02/997221571</t>
  </si>
  <si>
    <t>2,990 "- vybouraná zámková dlažba k využití"</t>
  </si>
  <si>
    <t>86</t>
  </si>
  <si>
    <t>997221579</t>
  </si>
  <si>
    <t>Vodorovná doprava vybouraných hmot bez naložení, ale se složením a s hrubým urovnáním na vzdálenost Příplatek k ceně za každý další započatý 1 km přes 1 km</t>
  </si>
  <si>
    <t>-1200923316</t>
  </si>
  <si>
    <t>https://podminky.urs.cz/item/CS_URS_2024_02/997221579</t>
  </si>
  <si>
    <t>3*2,990 "- vybouraná zámková dlažba k využití - odvoz na deponii/městskou skládku v Doubravecké ul. dle požadavku investora - odvoz 4km"</t>
  </si>
  <si>
    <t>87</t>
  </si>
  <si>
    <t>997221875R1</t>
  </si>
  <si>
    <t>Odvoz vybouraných hmot dle možností zhotovitele s uložením a případným poplatkem za skládku - asfaltu bez obsahu dehtu zatříděného do Katalogu odpadů pod kódem 17 03 02</t>
  </si>
  <si>
    <t>265874644</t>
  </si>
  <si>
    <t>1346,420 "- vybourané asfalty - PAU ZAS-T3"</t>
  </si>
  <si>
    <t>88</t>
  </si>
  <si>
    <t>997221875R2</t>
  </si>
  <si>
    <t>Odvoz vybouraných hmot dle možností zhotovitele s uložením - asfaltu bez obsahu dehtu zatříděného do Katalogu odpadů pod kódem 17 03 02</t>
  </si>
  <si>
    <t>18973617</t>
  </si>
  <si>
    <t>538,568 "- vybourané asfalty - PAU ZAS-T1 - odvoz na středisko SÚSPK Vochov"</t>
  </si>
  <si>
    <t>89</t>
  </si>
  <si>
    <t>997221861R1</t>
  </si>
  <si>
    <t>Odvoz vybouraných hmot dle možností zhotovitele s uložením a případným poplatkem za skládku - z prostého betonu zatříděného do Katalogu odpadů pod kódem 17 01 01</t>
  </si>
  <si>
    <t>524518322</t>
  </si>
  <si>
    <t>0,638+21,525+0,380+5,440</t>
  </si>
  <si>
    <t>90</t>
  </si>
  <si>
    <t>997221873R1</t>
  </si>
  <si>
    <t>Odvoz vybouraných hmot dle možností zhotovitele s uložením a případným poplatkem za skládku - zeminy a kamení zatříděného do Katalogu odpadů pod kódem 17 05 04</t>
  </si>
  <si>
    <t>1710407395</t>
  </si>
  <si>
    <t>2657,160+4,060</t>
  </si>
  <si>
    <t>91</t>
  </si>
  <si>
    <t>998225111</t>
  </si>
  <si>
    <t>Přesun hmot pro komunikace s krytem z kameniva, monolitickým betonovým nebo živičným dopravní vzdálenost do 200 m jakékoliv délky objektu</t>
  </si>
  <si>
    <t>283778321</t>
  </si>
  <si>
    <t>https://podminky.urs.cz/item/CS_URS_2024_02/998225111</t>
  </si>
  <si>
    <t>SO 104 - SO 104 - Úpravy napojení navazujících MK a sjezdů (100% město)</t>
  </si>
  <si>
    <t>-1585444397</t>
  </si>
  <si>
    <t>1954,811-120,249 "- z komunikací"</t>
  </si>
  <si>
    <t>3*2,25*(1,70-0,70) "- z hloubení jam"</t>
  </si>
  <si>
    <t>380705888</t>
  </si>
  <si>
    <t>120,249 "- z komunikací"</t>
  </si>
  <si>
    <t>3*2,25*0,70 "- z hloubení jam"</t>
  </si>
  <si>
    <t>-1516386667</t>
  </si>
  <si>
    <t>1841,312*1,95 "- viz. položka č. 162751117R1 - Vodorovné přemístění na skládku"</t>
  </si>
  <si>
    <t>188,50*1,18 "- komunikace - asfalt - S1"</t>
  </si>
  <si>
    <t>3,0*1,18 "- komunikace - zastávky BUS - S2"</t>
  </si>
  <si>
    <t>947,50*1,18 "- komunikace - asfalt - S3"</t>
  </si>
  <si>
    <t>617,0*1,18 "- komunikace - MK - S4"</t>
  </si>
  <si>
    <t>208,50*1,18 "- účelová komunikace - S9"</t>
  </si>
  <si>
    <t>0,550*188,50*1,11 "- komunikace pro aut. dopravu - S1"</t>
  </si>
  <si>
    <t>0,620*3,0*1,11 "- komunikace - zastávky BUS - S2"</t>
  </si>
  <si>
    <t>0,290*947,50*1,11 "- komunikace - asfalt - S3"</t>
  </si>
  <si>
    <t>0,260*617,0*1,18 "- komunikace - MK - S4"</t>
  </si>
  <si>
    <t>0,220*208,50*1,11 "- účelová komunikace - S9"</t>
  </si>
  <si>
    <t>(0,600-0,220)*188,50*1,18 "- komunikace - asfalt - S1"</t>
  </si>
  <si>
    <t>(0,600-0,240)*3,0*1,18 "- komunikace - zastávky BUS - S2"</t>
  </si>
  <si>
    <t>(0,600-0,050)*947,50*1,18 "- komunikace - asfalt - S3"</t>
  </si>
  <si>
    <t>(0,600-0,020)*617,0*1,18 "- komunikace - MK - S4"</t>
  </si>
  <si>
    <t>0,200*208,50*1,18 "- účelová komunikace - S9"</t>
  </si>
  <si>
    <t>0,220*188,50*1,18 "- komunikace - asfalt - S1"</t>
  </si>
  <si>
    <t>0,240*3,0*1,18 "- komunikace - zastávky BUS - S2"</t>
  </si>
  <si>
    <t>0,050*947,50*1,18 "- komunikace - asfalt - S3"</t>
  </si>
  <si>
    <t>0,020*617,0*1,18 "- komunikace - MK - S4"</t>
  </si>
  <si>
    <t>1954,811*0,02</t>
  </si>
  <si>
    <t>171152112</t>
  </si>
  <si>
    <t>Uložení sypaniny do zhutněných násypů pro silnice, dálnice a letiště s rozprostřením sypaniny ve vrstvách, s hrubým urovnáním a uzavřením povrchu násypu z hornin nesoudržných sypkých mimo aktivní zónu</t>
  </si>
  <si>
    <t>1268661633</t>
  </si>
  <si>
    <t>https://podminky.urs.cz/item/CS_URS_2024_02/171152112</t>
  </si>
  <si>
    <t>zásypy z nakupovaného materiálu:</t>
  </si>
  <si>
    <t>2*0,13*34,0 "- podél účelové komunikace"</t>
  </si>
  <si>
    <t>-71627923</t>
  </si>
  <si>
    <t>8,84*2 'Přepočtené koeficientem množství</t>
  </si>
  <si>
    <t>3*2,25*1,70 "- UV"</t>
  </si>
  <si>
    <t>3*4*1,50*1,70 "- UV"</t>
  </si>
  <si>
    <t>30,60 "- viz pol.č. 151101102 Zřízení příložného pažení"</t>
  </si>
  <si>
    <t>3*2,05*1,70 "- UV"</t>
  </si>
  <si>
    <t>10,455*2 'Přepočtené koeficientem množství</t>
  </si>
  <si>
    <t>614,0*1,11 "- komunikace pro aut. dopravu - MK - S4"</t>
  </si>
  <si>
    <t>2*208,50*1,11 "- účelová komunikace - S9"</t>
  </si>
  <si>
    <t>564861111</t>
  </si>
  <si>
    <t>Podklad ze štěrkodrti ŠD s rozprostřením a zhutněním plochy přes 100 m2, po zhutnění tl. 200 mm</t>
  </si>
  <si>
    <t>-576099885</t>
  </si>
  <si>
    <t>https://podminky.urs.cz/item/CS_URS_2024_02/564861111</t>
  </si>
  <si>
    <t>947,50*1,11 "- komunikace - asfalt - S3"</t>
  </si>
  <si>
    <t>188,50*1,11 "- komunikace pro aut. dopravu - S1"</t>
  </si>
  <si>
    <t>3,0*1,11 "- komunikace - zastávky BUS - S2"</t>
  </si>
  <si>
    <t>-674120085</t>
  </si>
  <si>
    <t>2*188,50*1,18 "- komunikace - asfalt - S1 - 2 vrstvy"</t>
  </si>
  <si>
    <t>2*3,0*1,18 "- komunikace - zastávky BUS - S2"</t>
  </si>
  <si>
    <t>2*947,50*1,18 "- komunikace - asfalt - S3 - 2 vrstvy"</t>
  </si>
  <si>
    <t>2*614,0*1,18 "- komunikace - MK - S4 - 2 vrstvy"</t>
  </si>
  <si>
    <t>16525473</t>
  </si>
  <si>
    <t>614,0*1,05 "- komunikace pro aut. dopravu - MK - S4"</t>
  </si>
  <si>
    <t>947,50*1,05 "- komunikace - asfalt - S3"</t>
  </si>
  <si>
    <t>3,0*1,05 "- komunikace - zastávky BUS - S2"</t>
  </si>
  <si>
    <t>1080975422</t>
  </si>
  <si>
    <t>188,50*1,05 "- komunikace pro aut. dopravu - S1"</t>
  </si>
  <si>
    <t>577144221</t>
  </si>
  <si>
    <t>Asfaltový beton vrstva obrusná ACO 11 (ABS) s rozprostřením a se zhutněním z nemodifikovaného asfaltu v pruhu šířky přes 3 m tř. II, po zhutnění tl. 50 mm</t>
  </si>
  <si>
    <t>784889670</t>
  </si>
  <si>
    <t>https://podminky.urs.cz/item/CS_URS_2024_02/577144221</t>
  </si>
  <si>
    <t>181,50 "- komunikace pro aut. dopravu - MK - frézování - km 1,455"</t>
  </si>
  <si>
    <t>577134221</t>
  </si>
  <si>
    <t>Asfaltový beton vrstva obrusná ACO 11 (ABS) s rozprostřením a se zhutněním z nemodifikovaného asfaltu v pruhu šířky přes 3 m tř. II, po zhutnění tl. 40 mm</t>
  </si>
  <si>
    <t>https://podminky.urs.cz/item/CS_URS_2024_02/577134221</t>
  </si>
  <si>
    <t>144,0+83,0+94,0+308,0+91,50+227,0 "- komunikace - asfalt - S3"</t>
  </si>
  <si>
    <t>-2115091277</t>
  </si>
  <si>
    <t>121,0+67,50 "- komunikace - asfalt - S1"</t>
  </si>
  <si>
    <t>573231106</t>
  </si>
  <si>
    <t>Postřik spojovací PS bez posypu kamenivem ze silniční emulze, v množství 0,30 kg/m2</t>
  </si>
  <si>
    <t>-1348014144</t>
  </si>
  <si>
    <t>https://podminky.urs.cz/item/CS_URS_2024_02/573231106</t>
  </si>
  <si>
    <t>-930184209</t>
  </si>
  <si>
    <t>2*(121,0+67,50) "- komunikace - asfalt - S1 - 2 vrstvy"</t>
  </si>
  <si>
    <t>2078994428</t>
  </si>
  <si>
    <t>-517727229</t>
  </si>
  <si>
    <t>565145121</t>
  </si>
  <si>
    <t>Asfaltový beton vrstva podkladní ACP 16 (obalované kamenivo střednězrnné - OKS) s rozprostřením a zhutněním v pruhu šířky přes 3 m, po zhutnění tl. 60 mm</t>
  </si>
  <si>
    <t>-1686796920</t>
  </si>
  <si>
    <t>https://podminky.urs.cz/item/CS_URS_2024_02/565145121</t>
  </si>
  <si>
    <t>-91828682</t>
  </si>
  <si>
    <t>4,0+63,50+39,50+4,0+3,0+6,0+15,50+4,0+40,50+47,0+4,50+2,50+13,50+41,0+321,50+4,50+2,50 "- komunikace pro aut. dopravu - MK - S4"</t>
  </si>
  <si>
    <t>59245013</t>
  </si>
  <si>
    <t>dlažba zámková betonová tvaru I 200x165mm tl 80mm přírodní</t>
  </si>
  <si>
    <t>-29,0 "- odpočet sklepecké dlažby"</t>
  </si>
  <si>
    <t>"Ztratné 2,0% -" 588,0*0,02</t>
  </si>
  <si>
    <t>596212214</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</si>
  <si>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Příplatek k cenám za dlažbu z prvků dvou barev</t>
  </si>
  <si>
    <t>276271521</t>
  </si>
  <si>
    <t>https://podminky.urs.cz/item/CS_URS_2024_02/596212214</t>
  </si>
  <si>
    <t>4,0+4,0+3,0+4,0+4,50+2,50+4,50+2,50 "- slepecká dlažba"</t>
  </si>
  <si>
    <t>59245226</t>
  </si>
  <si>
    <t>dlažba pro nevidomé betonová 200x100mm tl 80mm barevná</t>
  </si>
  <si>
    <t>807228983</t>
  </si>
  <si>
    <t>"Ztratné 2,0% -" 29,0*0,02</t>
  </si>
  <si>
    <t>581141215</t>
  </si>
  <si>
    <t>Kryt cementobetonový silničních komunikací skupiny CB II tl. 240 mm</t>
  </si>
  <si>
    <t>2041678907</t>
  </si>
  <si>
    <t>https://podminky.urs.cz/item/CS_URS_2024_02/581141215</t>
  </si>
  <si>
    <t>3,0 "- komunikace - zastávky BUS - S2"</t>
  </si>
  <si>
    <t>573451114</t>
  </si>
  <si>
    <t>Dvojitý nátěr DN s posypem kamenivem a se zaválcováním z asfaltu silničního, v množství 2,4 kg/m2</t>
  </si>
  <si>
    <t>-1846299729</t>
  </si>
  <si>
    <t>https://podminky.urs.cz/item/CS_URS_2024_02/573451114</t>
  </si>
  <si>
    <t>208,50 "- účelová komunikace - S9"</t>
  </si>
  <si>
    <t>574381112</t>
  </si>
  <si>
    <t>Penetrační makadam PM s rozprostřením kameniva na sucho, s prolitím živicí, s posypem drtí a se zhutněním hrubý (PMH) z kameniva hrubého drceného, po zhutnění tl. 100 mm</t>
  </si>
  <si>
    <t>615376890</t>
  </si>
  <si>
    <t>https://podminky.urs.cz/item/CS_URS_2024_02/574381112</t>
  </si>
  <si>
    <t>972142783</t>
  </si>
  <si>
    <t>3*0,90*0,90*0,100 "- podkladní beton pro UV"</t>
  </si>
  <si>
    <t>-10336836</t>
  </si>
  <si>
    <t>59223864</t>
  </si>
  <si>
    <t>prstenec pro uliční vpusť vyrovnávací betonový 390x60x130mm</t>
  </si>
  <si>
    <t>-1649298827</t>
  </si>
  <si>
    <t>-439684923</t>
  </si>
  <si>
    <t>1263843921</t>
  </si>
  <si>
    <t>-490377674</t>
  </si>
  <si>
    <t>-1208605847</t>
  </si>
  <si>
    <t>1513927082</t>
  </si>
  <si>
    <t>-1046311435</t>
  </si>
  <si>
    <t>1169516630</t>
  </si>
  <si>
    <t>1673922630</t>
  </si>
  <si>
    <t>1438232054</t>
  </si>
  <si>
    <t>-193765779</t>
  </si>
  <si>
    <t>687671354</t>
  </si>
  <si>
    <t>3*0,50</t>
  </si>
  <si>
    <t>1747219642</t>
  </si>
  <si>
    <t>23,50+4,0 "- žlaby pro odvodnění MK"</t>
  </si>
  <si>
    <t>-275228722</t>
  </si>
  <si>
    <t>23+4 "- žlaby pro odvodnění MK"</t>
  </si>
  <si>
    <t>-931240102</t>
  </si>
  <si>
    <t>1 "- žlaby pro odvodnění MK"</t>
  </si>
  <si>
    <t>-1282678608</t>
  </si>
  <si>
    <t>1+1 "- žlaby pro odvodnění MK"</t>
  </si>
  <si>
    <t>5,50+6,50+7,50+3,50+3,50+5,50+5,50+39,0 "- napojení na stávající komunikace"</t>
  </si>
  <si>
    <t>-490956956</t>
  </si>
  <si>
    <t>188,50 "- komunikace pro aut. dopravu - S1"</t>
  </si>
  <si>
    <t>947,50 "- komunikace - asfalt - S3"</t>
  </si>
  <si>
    <t>617,0 "- komunikace pro aut. dopravu - MK - S4"</t>
  </si>
  <si>
    <t>2*100,0 "- Ostatní okolní plochy"</t>
  </si>
  <si>
    <t>916231213</t>
  </si>
  <si>
    <t>Osazení chodníkového obrubníku betonového se zřízením lože, s vyplněním a zatřením spár cementovou maltou stojatého s boční opěrou z betonu prostého, do lože z betonu prostého</t>
  </si>
  <si>
    <t>-1310846882</t>
  </si>
  <si>
    <t>https://podminky.urs.cz/item/CS_URS_2024_02/916231213</t>
  </si>
  <si>
    <t>6,50*3+6,0+7,0+6,0*2+6,0*2+8,0+4,50+5,50+7,0+13,50+6,0+6,50+1,0</t>
  </si>
  <si>
    <t>59217017</t>
  </si>
  <si>
    <t>obrubník betonový chodníkový 1000x100x250mm</t>
  </si>
  <si>
    <t>-1549131488</t>
  </si>
  <si>
    <t>"Ztratné 2,0% -" 108,50*0,02</t>
  </si>
  <si>
    <t>54525595</t>
  </si>
  <si>
    <t>465,50 "- přídlažba podél obrub OP6"</t>
  </si>
  <si>
    <t>-1749473453</t>
  </si>
  <si>
    <t>0,100*465,50 "- přídlažba podél obrub OP6"</t>
  </si>
  <si>
    <t>-661461103</t>
  </si>
  <si>
    <t>podél MK:</t>
  </si>
  <si>
    <t>12,0+14,0+10,0+13,0+9,0+17,50+6,0+5,50+15,50+15,50+10,0+9,0+10,0+11,0+14,50+14,50+7,50+16,50+47,50+54,0+22,0+3,0+29,50+36,0+27,50+16,50+7,50+11,0</t>
  </si>
  <si>
    <t>1800461196</t>
  </si>
  <si>
    <t>465,50 "- podél MK"</t>
  </si>
  <si>
    <t>"Ztratné 2,0% -" 465,50*0,02</t>
  </si>
  <si>
    <t>26,50+21,50</t>
  </si>
  <si>
    <t>"Ztratné 2,0% -" 48,0*0,02</t>
  </si>
  <si>
    <t>147,0+80,0+118,0+42,50+35,50+142,50+158,0+560,50+247,0 "- komunikace pro aut. dopravu - MK"</t>
  </si>
  <si>
    <t>113154553</t>
  </si>
  <si>
    <t>Frézování živičného podkladu nebo krytu s naložením hmot na dopravní prostředek plochy přes 2 000 do 10 000 m2 tloušťky vrstvy 50 mm</t>
  </si>
  <si>
    <t>-996940818</t>
  </si>
  <si>
    <t>https://podminky.urs.cz/item/CS_URS_2024_02/113154553</t>
  </si>
  <si>
    <t>181,50 "- komunikace pro aut. dopravu - MK - frézování"</t>
  </si>
  <si>
    <t>1531,0 "- komunikace pro aut. dopravu - MK"</t>
  </si>
  <si>
    <t>113106171</t>
  </si>
  <si>
    <t>Rozebrání dlažeb vozovek a ploch s přemístěním hmot na skládku na vzdálenost do 3 m nebo s naložením na dopravní prostředek, s jakoukoliv výplní spár ručně ze zámkové dlažby s ložem z kameniva</t>
  </si>
  <si>
    <t>1341718137</t>
  </si>
  <si>
    <t>https://podminky.urs.cz/item/CS_URS_2024_02/113106171</t>
  </si>
  <si>
    <t>72,0+49,0+24,0+37,0+68,0 "- komunikace pro aut. dopravu - MK"</t>
  </si>
  <si>
    <t>113106161</t>
  </si>
  <si>
    <t>Rozebrání dlažeb vozovek a ploch s přemístěním hmot na skládku na vzdálenost do 3 m nebo s naložením na dopravní prostředek, s jakoukoliv výplní spár ručně z drobných kostek nebo odseků s ložem z kameniva</t>
  </si>
  <si>
    <t>-1041261043</t>
  </si>
  <si>
    <t>https://podminky.urs.cz/item/CS_URS_2024_02/113106161</t>
  </si>
  <si>
    <t>30,0+19,0 "- komunikace pro aut. dopravu - MK"</t>
  </si>
  <si>
    <t>-1377673733</t>
  </si>
  <si>
    <t>138,0 "- betonové panely"</t>
  </si>
  <si>
    <t>1531,0 "- komunikace pro aut. dopravu - MK - asfalt"</t>
  </si>
  <si>
    <t>250,0 "- komunikace pro aut. dopravu - MK - zámk. dlažba"</t>
  </si>
  <si>
    <t>49,0 "- komunikace pro aut. dopravu - MK - žul. kostky"</t>
  </si>
  <si>
    <t>138,0 "- komunikace pro aut. dopravu - MK - betonové panely"</t>
  </si>
  <si>
    <t>9,50+12,0+10,50+6,0*2+13,50+9,0+17,50+5,50+5,0+12,50+12,50+8,0+6,50*2+6,0*2+6,50+11,0+11,0+8,0+12,50+5,0+7,50 "- podél komunikace"</t>
  </si>
  <si>
    <t>1323306649</t>
  </si>
  <si>
    <t>250,0 "- vybouraná zámková dlažba"</t>
  </si>
  <si>
    <t>979071121</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</si>
  <si>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</si>
  <si>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-582762864</t>
  </si>
  <si>
    <t>https://podminky.urs.cz/item/CS_URS_2024_02/979071121</t>
  </si>
  <si>
    <t>49,0 "- vybouraná žulová dlažba"</t>
  </si>
  <si>
    <t>1269240112</t>
  </si>
  <si>
    <t>9790544R2</t>
  </si>
  <si>
    <t>Paletování vybouraných dlažebních kostek drobných na zakoupené palety/vaky, zabalení, zapáskování a přesun v místě stavby dle požadavku investora</t>
  </si>
  <si>
    <t>-325993513</t>
  </si>
  <si>
    <t>966008212</t>
  </si>
  <si>
    <t>Bourání odvodňovacího žlabu s odklizením a uložením vybouraného materiálu na skládku na vzdálenost do 10 m nebo s naložením na dopravní prostředek z betonových příkopových tvárnic nebo desek šířky přes 500 do 800 mm</t>
  </si>
  <si>
    <t>-1884333457</t>
  </si>
  <si>
    <t>https://podminky.urs.cz/item/CS_URS_2024_02/966008212</t>
  </si>
  <si>
    <t>17,0 "- žlabovky podél komunikace"</t>
  </si>
  <si>
    <t>1133522636</t>
  </si>
  <si>
    <t>73,750 "- vybouraná zámková dlažba k využití"</t>
  </si>
  <si>
    <t>15,680 "- vybourané žulové obruby k využití"</t>
  </si>
  <si>
    <t>-1104192988</t>
  </si>
  <si>
    <t>3*73,750 "- vybouraná zámková dlažba k využití - odvoz na deponii/městskou skládku v Doubravecké ul. dle požadavku investora - odvoz 4km"</t>
  </si>
  <si>
    <t>3*15,680 "- vybourané žulové obruby k využití - odvoz na deponii/městskou skládku v Doubravecké ul. dle požadavku investora - odvoz 4km"</t>
  </si>
  <si>
    <t>352,130 "- vybourané asfalty - PAU ZAS-T3"</t>
  </si>
  <si>
    <t>-614149770</t>
  </si>
  <si>
    <t>140,852+20,873 "- vybourané asfalty - PAU ZAS-T1"</t>
  </si>
  <si>
    <t>361515893</t>
  </si>
  <si>
    <t>43,870</t>
  </si>
  <si>
    <t>997221862R1</t>
  </si>
  <si>
    <t>Odvoz vybouraných hmot dle možností zhotovitele s uložením a případným poplatkem za skládku - z armovaného betonu zatříděného do Katalogu odpadů pod kódem 17 01 01</t>
  </si>
  <si>
    <t>177242956</t>
  </si>
  <si>
    <t>48,990</t>
  </si>
  <si>
    <t>-2109495623</t>
  </si>
  <si>
    <t>865,920</t>
  </si>
  <si>
    <t>997221R01</t>
  </si>
  <si>
    <t>Odkup vyfrézovaných asfaltových hmot zhotovitelem</t>
  </si>
  <si>
    <t>1008086481</t>
  </si>
  <si>
    <t>P</t>
  </si>
  <si>
    <t>Poznámka k položce:_x000D_
POLOŽKU OCEŇTE DLE PLZEŇSKÝCH STANDARDŮ PRO KOMUNIKACE .... 1 Kč/t</t>
  </si>
  <si>
    <t>-(140,852+20,873)</t>
  </si>
  <si>
    <t>998223011</t>
  </si>
  <si>
    <t>Přesun hmot pro pozemní komunikace s krytem dlážděným dopravní vzdálenost do 200 m jakékoliv délky objektu</t>
  </si>
  <si>
    <t>https://podminky.urs.cz/item/CS_URS_2024_02/998223011</t>
  </si>
  <si>
    <t>SO 121 - SO 121 - Zastávkové zálivy na II/231 (100% SÚS)</t>
  </si>
  <si>
    <t>1331609762</t>
  </si>
  <si>
    <t>384,044-90,907 "- z komunikací"</t>
  </si>
  <si>
    <t>835648683</t>
  </si>
  <si>
    <t>90,907 "- z komunikací"</t>
  </si>
  <si>
    <t>39352408</t>
  </si>
  <si>
    <t>293,137*1,95 "- viz. položka č. 162751117R1 - Vodorovné přemístění na skládku"</t>
  </si>
  <si>
    <t>321,0*1,18 "- komunikace - zastávky BUS - S2"</t>
  </si>
  <si>
    <t>0,440*321,0*1,11 "- komunikace - zastávky BUS - S2""</t>
  </si>
  <si>
    <t>(0,600-0,240)*321,0*1,18 "- komunikace - zastávky BUS - S2"</t>
  </si>
  <si>
    <t>0,240*321,0*1,18 "- komunikace - zastávky BUS - S2"</t>
  </si>
  <si>
    <t>384,044*0,02</t>
  </si>
  <si>
    <t>-1050062183</t>
  </si>
  <si>
    <t>321,0*1,11 "- komunikace - zastávky BUS - S2"</t>
  </si>
  <si>
    <t>-1195695037</t>
  </si>
  <si>
    <t>2*321,0*1,18 "- komunikace - zastávky BUS - S2"</t>
  </si>
  <si>
    <t>1201574517</t>
  </si>
  <si>
    <t>321,0*1,05 "- komunikace - zastávky BUS - S2"</t>
  </si>
  <si>
    <t>-1123180758</t>
  </si>
  <si>
    <t>71,50*2+62,0+116,0 "- komunikace - zastávky BUS - S2"</t>
  </si>
  <si>
    <t>520369901</t>
  </si>
  <si>
    <t>321,0 "- komunikace - zastávky BUS - S2"</t>
  </si>
  <si>
    <t>2*50,0 "- Ostatní okolní plochy"</t>
  </si>
  <si>
    <t>-23536196</t>
  </si>
  <si>
    <t>48,0 "- podél zálivu"</t>
  </si>
  <si>
    <t>379182205</t>
  </si>
  <si>
    <t>74,50+47,0+18,0+80,50 "- komunikace pro aut. dopravu - S2 - PAU ZAS-T1 - odvoz na středisko SÚSPK Vochov"</t>
  </si>
  <si>
    <t>74,50+47,0+18,0+80,50 "- komunikace pro aut. dopravu - S2 - PAU ZAS-T3 - odvoz na skládku"</t>
  </si>
  <si>
    <t>74,50+47,0+18,0+80,50 "- komunikace pro aut. dopravu - S2"</t>
  </si>
  <si>
    <t>193749552</t>
  </si>
  <si>
    <t>24,0 "- betonové panely"</t>
  </si>
  <si>
    <t>1972845570</t>
  </si>
  <si>
    <t>1470587135</t>
  </si>
  <si>
    <t>50,60 "- vybourané asfalty - PAU ZAS-T3"</t>
  </si>
  <si>
    <t>1318674088</t>
  </si>
  <si>
    <t>20,240 "- vybourané asfalty - PAU ZAS-T1 - odvoz na středisko SÚSPK Vochov"</t>
  </si>
  <si>
    <t>1711115878</t>
  </si>
  <si>
    <t>8,520</t>
  </si>
  <si>
    <t>-1214541187</t>
  </si>
  <si>
    <t>96,80+6,960</t>
  </si>
  <si>
    <t>SO 121.1.1 - SO 121.1.1 - Zastávky Lesní závod (100% SÚS)</t>
  </si>
  <si>
    <t>1932985144</t>
  </si>
  <si>
    <t>90,004-26,125 "- z komunikací"</t>
  </si>
  <si>
    <t>-1567987747</t>
  </si>
  <si>
    <t>26,125 "- z komunikací"</t>
  </si>
  <si>
    <t>1413382126</t>
  </si>
  <si>
    <t>63,879*1,95 "- viz. položka č. 162751117R1 - Vodorovné přemístění na skládku"</t>
  </si>
  <si>
    <t>33,0*1,18 "- komunikace pro aut. dopravu - S1"</t>
  </si>
  <si>
    <t>62,0*1,18 "- komunikace - zastávky BUS - S2"</t>
  </si>
  <si>
    <t>0,170*33,0*1,11 "- komunikace - asfalt - S1"</t>
  </si>
  <si>
    <t>0,240*62,0*1,11 "- komunikace - zastávky BUS - S2""</t>
  </si>
  <si>
    <t>(0,600-0,220)*33,0*1,18 "- komunikace pro aut. dopravu - S1"</t>
  </si>
  <si>
    <t>(0,600-0,240)*62,0*1,18 "- komunikace - zastávky BUS - S2"</t>
  </si>
  <si>
    <t>0,220*33,0*1,18 "- komunikace pro aut. dopravu - S1"</t>
  </si>
  <si>
    <t>0,240*62,0*1,18 "- komunikace - zastávky BUS - S2"</t>
  </si>
  <si>
    <t>90,004*0,02</t>
  </si>
  <si>
    <t>33,0*1,11 "- komunikace pro aut. dopravu - S1"</t>
  </si>
  <si>
    <t>62,0*1,11 "- komunikace - zastávky BUS - S2"</t>
  </si>
  <si>
    <t>2*33,0*1,18 "- komunikace pro aut. dopravu - S1"</t>
  </si>
  <si>
    <t>2*62,0*1,18 "- komunikace - zastávky BUS - S2"</t>
  </si>
  <si>
    <t>62,0*1,05 "- komunikace - zastávky BUS - S2"</t>
  </si>
  <si>
    <t>2002506886</t>
  </si>
  <si>
    <t>33,0*1,05 "- komunikace pro aut. dopravu - S1"</t>
  </si>
  <si>
    <t>-2124020337</t>
  </si>
  <si>
    <t>16,50*2 "- komunikace - asfalt - S1"</t>
  </si>
  <si>
    <t>-1817274118</t>
  </si>
  <si>
    <t>2*(16,50*2) "- komunikace - asfalt - S1 - 2 vrstvy"</t>
  </si>
  <si>
    <t>1000340653</t>
  </si>
  <si>
    <t>1166639014</t>
  </si>
  <si>
    <t>287047408</t>
  </si>
  <si>
    <t>62,0 "- komunikace - zastávky BUS - S2"</t>
  </si>
  <si>
    <t>-477883815</t>
  </si>
  <si>
    <t>33,0 "- komunikace pro aut. dopravu - S1"</t>
  </si>
  <si>
    <t>25,0 "- Ostatní okolní plochy"</t>
  </si>
  <si>
    <t>18,0+15,50 "- komunikace pro aut. dopravu - S1 - PAU ZAS-T1 - odvoz na středisko SÚSPK Vochov"</t>
  </si>
  <si>
    <t>63,0 "- komunikace pro aut. dopravu - S2 - PAU ZAS-T1 - odvoz na středisko SÚSPK Vochov"</t>
  </si>
  <si>
    <t>18,0+15,50 "- komunikace pro aut. dopravu - S1 - PAU ZAS-T3 - odvoz na skládku"</t>
  </si>
  <si>
    <t>63,0 "- komunikace pro aut. dopravu - S2 - PAU ZAS-T3 - odvoz na skládku"</t>
  </si>
  <si>
    <t>18,0+15,50 "- komunikace pro aut. dopravu - S1"</t>
  </si>
  <si>
    <t>63,0 "- komunikace pro aut. dopravu - S2"</t>
  </si>
  <si>
    <t>22,195 "- vybourané asfalty - PAU ZAS-T3"</t>
  </si>
  <si>
    <t>-978723204</t>
  </si>
  <si>
    <t>8,878 "- vybourané asfalty - PAU ZAS-T1 - odvoz na středisko SÚSPK Vochov"</t>
  </si>
  <si>
    <t>1218284282</t>
  </si>
  <si>
    <t>42,460</t>
  </si>
  <si>
    <t>SO 121.1.2 - SO 121.1.2 - Zastávky Lesní závod (100% SÚS)</t>
  </si>
  <si>
    <t>525757999</t>
  </si>
  <si>
    <t>57,002-16,567 "- z komunikací"</t>
  </si>
  <si>
    <t>1210953997</t>
  </si>
  <si>
    <t>16,567 "- z komunikací"</t>
  </si>
  <si>
    <t>102190667</t>
  </si>
  <si>
    <t>40,435*1,95 "- viz. položka č. 162751117R1 - Vodorovné přemístění na skládku"</t>
  </si>
  <si>
    <t>58,50*1,18 "- komunikace - zastávky BUS - S2"</t>
  </si>
  <si>
    <t>0,240*58,50*1,11 "- komunikace - zastávky BUS - S2""</t>
  </si>
  <si>
    <t>(0,600-0,240)*58,50*1,18 "- komunikace - zastávky BUS - S2"</t>
  </si>
  <si>
    <t>0,240*58,50*1,18 "- komunikace - zastávky BUS - S2"</t>
  </si>
  <si>
    <t>57,002*0,02</t>
  </si>
  <si>
    <t>58,50*1,11 "- komunikace - zastávky BUS - S2"</t>
  </si>
  <si>
    <t>2*58,50*1,18 "- komunikace - zastávky BUS - S2"</t>
  </si>
  <si>
    <t>58,50*1,05 "- komunikace - zastávky BUS - S2"</t>
  </si>
  <si>
    <t>58,50 "- komunikace - zastávky BUS - S2"</t>
  </si>
  <si>
    <t>-274559251</t>
  </si>
  <si>
    <t>2*(25,50) "- napojení na stávající komunikace"</t>
  </si>
  <si>
    <t>-940468498</t>
  </si>
  <si>
    <t>25,50 "- napojení na stávající komunikace"</t>
  </si>
  <si>
    <t>-1753256447</t>
  </si>
  <si>
    <t>57,50 "- komunikace pro aut. dopravu - S2 - PAU ZAS-T1 - odvoz na středisko SÚSPK Vochov"</t>
  </si>
  <si>
    <t>57,50 "- komunikace pro aut. dopravu - S2 - PAU ZAS-T3 - odvoz na skládku"</t>
  </si>
  <si>
    <t>57,50 "- komunikace pro aut. dopravu - S2"</t>
  </si>
  <si>
    <t>13,225 "- vybourané asfalty - PAU ZAS-T3"</t>
  </si>
  <si>
    <t>1042213459</t>
  </si>
  <si>
    <t>5,290 "- vybourané asfalty - PAU ZAS-T1 - odvoz na středisko SÚSPK Vochov"</t>
  </si>
  <si>
    <t>25,30</t>
  </si>
  <si>
    <t>SO 132 - SO 132 - Chodníky, cyklistické stezky a TÚ (100% město)</t>
  </si>
  <si>
    <t xml:space="preserve">      R11 - Zemní práce pro komunikace</t>
  </si>
  <si>
    <t xml:space="preserve">      R15 - Zemní práce pro konstrukce</t>
  </si>
  <si>
    <t xml:space="preserve">    2 - Zakládání</t>
  </si>
  <si>
    <t xml:space="preserve">      R21 - Ochrany a úpravy inženýrských sítí</t>
  </si>
  <si>
    <t xml:space="preserve">      R23 - Hydroizolace objektů</t>
  </si>
  <si>
    <t xml:space="preserve">    3 - Svislé a kompletní konstrukce</t>
  </si>
  <si>
    <t xml:space="preserve">      R34 - Zábradlí, oplocení</t>
  </si>
  <si>
    <t xml:space="preserve">      R53 - Cyklostezka - asfalt</t>
  </si>
  <si>
    <t xml:space="preserve">      R54 - Pojížděná komunikace - zásobovací boxy - žulová dlažba</t>
  </si>
  <si>
    <t xml:space="preserve">      R93 -  Mobiliář</t>
  </si>
  <si>
    <t>584484861</t>
  </si>
  <si>
    <t>Odvoz přebytečného výkopku (kontaminováno):</t>
  </si>
  <si>
    <t>1584,177 "- z komunikací"</t>
  </si>
  <si>
    <t>5,836 "- z hloubení jamek"</t>
  </si>
  <si>
    <t>6,480 "- z hloubení rýh"</t>
  </si>
  <si>
    <t>-960256074</t>
  </si>
  <si>
    <t>1596,493*1,95 "- viz. položka č. 162751117R1 - Vodorovné přemístění na skládku"</t>
  </si>
  <si>
    <t>754,0*1,18 "- vjezdy v trase chodníku"</t>
  </si>
  <si>
    <t>378,50*1,18 "- vjezdy v místě zeleně"</t>
  </si>
  <si>
    <t>568,0*1,18 "- park. stání"</t>
  </si>
  <si>
    <t>3761,0*1,05 "- komunikace pro pěší"</t>
  </si>
  <si>
    <t>61,0*1,18 "- zásobovací boxy"</t>
  </si>
  <si>
    <t>60,0*1,11 "- cyklostezka"</t>
  </si>
  <si>
    <t>Zemní práce pro komunikace</t>
  </si>
  <si>
    <t>-1389267248</t>
  </si>
  <si>
    <t>0,350*754,0*1,11 "- vjezdy v trase chodníku"</t>
  </si>
  <si>
    <t>0,350*378,50*1,11 "- vjezdy v místě zeleně"</t>
  </si>
  <si>
    <t>0,350*568,0*1,11 "- park. stání"</t>
  </si>
  <si>
    <t>0,120*3761,0*1,05 "- komunikace pro pěší"</t>
  </si>
  <si>
    <t>0,230*61,0*1,11 "- zásobovací boxy"</t>
  </si>
  <si>
    <t>0,080*60,0*1,05 "- cyklostezka"</t>
  </si>
  <si>
    <t>0,200*754,0*1,18 "- vjezdy v trase chodníku"</t>
  </si>
  <si>
    <t>0,200*378,50*1,18 "- vjezdy v místě zeleně"</t>
  </si>
  <si>
    <t>0,200*568,0*1,18 "- park. stání"</t>
  </si>
  <si>
    <t>0,200*61,0*1,18 "- zásobovací boxy"</t>
  </si>
  <si>
    <t>0,200*60,0*1,11 "- cyklostezka"</t>
  </si>
  <si>
    <t>1980394976</t>
  </si>
  <si>
    <t>1584,177*0,02</t>
  </si>
  <si>
    <t>846675908</t>
  </si>
  <si>
    <t>(30,0+12,50)*(0,8+0,17+0,17)+25,0*(0,7+0,05+0,7+0,07+1,07+0,09+0,12+0,73+0,28+0,05+0,07+0,07+0,08+0,08+0,04+0,44+0,11+1,23+0,5+0,29+0,8+0,91)</t>
  </si>
  <si>
    <t>25,0*(0,8+0,46+0,76+1,2+0,38*2)</t>
  </si>
  <si>
    <t>834397144</t>
  </si>
  <si>
    <t>(30,0+12,50)*(0,41+0,29+0,26+0,64+0,7+0,07+1,39+0,14+0,32+0,43+0,6+0,05+0,2+0,52+0,42+0,38+0,22+0,11+0,14+0,19+0,48+0,24+0,75+0,54+0,43+0,58+0,14)</t>
  </si>
  <si>
    <t>25,0*(0,23+0,41+0,25+0,19+0,09+0,11+0,21+0,5+0,2+0,5+0,17+0,35+0,23+0,11+0,16+(0,09+0,15)*2)</t>
  </si>
  <si>
    <t>-1584632667</t>
  </si>
  <si>
    <t>359,950+556,950</t>
  </si>
  <si>
    <t>916,9*2 'Přepočtené koeficientem množství</t>
  </si>
  <si>
    <t>R15</t>
  </si>
  <si>
    <t>Zemní práce pro konstrukce</t>
  </si>
  <si>
    <t>131252502</t>
  </si>
  <si>
    <t>Hloubení jamek strojně objemu do 0,5 m3 s odhozením výkopku do 3 m nebo naložením na dopravní prostředek v hornině třídy těžitelnosti I, skupiny 1 až 3</t>
  </si>
  <si>
    <t>486570267</t>
  </si>
  <si>
    <t>https://podminky.urs.cz/item/CS_URS_2024_02/131252502</t>
  </si>
  <si>
    <t>0,40*0,40*0,80*38+0,40*0,450*0,450*12 "- oplocení - parc.č. 2902"</t>
  </si>
  <si>
    <t>132251101</t>
  </si>
  <si>
    <t>Hloubení nezapažených rýh šířky do 800 mm strojně s urovnáním dna do předepsaného profilu a spádu v hornině třídy těžitelnosti I skupiny 3 do 20 m3</t>
  </si>
  <si>
    <t>1599952934</t>
  </si>
  <si>
    <t>https://podminky.urs.cz/item/CS_URS_2024_02/132251101</t>
  </si>
  <si>
    <t>0,40*0,90*18,0 "- oplocení - parc.č. 2913/1"</t>
  </si>
  <si>
    <t>Zakládání</t>
  </si>
  <si>
    <t>R21</t>
  </si>
  <si>
    <t>Ochrany a úpravy inženýrských sítí</t>
  </si>
  <si>
    <t>723150R71</t>
  </si>
  <si>
    <t>Uložení kabelu do podélně půlené chráničky D 160 mm včetně dodání chráničky, zhotovení podkladního lože z prostého betonu a obetonování uložené chráničky</t>
  </si>
  <si>
    <t>-2046901074</t>
  </si>
  <si>
    <t>23,0 "- ochrana stávajících vedení"</t>
  </si>
  <si>
    <t>R23</t>
  </si>
  <si>
    <t>Hydroizolace objektů</t>
  </si>
  <si>
    <t>711161115</t>
  </si>
  <si>
    <t>Izolace proti zemní vlhkosti a beztlakové vodě nopovými fóliemi na ploše vodorovné V vrstva ochranná, odvětrávací a drenážní výška nopku 20,0 mm, tl. fólie do 1,0 mm</t>
  </si>
  <si>
    <t>2086998210</t>
  </si>
  <si>
    <t>https://podminky.urs.cz/item/CS_URS_2024_02/711161115</t>
  </si>
  <si>
    <t>Odizolování okolních objektů</t>
  </si>
  <si>
    <t>0,50*(25,0+7,0+1,50+1,0+5,50+2,0+15,50+3,50+10,50+10,0+22,0+17,50+12,0+9,50+19,50+1,0+2,50+23,0+8,50+39,50+19,0+15,0+0,50+11,0+15,50+36,0)</t>
  </si>
  <si>
    <t>0,50*(1,50+2,50+2,50+14,0+12,0+17,0+10,0+23,0+18,50+2,50+2,50+17,50+26,0+4,50+25,0+10,50+28,0+28,50+1,50+29,50+5,0+10,50+2,0+6,50+30,0+34,50+11,50)</t>
  </si>
  <si>
    <t>0,50*(7,0+7,0+3,50+0,50+9,50+13,50+12,0+4,0+21,50+33,0+23,50+6,50+8,0+9,0+18,50+13,50+11,0+24,0+18,50+24,50+23,0)</t>
  </si>
  <si>
    <t>711161384</t>
  </si>
  <si>
    <t>Izolace proti zemní vlhkosti a beztlakové vodě nopovými fóliemi ostatní ukončení izolace provětrávací lištou</t>
  </si>
  <si>
    <t>-1285527983</t>
  </si>
  <si>
    <t>https://podminky.urs.cz/item/CS_URS_2024_02/711161384</t>
  </si>
  <si>
    <t>501,0/0,50</t>
  </si>
  <si>
    <t>Svislé a kompletní konstrukce</t>
  </si>
  <si>
    <t>R34</t>
  </si>
  <si>
    <t>Zábradlí, oplocení</t>
  </si>
  <si>
    <t>338171123</t>
  </si>
  <si>
    <t>Montáž sloupků a vzpěr plotových ocelových trubkových nebo profilovaných výšky přes 2 do 2,6 m se zabetonováním do 0,08 m3 do připravených jamek</t>
  </si>
  <si>
    <t>288643604</t>
  </si>
  <si>
    <t>https://podminky.urs.cz/item/CS_URS_2024_02/338171123</t>
  </si>
  <si>
    <t>38+12 "- oplocení - parc.č. 2902"</t>
  </si>
  <si>
    <t>55342262</t>
  </si>
  <si>
    <t>sloupek plotový koncový Pz a komaxitový 2350/48x1,5mm</t>
  </si>
  <si>
    <t>-191639868</t>
  </si>
  <si>
    <t>38 "- oplocení - parc.č. 2902"</t>
  </si>
  <si>
    <t>55342272</t>
  </si>
  <si>
    <t>vzpěra plotová 38x1,5mm včetně krytky s uchem 2000mm</t>
  </si>
  <si>
    <t>-2047384567</t>
  </si>
  <si>
    <t>12 "- oplocení - parc.č. 2902"</t>
  </si>
  <si>
    <t>348401120</t>
  </si>
  <si>
    <t>Montáž oplocení z pletiva strojového s napínacími dráty do 1,6 m</t>
  </si>
  <si>
    <t>1001280671</t>
  </si>
  <si>
    <t>https://podminky.urs.cz/item/CS_URS_2024_02/348401120</t>
  </si>
  <si>
    <t>112 "- oplocení - parc.č. 2902"</t>
  </si>
  <si>
    <t>31327505</t>
  </si>
  <si>
    <t>pletivo drátěné plastifikované se čtvercovými oky 50/2,7 mm v 1600mm</t>
  </si>
  <si>
    <t>-461602221</t>
  </si>
  <si>
    <t>451577121</t>
  </si>
  <si>
    <t>Podkladní a výplňová vrstva z kameniva tloušťky do 200 mm z kameniva drceného</t>
  </si>
  <si>
    <t>-1479231262</t>
  </si>
  <si>
    <t>https://podminky.urs.cz/item/CS_URS_2024_02/451577121</t>
  </si>
  <si>
    <t>0,40*18,0 "- oplocení - parc.č. 2913/1"</t>
  </si>
  <si>
    <t>274313611</t>
  </si>
  <si>
    <t>Základy z betonu prostého pasy betonu kamenem neprokládaného tř. C 16/20</t>
  </si>
  <si>
    <t>299586486</t>
  </si>
  <si>
    <t>https://podminky.urs.cz/item/CS_URS_2024_02/274313611</t>
  </si>
  <si>
    <t>0,40*0,80*18,0 "- oplocení - parc.č. 2913/1"</t>
  </si>
  <si>
    <t>311113212</t>
  </si>
  <si>
    <t>Nadzákladové zdi z betonových tvárnic ztraceného bednění štípaných, včetně výplně z betonu třídy C 16/20 přírodních, tloušťky zdiva 200 mm</t>
  </si>
  <si>
    <t>-812975093</t>
  </si>
  <si>
    <t>https://podminky.urs.cz/item/CS_URS_2024_02/311113212</t>
  </si>
  <si>
    <t>0,40*(16,80-6*0,40) "- oplocení - parc.č. 2913/1"</t>
  </si>
  <si>
    <t>312361821</t>
  </si>
  <si>
    <t>Výztuž nadzákladových zdí výplňových svislých nebo odkloněných od svislice, rovných nebo oblých z betonářské oceli 10 505 (R) nebo BSt 500</t>
  </si>
  <si>
    <t>286944579</t>
  </si>
  <si>
    <t>https://podminky.urs.cz/item/CS_URS_2024_02/312361821</t>
  </si>
  <si>
    <t>(1,2*(16,80/0,250)+16,80*2+2,20*2*7)/1000*0,64</t>
  </si>
  <si>
    <t>348272513</t>
  </si>
  <si>
    <t>Ploty z tvárnic betonových plotová stříška lepená mrazuvzdorným lepidlem z tvarovek hladkých nebo štípaných, sedlového tvaru přírodních, tloušťka zdiva 195 mm</t>
  </si>
  <si>
    <t>2053410666</t>
  </si>
  <si>
    <t>https://podminky.urs.cz/item/CS_URS_2024_02/348272513</t>
  </si>
  <si>
    <t>(16,80-6*0,40) "- oplocení - parc.č. 2913/1 - podezdívka"</t>
  </si>
  <si>
    <t>348273221R</t>
  </si>
  <si>
    <t>Plotový sloupek 400x400 mm z tvarovek štípaných čtyřstranně přírodních vč spárování a výplně betonem</t>
  </si>
  <si>
    <t>1824454266</t>
  </si>
  <si>
    <t>1,60*7 "- oplocení - parc.č. 2913/1"</t>
  </si>
  <si>
    <t>348273511</t>
  </si>
  <si>
    <t>Ploty z tvárnic betonových sloupová hlavice lepená mrazuvzdorným lepidlem, včetně spárování z tvarovek hladkých nebo štípaných, sedlového tvaru, rozměru sloupku 400 x 400 mm přírodních</t>
  </si>
  <si>
    <t>113260495</t>
  </si>
  <si>
    <t>https://podminky.urs.cz/item/CS_URS_2024_02/348273511</t>
  </si>
  <si>
    <t>7 "- oplocení - parc.č. 2913/1"</t>
  </si>
  <si>
    <t>348501212R</t>
  </si>
  <si>
    <t>Kompletní dodávka a montáž výplně oplocení z dřevěných hoblovaných výšky do 2 m a ocelových příčníků</t>
  </si>
  <si>
    <t>-1937828161</t>
  </si>
  <si>
    <t>348101110</t>
  </si>
  <si>
    <t>Osazení vrat nebo vrátek k oplocení na sloupky zděné nebo betonové, plochy jednotlivě do 2 m2</t>
  </si>
  <si>
    <t>-857558587</t>
  </si>
  <si>
    <t>https://podminky.urs.cz/item/CS_URS_2024_02/348101110</t>
  </si>
  <si>
    <t>55342331R</t>
  </si>
  <si>
    <t>branka plotová jednokřídlá 900x1530mm, ocelový rám s dřevěnou plotovou výplní z hoblovaných latí, specifikace - viz. PD</t>
  </si>
  <si>
    <t>1669121862</t>
  </si>
  <si>
    <t>-1249183423</t>
  </si>
  <si>
    <t>754,0*1,11 "- vjezdy v trase chodníku"</t>
  </si>
  <si>
    <t>378,50*1,11 "- vjezdy v místě zeleně"</t>
  </si>
  <si>
    <t>568,0*1,11 "- park. stání"</t>
  </si>
  <si>
    <t>3761,0*1,11 "- komunikace pro pěší"</t>
  </si>
  <si>
    <t>-250272731</t>
  </si>
  <si>
    <t>61,0*1,11 "- zásobovací boxy"</t>
  </si>
  <si>
    <t>-985881985</t>
  </si>
  <si>
    <t>-1531852340</t>
  </si>
  <si>
    <t>754,0*1,05 "- vjezdy v trase chodníku"</t>
  </si>
  <si>
    <t>378,50*1,05 "- vjezdy v místě zeleně"</t>
  </si>
  <si>
    <t>568,0*1,05 "- park. stání"</t>
  </si>
  <si>
    <t>564952113</t>
  </si>
  <si>
    <t>Podklad z mechanicky zpevněného kameniva MZK (minerální beton) s rozprostřením a s hutněním, po zhutnění tl. 170 mm</t>
  </si>
  <si>
    <t>-1892970791</t>
  </si>
  <si>
    <t>https://podminky.urs.cz/item/CS_URS_2024_02/564952113</t>
  </si>
  <si>
    <t>61,0*1,05 "- zásobovací boxy"</t>
  </si>
  <si>
    <t>561121112</t>
  </si>
  <si>
    <t>Zřízení podkladu nebo ochranné vrstvy vozovky z mechanicky zpevněné zeminy MZ bez přidání pojiva nebo vylepšovacího materiálu, s rozprostřením, vlhčením, promísením a zhutněním, tloušťka po zhutnění 200 mm</t>
  </si>
  <si>
    <t>-30272565</t>
  </si>
  <si>
    <t>https://podminky.urs.cz/item/CS_URS_2024_02/561121112</t>
  </si>
  <si>
    <t>60,0*1,05 "- cyklostezka"</t>
  </si>
  <si>
    <t>58337344</t>
  </si>
  <si>
    <t>štěrkopísek frakce 0/32</t>
  </si>
  <si>
    <t>1928477871</t>
  </si>
  <si>
    <t>0,200*60,0*1,05 "- cyklostezka"</t>
  </si>
  <si>
    <t>12,6*2 'Přepočtené koeficientem množství</t>
  </si>
  <si>
    <t>R53</t>
  </si>
  <si>
    <t>Cyklostezka - asfalt</t>
  </si>
  <si>
    <t>577143111</t>
  </si>
  <si>
    <t>Asfaltový beton vrstva obrusná ACO 8 (ABJ) s rozprostřením a se zhutněním z nemodifikovaného asfaltu v pruhu šířky do 3 m, po zhutnění tl. 50 mm</t>
  </si>
  <si>
    <t>761593913</t>
  </si>
  <si>
    <t>https://podminky.urs.cz/item/CS_URS_2024_02/577143111</t>
  </si>
  <si>
    <t>60,0 "- cyklostezka"</t>
  </si>
  <si>
    <t>775321582</t>
  </si>
  <si>
    <t>564911411</t>
  </si>
  <si>
    <t>Podklad nebo podsyp z asfaltového recyklátu s rozprostřením a zhutněním plochy přes 100 m2, po zhutnění tl. 50 mm</t>
  </si>
  <si>
    <t>-1696330735</t>
  </si>
  <si>
    <t>https://podminky.urs.cz/item/CS_URS_2024_02/564911411</t>
  </si>
  <si>
    <t>848761794</t>
  </si>
  <si>
    <t>R54</t>
  </si>
  <si>
    <t>Pojížděná komunikace - zásobovací boxy - žulová dlažba</t>
  </si>
  <si>
    <t>591211111</t>
  </si>
  <si>
    <t>Kladení dlažby z kostek s provedením lože do tl. 50 mm, s vyplněním spár, s dvojím beraněním a se smetením přebytečného materiálu na krajnici drobných z kamene, do lože z kameniva těženého</t>
  </si>
  <si>
    <t>-983419565</t>
  </si>
  <si>
    <t>https://podminky.urs.cz/item/CS_URS_2024_02/591211111</t>
  </si>
  <si>
    <t>33,50+27,50 "- zásobovací boxy"</t>
  </si>
  <si>
    <t>58381008</t>
  </si>
  <si>
    <t>kostka štípaná dlažební žula velká 15/17</t>
  </si>
  <si>
    <t>-738620056</t>
  </si>
  <si>
    <t>61*1,02 'Přepočtené koeficientem množství</t>
  </si>
  <si>
    <t>vjezdy v trase chodníku</t>
  </si>
  <si>
    <t>12,50+12,50+6,50+9,50+10,0+8,50+8,0+31,0+12,50+24,0+11,50+6,50+8,0+9,0+35,0+10,0+23,0+17,50+5,0+7,0+11,0+110,50+14,50+21,50+9,0</t>
  </si>
  <si>
    <t>9,0+7,0+7,50+6,0+9,50+6,50+10,0+12,0+7,50+10,50+8,50+17,50+9,0+9,0+39,0+43,0+87,50+21,0 "- vjezdy"</t>
  </si>
  <si>
    <t>59245005</t>
  </si>
  <si>
    <t>dlažba skladebná betonová 200x100mm tl 80mm barevná</t>
  </si>
  <si>
    <t>754,0 "- vjezdy v trase chodníku"</t>
  </si>
  <si>
    <t>-94,80 "- odpočet slepecké a barevné dlažby"</t>
  </si>
  <si>
    <t>"Ztratné 2,0% -" 659,20*0,02</t>
  </si>
  <si>
    <t>1,70+3,60+1,90+2,10+1,90+1,60+1,50+3,60+2,30+4,10+1,80+1,20+1,30+1,60+5,50+1,60+4,30+2,90+0,90+1,30+1,80+2,50+2,40+3,30+1,50</t>
  </si>
  <si>
    <t>1,60+1,30+1,20+1,20+1,70+1,10+1,60+1,80+1,20+1,70+1,70+1,70+1,70+6,0+2,40+4,70+4,0 "- slepecká dlažba"</t>
  </si>
  <si>
    <t>94,80 "- slepecká dlažba - vjezdy"</t>
  </si>
  <si>
    <t>"Ztratné 2,0% -" 94,80*0,02</t>
  </si>
  <si>
    <t>596412210</t>
  </si>
  <si>
    <t>Kladení dlažby z betonových vegetačních dlaždic pozemních komunikací s ložem z kameniva těženého nebo drceného tl. do 50 mm, s vyplněním spár a vegetačních otvorů, s hutněním vibrováním tl. 80 mm, pro plochy do 50 m2</t>
  </si>
  <si>
    <t>-991590996</t>
  </si>
  <si>
    <t>https://podminky.urs.cz/item/CS_URS_2024_02/596412210</t>
  </si>
  <si>
    <t>vjezdy v místě zeleně</t>
  </si>
  <si>
    <t>30,0+13,50+12,50+11,50+7,50+16,0+17,0+7,0+8,50+6,0+10,0+23,0+6,50+25,50+10,50+7,0+7,50+9,50+18,0</t>
  </si>
  <si>
    <t>9,50+9,50+13,0+9,0+11,0+12,0+17,50+7,50+14,50+19,0+5,50+3,50</t>
  </si>
  <si>
    <t>13,50+23,0+25,0+13,50+27,50+23,0+14,0+27,0+25,0+27,50+42,50+27,50+32,50+48,0+24,0+89,50+36,0+24,50+24,50 "- park. stání"</t>
  </si>
  <si>
    <t>59246082</t>
  </si>
  <si>
    <t>dlažba plošná vegetační betonová 240x170mm tl 80mm barevná</t>
  </si>
  <si>
    <t>1272706007</t>
  </si>
  <si>
    <t>378,50 "- vjezdy v místě zeleně"</t>
  </si>
  <si>
    <t>568,0 "- park. stání"</t>
  </si>
  <si>
    <t>"Ztratné 2,0% -" 946,50*0,02</t>
  </si>
  <si>
    <t>965,43*1,03 'Přepočtené koeficientem množství</t>
  </si>
  <si>
    <t>58343810</t>
  </si>
  <si>
    <t>kamenivo drcené hrubé frakce 4/8</t>
  </si>
  <si>
    <t>-1302911370</t>
  </si>
  <si>
    <t>0,28*946,50*1,45</t>
  </si>
  <si>
    <t>596211111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</si>
  <si>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50 do 100 m2</t>
  </si>
  <si>
    <t>https://podminky.urs.cz/item/CS_URS_2024_02/596211111</t>
  </si>
  <si>
    <t>12,0+102,0+58,50+7,0+9,50+51,50+7,50+3,0+7,0+124,0+8,0+4,0+91,50+17,50+17,0+11,0+4,0+67,50+7,0+41,0+3,0+1,50+26,0+58,50+39,0+77,0+17,50+35,0</t>
  </si>
  <si>
    <t>19,0+35,50+93,0+41,0+97,0+48,50+55,0+26,0+50,0+8,0+50,0+26,0+54,50+62,0+67,0+22,0+29,50+87,0+1,50+(84,0-2,0)+20,0+36,50+6,0+26,50+27,0+23,50+8,50</t>
  </si>
  <si>
    <t>75,0+44,50+45,50+11,50+100,50+194,0+3,0+65,50+410,0+153,0+37,0+51,50+107,50+63,0+169,50+3,0+24,0+25,0+71,50+7,0+3,50+1,50+1,0+18,50+68,50-7,0+3,0</t>
  </si>
  <si>
    <t>3761,0 "- komunikace pro pěší"</t>
  </si>
  <si>
    <t>-121,90 "- odpočet slepecké a barevné dlažby"</t>
  </si>
  <si>
    <t>"Ztratné 2,0% -" 3639,10*0,02</t>
  </si>
  <si>
    <t>slepecká dlažba</t>
  </si>
  <si>
    <t>0,80+0,80+0,30+0,250*2+2,80+3,80+3,90+2,80+1,30+0,90+0,30+1,20*2+1,20*2+1,0+1,20+3,20+7,0+1,70+1,90+1,30+0,80+1,20*2+1,30+1,20*2+1,40+2,30</t>
  </si>
  <si>
    <t>9,70+0,80+0,250*2+1,0+1,10+1,70+1,80+0,250*2+1,10+0,70+0,80+1,10+1,0+1,10+3,10+3,0</t>
  </si>
  <si>
    <t>7,0+7,0+7,0+7,0+7,0+7,0 "- kontrastní pás podél zastávek BUS"</t>
  </si>
  <si>
    <t>79,90 "- slepecká dlažba"</t>
  </si>
  <si>
    <t>"Ztratné 2,0% -" 79,90*0,02</t>
  </si>
  <si>
    <t>59245012</t>
  </si>
  <si>
    <t>dlažba zámková betonová tvaru I 200x165mm tl 60mm barevná</t>
  </si>
  <si>
    <t>1024786502</t>
  </si>
  <si>
    <t>"Ztratné 2,0% -" 42,0*0,02</t>
  </si>
  <si>
    <t>387341390</t>
  </si>
  <si>
    <t>4,50+3,0+13,50+4,0+4,0+1,0+1,0+1,0+1,0 "- žlaby na komunikaci pro pěší"</t>
  </si>
  <si>
    <t>144813700</t>
  </si>
  <si>
    <t>4,0+3,0+13,0+4,0+4,0 "- žlaby na komunikaci pro pěší"</t>
  </si>
  <si>
    <t>761018147</t>
  </si>
  <si>
    <t>1+1 "- žlaby na komunikaci pro pěší"</t>
  </si>
  <si>
    <t>-1069782135</t>
  </si>
  <si>
    <t>1+1+1+1+1 "- žlaby na komunikaci pro pěší"</t>
  </si>
  <si>
    <t>5624102R5</t>
  </si>
  <si>
    <t>žlab z PP kompozitu, s pororoštem z pozinkované oceli, s aretačním systémem, třída zatížení A15+, spodní odtok DN 100, D/Š/V 1000x150x134 mm</t>
  </si>
  <si>
    <t>629018752</t>
  </si>
  <si>
    <t>1+1+1+1 "- žlaby na komunikaci pro pěší"</t>
  </si>
  <si>
    <t>5624102R6</t>
  </si>
  <si>
    <t>čelní stěna uzavřená, PP, Š/V 150x108 mm</t>
  </si>
  <si>
    <t>-863014174</t>
  </si>
  <si>
    <t>2+2+2+2 "- žlaby na komunikaci pro pěší"</t>
  </si>
  <si>
    <t>2*(7,50) "- napojení na stávající komunikace"</t>
  </si>
  <si>
    <t>7,50 "- napojení na stávající komunikace"</t>
  </si>
  <si>
    <t>-1470872281</t>
  </si>
  <si>
    <t>61,0 "- zásobovací boxy"</t>
  </si>
  <si>
    <t>R93</t>
  </si>
  <si>
    <t xml:space="preserve"> Mobiliář</t>
  </si>
  <si>
    <t>914001112</t>
  </si>
  <si>
    <t>Osazení a montáž označníku zastávek do betonových patek na kotevní šrouby</t>
  </si>
  <si>
    <t>-853170287</t>
  </si>
  <si>
    <t>404459001</t>
  </si>
  <si>
    <t>zastávkový označník, zinkovaná ocel. uzavřená konstrukce opatřená práškovou vypal. barvou, dle standardu dopravního podniku; specifikace viz. PD</t>
  </si>
  <si>
    <t>1146725202</t>
  </si>
  <si>
    <t>767995R01</t>
  </si>
  <si>
    <t>Montáž atypických zámečnických konstrukcí, vč. zhotovení základových konstrukcí a zemních prací</t>
  </si>
  <si>
    <t>179668434</t>
  </si>
  <si>
    <t>76799R108</t>
  </si>
  <si>
    <t>Čekárna s plochou střechou z bezpečnostního skla, NK z ocelových zinkovaných profilů opatřená práškovým vypalovacím lakem, zadní stěna z kaleného skla, lavička z masivního dveřa, rozměry přístřešku 4,14/1,63/2,55m</t>
  </si>
  <si>
    <t>247366073</t>
  </si>
  <si>
    <t>76799R109</t>
  </si>
  <si>
    <t>Čekárna s plochou střechou z bezpečnostního skla, NK z ocelových zinkovaných profilů opatřená práškovým vypalovacím lakem, zadní stěna z kaleného skla, lavička z masivního dveřa, rozměry přístřešku 4,14/1,86/2,55m</t>
  </si>
  <si>
    <t>761263201</t>
  </si>
  <si>
    <t>3,0+1,50+6,0+6,0</t>
  </si>
  <si>
    <t>"Ztratné 2,0% -" 16,50*0,02</t>
  </si>
  <si>
    <t>-1330620144</t>
  </si>
  <si>
    <t>10,50+21,50+16,0+16,0+10,50+22,50+16,0+10,50+16,50+17,50+16,0+40,50+35,0+20,0+7,50*2+16,0+74,0+17,50+33,50+21,50 "- podél komunikací"</t>
  </si>
  <si>
    <t>615780398</t>
  </si>
  <si>
    <t>"Ztratné 2,0% -" 446,50*0,02</t>
  </si>
  <si>
    <t>8,50+109,0+7,50+26,50+15,50+12,50+8,50+8,50+5,0+16,50+4,0+16,0+4,0+8,0+8,50+21,0+17,0+11,50+12,50+2,0+11,50</t>
  </si>
  <si>
    <t>6,50+17,0+10,50+6,0+19,0+11,50+13,0+4,50+7,50+20,50+8,50+17,0+3,0+16,50+22,50+4,0+11,50+1,50+3,0+5,50+1,50+13,0+12,0+2,50+6,50+8,0</t>
  </si>
  <si>
    <t>3,50+7,50+5,50+4,50+18,0+14,0+1,50+1,50+5,50+16,50+18,50+3,50+2,50+9,50+1,50+7,50+20,50+11,50+2,50+10,0+3,50+19,50+7,0+4,50+11,50+6,0</t>
  </si>
  <si>
    <t>8,50+3,50+7,50+15,50+25,0+3,0+3,0+7,0+23,50+15,50+2,0+1,50+3,50+3,0+8,0+8,0+4,0+31,0+30,0+20,0+1,50+4,50+2,0</t>
  </si>
  <si>
    <t>3,0+6,0+7,50+3,0+5,50+1,50+14,0+4,0+9,50+3,50+1,50+21,50+16,50+3,0+12,0+11,0+21,0+10,0+3,0+32,0+24,0+5,0+32,50+102,0+42,0+2,5+15,50+4,50+24,0+1,50+1,0</t>
  </si>
  <si>
    <t>9,50+12,50+16,50+6,50+7,0+11,50+28,50+26,50+25,50+132,0+180,0+3,50*2+74,0+89,0+4,0+20,50+2,0+24,0+26,50+2,0+30,50+7,50+18,0+2,50+13,50+26,50+111,50</t>
  </si>
  <si>
    <t>9,0+19,50+2,0+18,0+9,50+32,0+5,0</t>
  </si>
  <si>
    <t>2488,50 "- podél komunikace"</t>
  </si>
  <si>
    <t>"Ztratné 2,0% -" 2488,50*0,02</t>
  </si>
  <si>
    <t>145,50+171,0+173,0+234,0+121,50 "- komunikace pro aut. dopravu"</t>
  </si>
  <si>
    <t>845,0 "- komunikace pro aut. dopravu"</t>
  </si>
  <si>
    <t>113107163</t>
  </si>
  <si>
    <t>Odstranění podkladů nebo krytů strojně plochy jednotlivě přes 50 m2 do 200 m2 s přemístěním hmot na skládku na vzdálenost do 20 m nebo s naložením na dopravní prostředek z kameniva hrubého drceného, o tl. vrstvy přes 200 do 300 mm</t>
  </si>
  <si>
    <t>https://podminky.urs.cz/item/CS_URS_2024_02/113107163</t>
  </si>
  <si>
    <t>-684341034</t>
  </si>
  <si>
    <t>3,0+4,0+105,0 "- komunikace pro pěší"</t>
  </si>
  <si>
    <t>1838601103</t>
  </si>
  <si>
    <t>3,0+3,0+18,50+25,50+12,50+11,50+14,50+5,0+4,50+21,0+20,50+13,0+33,50+20,0+43,50+6,50+9,50+30,50 "- komunikace pro pěší"</t>
  </si>
  <si>
    <t>113107171</t>
  </si>
  <si>
    <t>Odstranění podkladů nebo krytů strojně plochy jednotlivě přes 50 m2 do 200 m2 s přemístěním hmot na skládku na vzdálenost do 20 m nebo s naložením na dopravní prostředek z betonu prostého, o tl. vrstvy přes 100 do 150 mm</t>
  </si>
  <si>
    <t>-1804908994</t>
  </si>
  <si>
    <t>https://podminky.urs.cz/item/CS_URS_2024_02/113107171</t>
  </si>
  <si>
    <t>2,50+2,50+2,50+3,0 "- bet. plochy"</t>
  </si>
  <si>
    <t>113107181</t>
  </si>
  <si>
    <t>Odstranění podkladů nebo krytů strojně plochy jednotlivě přes 50 m2 do 200 m2 s přemístěním hmot na skládku na vzdálenost do 20 m nebo s naložením na dopravní prostředek živičných, o tl. vrstvy do 50 mm</t>
  </si>
  <si>
    <t>920295807</t>
  </si>
  <si>
    <t>https://podminky.urs.cz/item/CS_URS_2024_02/113107181</t>
  </si>
  <si>
    <t>8,50+9,50+69,0+97,0+222,50+171,50+168,50+35,0 "- komunikace pro pěší - asfalt"</t>
  </si>
  <si>
    <t>112,0 "- bet. dlažba"</t>
  </si>
  <si>
    <t>296,0 "- zámk. dlažba"</t>
  </si>
  <si>
    <t>10,50 "- bet. plochy"</t>
  </si>
  <si>
    <t>781,50 "- asfalt"</t>
  </si>
  <si>
    <t>37,0+371,50+68,0+13,50+16,0+44,50+290,0+224,0+23,0+4,50+119,0+4,0+292,0+413,50+12,50+212,0+13,50+15,0+280,50+143,0 "- štěrkové plochy"</t>
  </si>
  <si>
    <t>podél komunikace:</t>
  </si>
  <si>
    <t>7,0+9,50+2,0*2+108,50+3,0*2+3,0+2,50+3,50+8,50  "- bet."</t>
  </si>
  <si>
    <t>19,50+42,50 "- žul."</t>
  </si>
  <si>
    <t>-1553697842</t>
  </si>
  <si>
    <t>10,0+12,0+4,50+7,0+21,50+5,50+5,0+6,0+7,50+2,0+2,0+2,50+7,50+7,50+3,50+11,0+11,50  "- podél komunikace"</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</si>
  <si>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</si>
  <si>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</si>
  <si>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276787740</t>
  </si>
  <si>
    <t>https://podminky.urs.cz/item/CS_URS_2024_02/979024443</t>
  </si>
  <si>
    <t>62,0 "- žulové obruby"</t>
  </si>
  <si>
    <t>1549464765</t>
  </si>
  <si>
    <t>9790244R1</t>
  </si>
  <si>
    <t>Paletování očištěných (TDS odsouhlasených) vybouraných obrubníků na zakoupené palety, zapáskování a přesun v místě stavby dle požadavku investora</t>
  </si>
  <si>
    <t>983117060</t>
  </si>
  <si>
    <t>62,0 "- vybourané žulové obruby"</t>
  </si>
  <si>
    <t>1666179677</t>
  </si>
  <si>
    <t>296,0 "- vybouraná zámková dlažba"</t>
  </si>
  <si>
    <t>139951121</t>
  </si>
  <si>
    <t>Bourání konstrukcí v hloubených vykopávkách strojně s přemístěním suti na hromady na vzdálenost do 20 m nebo s naložením na dopravní prostředek z betonu prostého neprokládaného</t>
  </si>
  <si>
    <t>1450625079</t>
  </si>
  <si>
    <t>https://podminky.urs.cz/item/CS_URS_2024_02/139951121</t>
  </si>
  <si>
    <t>6*0,40*2,0*0,80 "- čela propustků pod vjezdy"</t>
  </si>
  <si>
    <t>966008111</t>
  </si>
  <si>
    <t>Bourání trubního propustku s odklizením a uložením vybouraného materiálu na skládku na vzdálenost do 3 m nebo s naložením na dopravní prostředek z trub betonových nebo železobetonových DN do 300 mm</t>
  </si>
  <si>
    <t>478722201</t>
  </si>
  <si>
    <t>https://podminky.urs.cz/item/CS_URS_2024_02/966008111</t>
  </si>
  <si>
    <t>7,0+26,0+10,0+4,0+4,0+5,0+7,0 "- propustky ve vjezdech"</t>
  </si>
  <si>
    <t>-505462425</t>
  </si>
  <si>
    <t>31,0+14,0+4,0+27,0 "- žlabovky podél komunikace"</t>
  </si>
  <si>
    <t>92</t>
  </si>
  <si>
    <t>113106185</t>
  </si>
  <si>
    <t>Rozebrání dlažeb vozovek a ploch s přemístěním hmot na skládku na vzdálenost do 3 m nebo s naložením na dopravní prostředek, s jakoukoliv výplní spár strojně plochy jednotlivě do 50 m2 z drobných kostek nebo odseků s ložem z kameniva</t>
  </si>
  <si>
    <t>1891878223</t>
  </si>
  <si>
    <t>https://podminky.urs.cz/item/CS_URS_2024_02/113106185</t>
  </si>
  <si>
    <t>18,0  "- podél komunikace"</t>
  </si>
  <si>
    <t>93</t>
  </si>
  <si>
    <t>962032432</t>
  </si>
  <si>
    <t>Bourání zdiva nadzákladového z cihel pálených děrovaných nebo lehčených, na maltu vápennou nebo vápenocementovou, objemu přes 1 m3</t>
  </si>
  <si>
    <t>-2030984723</t>
  </si>
  <si>
    <t>https://podminky.urs.cz/item/CS_URS_2024_02/962032432</t>
  </si>
  <si>
    <t>0,20*1,20*15,50 "- oplocení - parc.č. 2913/1"</t>
  </si>
  <si>
    <t>94</t>
  </si>
  <si>
    <t>962032230</t>
  </si>
  <si>
    <t>Bourání zdiva nadzákladového z cihel pálených plných nebo lícových nebo vápenopískových, na maltu vápennou nebo vápenocementovou, objemu do 1 m3</t>
  </si>
  <si>
    <t>815374615</t>
  </si>
  <si>
    <t>https://podminky.urs.cz/item/CS_URS_2024_02/962032230</t>
  </si>
  <si>
    <t>4*0,40*0,40*1,40 "- oplocení - parc.č. 2913/1"</t>
  </si>
  <si>
    <t>95</t>
  </si>
  <si>
    <t>962032681</t>
  </si>
  <si>
    <t>Bourání zdiva nadzákladového Příplatek cenám za zvýšenou pracnost bourání pilířů průměru do 0,36m2</t>
  </si>
  <si>
    <t>1820845888</t>
  </si>
  <si>
    <t>https://podminky.urs.cz/item/CS_URS_2024_02/962032681</t>
  </si>
  <si>
    <t>96</t>
  </si>
  <si>
    <t>962042321</t>
  </si>
  <si>
    <t>Bourání zdiva z betonu prostého nadzákladového objemu přes 1 m3</t>
  </si>
  <si>
    <t>-1705798977</t>
  </si>
  <si>
    <t>https://podminky.urs.cz/item/CS_URS_2024_02/962042321</t>
  </si>
  <si>
    <t>0,40*0,40*17,0 "- oplocení - parc.č. 2913/1"</t>
  </si>
  <si>
    <t>97</t>
  </si>
  <si>
    <t>961044111</t>
  </si>
  <si>
    <t>Bourání základů z betonu prostého</t>
  </si>
  <si>
    <t>1007471907</t>
  </si>
  <si>
    <t>https://podminky.urs.cz/item/CS_URS_2024_02/961044111</t>
  </si>
  <si>
    <t>0,60*0,80*17,0 "- oplocení - parc.č. 2913/1"</t>
  </si>
  <si>
    <t>98</t>
  </si>
  <si>
    <t>966073810</t>
  </si>
  <si>
    <t>Rozebrání vrat a vrátek k oplocení plochy jednotlivě do 2 m2</t>
  </si>
  <si>
    <t>1505558074</t>
  </si>
  <si>
    <t>https://podminky.urs.cz/item/CS_URS_2024_02/966073810</t>
  </si>
  <si>
    <t>Poznámka k položce:_x000D_
Poznámka k položce: Demontovaný kovový materiál, jenž je majetkem Statutárního města Plzeň, je zhotovitel povinen na základě rozhodnutí technického dozoru objednatele: 1) uskladnit v místě stavby a předat k odkoupení certifikované sběrně kovového odpadu. Finanční prostředky z prodeje poukáže na příjmový účet vlastníka - Plzeň, statutární město, nám. Republiky 1, 306 32 Plzeň, IČ: 0075370, DIČ: CZ0075370, č.ú. 4819490237/0100 (V.S. číslo smlouvy) přímo certifikovaná sběrna kovového odpadu dle předávaných vážných lístků s uvedením akce, druhu a množství tříděného odpadu nebo 2) převést a uložit k dalšímu využití do areálu vozovny Slovany Slovanská alej 35, Plzeň nebo 3) převést a uložit k dalšímu využití do jednoho z areálů SVSMP - Koterovská ulice nebo Doubravecká ulice, Plzeň</t>
  </si>
  <si>
    <t>1 "- oplocení - parc.č. 2913/1"</t>
  </si>
  <si>
    <t>966071711</t>
  </si>
  <si>
    <t>Bourání plotových sloupků a vzpěr ocelových trubkových nebo profilovaných výšky do 2,50 m zabetonovaných</t>
  </si>
  <si>
    <t>330610858</t>
  </si>
  <si>
    <t>https://podminky.urs.cz/item/CS_URS_2024_02/966071711</t>
  </si>
  <si>
    <t>100</t>
  </si>
  <si>
    <t>966052121</t>
  </si>
  <si>
    <t>Bourání plotových sloupků a vzpěr železobetonových výšky do 2,5 m s betonovou patkou</t>
  </si>
  <si>
    <t>1962607942</t>
  </si>
  <si>
    <t>https://podminky.urs.cz/item/CS_URS_2024_02/966052121</t>
  </si>
  <si>
    <t>45 "- oplocení - parc.č. 2902"</t>
  </si>
  <si>
    <t>101</t>
  </si>
  <si>
    <t>1227873616</t>
  </si>
  <si>
    <t>76,960 "- vybouraná zámková dlažba k využití"</t>
  </si>
  <si>
    <t>62,0*0,205 "- vybourané žulové obruby k využití"</t>
  </si>
  <si>
    <t>102</t>
  </si>
  <si>
    <t>-1481376775</t>
  </si>
  <si>
    <t>3*76,960 "- vybouraná zámková dlažba k využití - odvoz na deponii/městskou skládku v Doubravecké ul. dle požadavku investora - odvoz 4km"</t>
  </si>
  <si>
    <t>3*(62,0*0,205) "- vybourané žulové obruby k využití - odvoz na deponii/městskou skládku v Doubravecké ul. dle požadavku investora - odvoz 4km"</t>
  </si>
  <si>
    <t>103</t>
  </si>
  <si>
    <t>1488040135</t>
  </si>
  <si>
    <t>194,350+76,587</t>
  </si>
  <si>
    <t>104</t>
  </si>
  <si>
    <t>-1159879113</t>
  </si>
  <si>
    <t>77,740 "- vybourané asfalty - PAU ZAS-T1"</t>
  </si>
  <si>
    <t>105</t>
  </si>
  <si>
    <t>-1253798043</t>
  </si>
  <si>
    <t>28,560+3,413+43,973+5,060+8,448+26,60+5,984+16,320</t>
  </si>
  <si>
    <t>106</t>
  </si>
  <si>
    <t>-1927539008</t>
  </si>
  <si>
    <t>47,439+7,560</t>
  </si>
  <si>
    <t>107</t>
  </si>
  <si>
    <t>997013871R1</t>
  </si>
  <si>
    <t>Odvoz vybouraných hmot dle možností zhotovitele s uložením a případným poplatkem za skládku - směsného stavebního a demoličního zatříděného do Katalogu odpadů pod kódem 17 09 04</t>
  </si>
  <si>
    <t>529278248</t>
  </si>
  <si>
    <t>4,371+1,613</t>
  </si>
  <si>
    <t>108</t>
  </si>
  <si>
    <t>-1782631144</t>
  </si>
  <si>
    <t>371,80+1101,130</t>
  </si>
  <si>
    <t>109</t>
  </si>
  <si>
    <t>215095557</t>
  </si>
  <si>
    <t>-77,740</t>
  </si>
  <si>
    <t>110</t>
  </si>
  <si>
    <t>SO 132.1 - SO 132.1 - Chodník u ČSPH (100% město)</t>
  </si>
  <si>
    <t xml:space="preserve">      R13 - Odstranění zeleně</t>
  </si>
  <si>
    <t xml:space="preserve">      R99 - Svislé dopravní značení</t>
  </si>
  <si>
    <t>-749836232</t>
  </si>
  <si>
    <t>9,996 "- z komunikací"</t>
  </si>
  <si>
    <t>-1780849367</t>
  </si>
  <si>
    <t>9,996*1,95 "- viz. položka č. 162751117R1 - Vodorovné přemístění na skládku"</t>
  </si>
  <si>
    <t>68,0*1,05 "- komunikace pro pěší"</t>
  </si>
  <si>
    <t>0,140*68,0*1,05 "- komunikace pro pěší"</t>
  </si>
  <si>
    <t>9,996*0,02</t>
  </si>
  <si>
    <t>0,02*23,50 "- podél obruby"</t>
  </si>
  <si>
    <t>1183403986</t>
  </si>
  <si>
    <t>0,470</t>
  </si>
  <si>
    <t>0,47*2 'Přepočtené koeficientem množství</t>
  </si>
  <si>
    <t>R13</t>
  </si>
  <si>
    <t>Odstranění zeleně</t>
  </si>
  <si>
    <t>121103111</t>
  </si>
  <si>
    <t>Skrývka zemin schopných zúrodnění v rovině a ve sklonu do 1:5</t>
  </si>
  <si>
    <t>599645617</t>
  </si>
  <si>
    <t>https://podminky.urs.cz/item/CS_URS_2024_02/121103111</t>
  </si>
  <si>
    <t>odhadovaná tl. ornice 100 mm</t>
  </si>
  <si>
    <t>Odvoz na mezideponii na staveništi</t>
  </si>
  <si>
    <t>0,100*68,0</t>
  </si>
  <si>
    <t>68,0*1,11 "- komunikace pro pěší"</t>
  </si>
  <si>
    <t>68,0</t>
  </si>
  <si>
    <t>68,0 "- komunikace pro pěší"</t>
  </si>
  <si>
    <t>-3,0 "- odpočet slepecké a barevné dlažby"</t>
  </si>
  <si>
    <t>"Ztratné 2,0% -" 65,0*0,02</t>
  </si>
  <si>
    <t>1,50+1,50</t>
  </si>
  <si>
    <t>3,0 "- slepecká dlažba"</t>
  </si>
  <si>
    <t>"Ztratné 2,0% -" 3,0*0,02</t>
  </si>
  <si>
    <t>1348842695</t>
  </si>
  <si>
    <t>5,0+5,30 "- podél komunikací"</t>
  </si>
  <si>
    <t>"Ztratné 2,0% -" 10,30*0,02</t>
  </si>
  <si>
    <t>23,50</t>
  </si>
  <si>
    <t>23,50 "- podél komunikace"</t>
  </si>
  <si>
    <t>"Ztratné 2,0% -" 23,50*0,02</t>
  </si>
  <si>
    <t>630961294</t>
  </si>
  <si>
    <t>5,0+1,0 "- linka podél obrub - zpětné využití pův. kostek"</t>
  </si>
  <si>
    <t>5,30  "- bet."</t>
  </si>
  <si>
    <t>5,0 "- žul."</t>
  </si>
  <si>
    <t>113203111</t>
  </si>
  <si>
    <t>Vytrhání obrub s vybouráním lože, s přemístěním hmot na skládku na vzdálenost do 3 m nebo s naložením na dopravní prostředek z dlažebních kostek</t>
  </si>
  <si>
    <t>1574279325</t>
  </si>
  <si>
    <t>https://podminky.urs.cz/item/CS_URS_2024_02/113203111</t>
  </si>
  <si>
    <t>5,0+1,0 "- linka podél obrub - pro zpětné využití"</t>
  </si>
  <si>
    <t>5,0 "- žulové obruby"</t>
  </si>
  <si>
    <t>979071122</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</si>
  <si>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</si>
  <si>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-1298786047</t>
  </si>
  <si>
    <t>https://podminky.urs.cz/item/CS_URS_2024_02/979071122</t>
  </si>
  <si>
    <t>0,10*6,0 "- žulová linka podél obrub"</t>
  </si>
  <si>
    <t>5,0 "- vybourané žulové obruby"</t>
  </si>
  <si>
    <t>7679967R1</t>
  </si>
  <si>
    <t>Demontáž a zpětná montáž atypických zámečnických konstrukcí hm jednotlivých dílů do 50 kg vč. základových konstrukcí, všech potřebných zemních a ostatních prací - reklamní poutač se 2 sloupky do betonových patek</t>
  </si>
  <si>
    <t>1605886288</t>
  </si>
  <si>
    <t>1 "- přesun poutače"</t>
  </si>
  <si>
    <t>966006132</t>
  </si>
  <si>
    <t>Odstranění dopravních nebo orientačních značek se sloupkem s uložením hmot na vzdálenost do 20 m nebo s naložením na dopravní prostředek, se zásypem jam a jeho zhutněním s betonovou patkou</t>
  </si>
  <si>
    <t>-1172012917</t>
  </si>
  <si>
    <t>https://podminky.urs.cz/item/CS_URS_2024_02/966006132</t>
  </si>
  <si>
    <t>1 "- pro zpětné osazení do nové polohy"</t>
  </si>
  <si>
    <t>R99</t>
  </si>
  <si>
    <t>Svislé dopravní značení</t>
  </si>
  <si>
    <t>914511111</t>
  </si>
  <si>
    <t>Montáž sloupku dopravních značek délky do 3,5 m do betonového základu</t>
  </si>
  <si>
    <t>-770614216</t>
  </si>
  <si>
    <t>https://podminky.urs.cz/item/CS_URS_2024_02/914511111</t>
  </si>
  <si>
    <t>1 "- zpětné osazení pův. značek do nové polohy"</t>
  </si>
  <si>
    <t>5,0*0,205 "- vybourané žulové obruby k využití"</t>
  </si>
  <si>
    <t>3*(5,0*0,205) "- vybourané žulové obruby k využití - odvoz na deponii/městskou skládku v Doubravecké ul. dle požadavku investora - odvoz 4km"</t>
  </si>
  <si>
    <t>5,30*0,205 "- vybourané bet. obruby"</t>
  </si>
  <si>
    <t>SO 132.2 - SO 132.2 - Stání pro kontejnery (100% město)</t>
  </si>
  <si>
    <t>130937691</t>
  </si>
  <si>
    <t>3,276 "- z komunikací"</t>
  </si>
  <si>
    <t>-1694627554</t>
  </si>
  <si>
    <t>3,276*1,95 "- viz. položka č. 162751117R1 - Vodorovné přemístění na skládku"</t>
  </si>
  <si>
    <t>1097728827</t>
  </si>
  <si>
    <t>12,0*1,05 "- plocha pro kontejnery"</t>
  </si>
  <si>
    <t>0,260*12,0*1,05 "- plocha pro kontejnery"</t>
  </si>
  <si>
    <t>3,276*0,02</t>
  </si>
  <si>
    <t>0,02*8,0 "- podél obruby"</t>
  </si>
  <si>
    <t>940703029</t>
  </si>
  <si>
    <t>0,160</t>
  </si>
  <si>
    <t>0,16*2 'Přepočtené koeficientem množství</t>
  </si>
  <si>
    <t>1507195269</t>
  </si>
  <si>
    <t>0,100*13,0</t>
  </si>
  <si>
    <t>12,0*1,11 "- plocha pro kontejnery"</t>
  </si>
  <si>
    <t>1001047919</t>
  </si>
  <si>
    <t>1,0 "- doplnění dlažby"</t>
  </si>
  <si>
    <t>0,50 "- zpětné využití pův. dlažby"</t>
  </si>
  <si>
    <t>59245020</t>
  </si>
  <si>
    <t>dlažba skladebná betonová 200x100mm tl 80mm přírodní</t>
  </si>
  <si>
    <t>1228092772</t>
  </si>
  <si>
    <t>1,0 "- podél obrub"</t>
  </si>
  <si>
    <t>"Ztratné 2,0% -" 1,0*0,02</t>
  </si>
  <si>
    <t>12,0</t>
  </si>
  <si>
    <t>12,0 "- plocha pro kontejnery"</t>
  </si>
  <si>
    <t>"Ztratné 2,0% -" 12,0*0,02</t>
  </si>
  <si>
    <t>951662171</t>
  </si>
  <si>
    <t>8,0 "- podél komunikací"</t>
  </si>
  <si>
    <t>"Ztratné 2,0% -" 8,0*0,02</t>
  </si>
  <si>
    <t>8,0</t>
  </si>
  <si>
    <t>8,0 "- podél komunikace"</t>
  </si>
  <si>
    <t>807033713</t>
  </si>
  <si>
    <t>0,50 "- pro zpětné využití"</t>
  </si>
  <si>
    <t>0,50 "- zámk. dlažba"</t>
  </si>
  <si>
    <t>7,50  "- bet."</t>
  </si>
  <si>
    <t>0,50 "- komunikace"</t>
  </si>
  <si>
    <t>1,538</t>
  </si>
  <si>
    <t>SO 132.3 - SO 132.3 - Parkovací stání (100% město)</t>
  </si>
  <si>
    <t>1975913548</t>
  </si>
  <si>
    <t>13,115 "- z komunikací"</t>
  </si>
  <si>
    <t>-1684445887</t>
  </si>
  <si>
    <t>13,115*1,95 "- viz. položka č. 162751117R1 - Vodorovné přemístění na skládku"</t>
  </si>
  <si>
    <t>21,0*1,18 "- park. stání"</t>
  </si>
  <si>
    <t>0,350*21,0*1,11 "- park. stání"</t>
  </si>
  <si>
    <t>0,200*21,0*1,18 "- park. stání"</t>
  </si>
  <si>
    <t>13,115*0,02</t>
  </si>
  <si>
    <t>21,0*1,11 "- park. stání"</t>
  </si>
  <si>
    <t>21,0*1,05 "- park. stání"</t>
  </si>
  <si>
    <t>-2108791096</t>
  </si>
  <si>
    <t>21,0 "- park. stání"</t>
  </si>
  <si>
    <t>1976641061</t>
  </si>
  <si>
    <t>"Ztratné 2,0% -" 21,0*0,02</t>
  </si>
  <si>
    <t>21,42*1,03 'Přepočtené koeficientem množství</t>
  </si>
  <si>
    <t>49941657</t>
  </si>
  <si>
    <t>0,28*21,0*1,45</t>
  </si>
  <si>
    <t>-1226534779</t>
  </si>
  <si>
    <t>8,0+8,0 "- podél park. stání"</t>
  </si>
  <si>
    <t>"Ztratné 2,0% -" 16,0*0,02</t>
  </si>
  <si>
    <t>SO 151.1 - SO 151.1 - Dopravní značení II/231 (100% SÚS)</t>
  </si>
  <si>
    <t>Demontovaný kovový materiál, jenž je majetkem Statutárního města Plzeň, je zhotovitel povinen na základě rozhodnutí technického dozoru objednatele: 1) uskladnit v místě stavby a předat k odkoupení certifikované sběrně kovového odpadu. Finanční prostředky z prodeje poukáže na příjmový účet vlastníka - Plzeň, statutární město, nám. Republiky 1, 306 32 Plzeň, IČ: 0075370, DIČ: CZ0075370, č.ú. 4819490237/0100 (V.S. číslo smlouvy) přímo certifikovaná sběrna kovového odpadu dle předávaných vážných lístků s uvedením akce, druhu a množství tříděného odpadu nebo 2) převést a uložit k dalšímu využití do areálu vozovny Slovany Slovanská alej 35, Plzeň nebo 3) převést a uložit k dalšímu využití do jednoho z areálů SVSMP - Koterovská ulice nebo Doubravecká ulice, Plzeň</t>
  </si>
  <si>
    <t xml:space="preserve">      R98 - Vodorovné dopravní značení</t>
  </si>
  <si>
    <t>966006132R1</t>
  </si>
  <si>
    <t>Odstranění dopravních nebo orientačních značek se sloupkem s uložením hmot na vzdálenost do 20 m nebo s naložením na dopravní prostředek, se zásypem jam a jeho zhutněním s betonovou patkou vč. odvozu na středisko SÚSPK Vochov</t>
  </si>
  <si>
    <t>-1478376954</t>
  </si>
  <si>
    <t>R98</t>
  </si>
  <si>
    <t>Vodorovné dopravní značení</t>
  </si>
  <si>
    <t>915611111</t>
  </si>
  <si>
    <t>Předznačení pro vodorovné značení stříkané barvou nebo prováděné z nátěrových hmot liniové dělicí čáry, vodicí proužky</t>
  </si>
  <si>
    <t>-1091667153</t>
  </si>
  <si>
    <t>https://podminky.urs.cz/item/CS_URS_2024_02/915611111</t>
  </si>
  <si>
    <t>2134,50+94,50 "- čáry š. 125 mm"</t>
  </si>
  <si>
    <t>171,0 "- čáry š. 250 mm"</t>
  </si>
  <si>
    <t>915111112</t>
  </si>
  <si>
    <t>Vodorovné dopravní značení stříkané barvou dělící čára šířky 125 mm souvislá bílá retroreflexní</t>
  </si>
  <si>
    <t>152638058</t>
  </si>
  <si>
    <t>https://podminky.urs.cz/item/CS_URS_2024_02/915111112</t>
  </si>
  <si>
    <t>po pokládce asfaltu/dlažby:</t>
  </si>
  <si>
    <t>101,50+108,0+123,0+96,50+166,50+15,0+6,50+108,50+108,0+2,0+93,50+90,50+88,50+2,0*2+42,0+88,0+30,0+44,50+20,0+4,50+9,0+132,0+116,0+111,0+2,0</t>
  </si>
  <si>
    <t>232,0+204,0+27,50+162,0+2,50*5+6,0*2+33,50+47,50+47,0+2,0*2-19,0</t>
  </si>
  <si>
    <t>-(73,0+-108,50+90,50+88,0+9,0+111,0+204,0+47,50)</t>
  </si>
  <si>
    <t>5*(2,750*4+4,0*6) "- zastávky BUS"</t>
  </si>
  <si>
    <t>915211112</t>
  </si>
  <si>
    <t>Vodorovné dopravní značení stříkaným plastem dělící čára šířky 125 mm souvislá bílá retroreflexní</t>
  </si>
  <si>
    <t>662608064</t>
  </si>
  <si>
    <t>https://podminky.urs.cz/item/CS_URS_2024_02/915211112</t>
  </si>
  <si>
    <t>obnova značení z barvy:</t>
  </si>
  <si>
    <t>915111122</t>
  </si>
  <si>
    <t>Vodorovné dopravní značení stříkané barvou dělící čára šířky 125 mm přerušovaná bílá retroreflexní</t>
  </si>
  <si>
    <t>2105283857</t>
  </si>
  <si>
    <t>https://podminky.urs.cz/item/CS_URS_2024_02/915111122</t>
  </si>
  <si>
    <t>28,50+10,50+11,0+13,50+13,50+19,50+19,50+16,50+15,0+7,50+19,50+13,50+28,50</t>
  </si>
  <si>
    <t>-(28,50+11,0+19,50+15,0+19,50+28,50)</t>
  </si>
  <si>
    <t>915211122</t>
  </si>
  <si>
    <t>Vodorovné dopravní značení stříkaným plastem dělící čára šířky 125 mm přerušovaná bílá retroreflexní</t>
  </si>
  <si>
    <t>-1754218343</t>
  </si>
  <si>
    <t>https://podminky.urs.cz/item/CS_URS_2024_02/915211122</t>
  </si>
  <si>
    <t>915121122</t>
  </si>
  <si>
    <t>Vodorovné dopravní značení stříkané barvou vodící čára bílá šířky 250 mm přerušovaná retroreflexní</t>
  </si>
  <si>
    <t>-1315930041</t>
  </si>
  <si>
    <t>https://podminky.urs.cz/item/CS_URS_2024_02/915121122</t>
  </si>
  <si>
    <t>32,0+16,50+14,50+13,50+21,0+19,50+25,50+28,50</t>
  </si>
  <si>
    <t>915221122</t>
  </si>
  <si>
    <t>Vodorovné dopravní značení stříkaným plastem vodící čára bílá šířky 250 mm přerušovaná retroreflexní</t>
  </si>
  <si>
    <t>-1925128843</t>
  </si>
  <si>
    <t>https://podminky.urs.cz/item/CS_URS_2024_02/915221122</t>
  </si>
  <si>
    <t>915621111</t>
  </si>
  <si>
    <t>Předznačení pro vodorovné značení stříkané barvou nebo prováděné z nátěrových hmot plošné šipky, symboly, nápisy</t>
  </si>
  <si>
    <t>1383697575</t>
  </si>
  <si>
    <t>https://podminky.urs.cz/item/CS_URS_2024_02/915621111</t>
  </si>
  <si>
    <t>27,250 "- plošné značení"</t>
  </si>
  <si>
    <t>915131112</t>
  </si>
  <si>
    <t>Vodorovné dopravní značení stříkané barvou přechody pro chodce, šipky, symboly bílé retroreflexní</t>
  </si>
  <si>
    <t>422779095</t>
  </si>
  <si>
    <t>https://podminky.urs.cz/item/CS_URS_2024_02/915131112</t>
  </si>
  <si>
    <t>0,50*3,0*(3+3+6)</t>
  </si>
  <si>
    <t>1,85*5 "- nápisy BUS"</t>
  </si>
  <si>
    <t>915231112</t>
  </si>
  <si>
    <t>Vodorovné dopravní značení stříkaným plastem přechody pro chodce, šipky, symboly nápisy bílé retroreflexní</t>
  </si>
  <si>
    <t>1286446750</t>
  </si>
  <si>
    <t>https://podminky.urs.cz/item/CS_URS_2024_02/915231112</t>
  </si>
  <si>
    <t>914511112</t>
  </si>
  <si>
    <t>Montáž sloupku dopravních značek délky do 3,5 m do hliníkové patky pro sloupek D 60 mm</t>
  </si>
  <si>
    <t>-749018455</t>
  </si>
  <si>
    <t>https://podminky.urs.cz/item/CS_URS_2024_02/914511112</t>
  </si>
  <si>
    <t>36 "- Pro 1 značku na 1 sloupek"</t>
  </si>
  <si>
    <t>5 "- Pro 2 značky na 1 sloupek"</t>
  </si>
  <si>
    <t>404452250</t>
  </si>
  <si>
    <t>sloupek pro dopravní značku Zn D 60mm v 3,5m</t>
  </si>
  <si>
    <t>93697110</t>
  </si>
  <si>
    <t>914111111</t>
  </si>
  <si>
    <t>Montáž svislé dopravní značky základní velikosti do 1 m2 objímkami na sloupky nebo konzoly</t>
  </si>
  <si>
    <t>-1353062162</t>
  </si>
  <si>
    <t>https://podminky.urs.cz/item/CS_URS_2024_02/914111111</t>
  </si>
  <si>
    <t>3+11+4+11+2+5+5+2+3 "- nové značky"</t>
  </si>
  <si>
    <t>40445601</t>
  </si>
  <si>
    <t>výstražné dopravní značky A1-A30, A33, A34 900mm</t>
  </si>
  <si>
    <t>1106485769</t>
  </si>
  <si>
    <t>1 "- A2b"</t>
  </si>
  <si>
    <t>2 "- A11"</t>
  </si>
  <si>
    <t>40445611</t>
  </si>
  <si>
    <t>značky upravující přednost P2, P3, P8 500mm</t>
  </si>
  <si>
    <t>-81643893</t>
  </si>
  <si>
    <t>11 "- P2"</t>
  </si>
  <si>
    <t>40445621</t>
  </si>
  <si>
    <t>informativní značky provozní IP1-IP3, IP4b-IP7, IP10a, b 500x500mm</t>
  </si>
  <si>
    <t>868675640</t>
  </si>
  <si>
    <t>4 "- IP6"</t>
  </si>
  <si>
    <t>40445625</t>
  </si>
  <si>
    <t>informativní značky provozní IP8, IP9, IP11-IP13 500x700mm</t>
  </si>
  <si>
    <t>-2116243497</t>
  </si>
  <si>
    <t>1 "- IP11b"</t>
  </si>
  <si>
    <t>7 "- IP11c"</t>
  </si>
  <si>
    <t>3 "- IP13b"</t>
  </si>
  <si>
    <t>40445642</t>
  </si>
  <si>
    <t>informativní značky směrové Z4 250x1000mm</t>
  </si>
  <si>
    <t>1386839723</t>
  </si>
  <si>
    <t>2 "- Z4e"</t>
  </si>
  <si>
    <t>40445643</t>
  </si>
  <si>
    <t>informativní značky jiné IJ1-IJ3, IJ4c-IJ16 500x700mm</t>
  </si>
  <si>
    <t>1444622171</t>
  </si>
  <si>
    <t>5 "- IJ4c"</t>
  </si>
  <si>
    <t>40445644</t>
  </si>
  <si>
    <t>informativní značky jiné IJ4a 500x500mm</t>
  </si>
  <si>
    <t>1272241727</t>
  </si>
  <si>
    <t>5 "- IJ4a"</t>
  </si>
  <si>
    <t>40445647</t>
  </si>
  <si>
    <t>dodatkové tabulky E1, E2a,b , E6, E9, E10 E12c, E17 500x500mm</t>
  </si>
  <si>
    <t>1186427360</t>
  </si>
  <si>
    <t>2 "- E2b"</t>
  </si>
  <si>
    <t>40445650</t>
  </si>
  <si>
    <t>dodatkové tabulky E7, E12, E13 500x300mm</t>
  </si>
  <si>
    <t>898269009</t>
  </si>
  <si>
    <t>3 "- E13"</t>
  </si>
  <si>
    <t>1214161470</t>
  </si>
  <si>
    <t>SO 151.2 - SO 151.2 - Dopravní značení II/231 (100% SÚS)</t>
  </si>
  <si>
    <t>54,0 "- čáry š. 125 mm"</t>
  </si>
  <si>
    <t>19,0+(2,750*4+4,0*6) "- zastávky BUS"</t>
  </si>
  <si>
    <t>1,850 "- plošné značení"</t>
  </si>
  <si>
    <t>1,85*1 "- nápisy BUS"</t>
  </si>
  <si>
    <t>-43895510</t>
  </si>
  <si>
    <t>4 "- Pro 1 značku na 1 sloupek"</t>
  </si>
  <si>
    <t>1+1+1+1 "- nové značky"</t>
  </si>
  <si>
    <t>1958937364</t>
  </si>
  <si>
    <t>1 "- P2"</t>
  </si>
  <si>
    <t>113547287</t>
  </si>
  <si>
    <t>1 "- IP11c"</t>
  </si>
  <si>
    <t>1 "- IJ4c"</t>
  </si>
  <si>
    <t>1 "- IJ4a"</t>
  </si>
  <si>
    <t>SO 152 - SO 152 - Dopravní značení MK (100% město)</t>
  </si>
  <si>
    <t>966006132R2</t>
  </si>
  <si>
    <t>Odstranění dopravních nebo orientačních značek se sloupkem s uložením hmot na vzdálenost do 20 m nebo s naložením na dopravní prostředek, se zásypem jam a jeho zhutněním s betonovou patkou, vč. odvozu dle požadavku investora</t>
  </si>
  <si>
    <t>8 "- odvoz na deponii/městskou skládku v Doubravecké ul. dle požadavku investora - odvoz 4km"</t>
  </si>
  <si>
    <t>59,0 "- čáry š. 125 mm"</t>
  </si>
  <si>
    <t>7,0 "- vodící linie přechodu"</t>
  </si>
  <si>
    <t>-350127061</t>
  </si>
  <si>
    <t>2,0+7,0*4+4,50*2+20,0</t>
  </si>
  <si>
    <t>-233105931</t>
  </si>
  <si>
    <t>915321115</t>
  </si>
  <si>
    <t>Vodorovné značení předformovaným termoplastem vodící pás pro slabozraké z 6 proužků</t>
  </si>
  <si>
    <t>1626975568</t>
  </si>
  <si>
    <t>https://podminky.urs.cz/item/CS_URS_2024_02/915321115</t>
  </si>
  <si>
    <t>1,50 "- plošné značení"</t>
  </si>
  <si>
    <t>0,50*3 "- značení na cyklostezce"</t>
  </si>
  <si>
    <t>3,0 "- ostrůvek - ul. Zručská cesta""</t>
  </si>
  <si>
    <t>-933197990</t>
  </si>
  <si>
    <t>obnova značení z dlažby:</t>
  </si>
  <si>
    <t>22 "- Pro 1 značku na 1 sloupek"</t>
  </si>
  <si>
    <t>12 "- Pro 2 značky na 1 sloupek"</t>
  </si>
  <si>
    <t>1 "- Pro 3 značky na 1 sloupek"</t>
  </si>
  <si>
    <t>3+10+5+2+8+1+2+13 "- nové značky"</t>
  </si>
  <si>
    <t>40445609</t>
  </si>
  <si>
    <t>značky upravující přednost P1, P4 900mm</t>
  </si>
  <si>
    <t>1487805605</t>
  </si>
  <si>
    <t>3 "- P4"</t>
  </si>
  <si>
    <t>40445620</t>
  </si>
  <si>
    <t>zákazové, příkazové dopravní značky B1-B34, C1-15 700mm</t>
  </si>
  <si>
    <t>194325189</t>
  </si>
  <si>
    <t>1 "- B1"</t>
  </si>
  <si>
    <t>1 "- B2"</t>
  </si>
  <si>
    <t>2 "- C9a"</t>
  </si>
  <si>
    <t>-1620893433</t>
  </si>
  <si>
    <t>2 "- IP10a/b"</t>
  </si>
  <si>
    <t>2 "- IP2"</t>
  </si>
  <si>
    <t>1 "- IP4b"</t>
  </si>
  <si>
    <t>-1429512477</t>
  </si>
  <si>
    <t>2 "- IP12"</t>
  </si>
  <si>
    <t>2023234132</t>
  </si>
  <si>
    <t>40445649</t>
  </si>
  <si>
    <t>dodatkové tabulky E3-E5, E8, E14-E16 500x150mm</t>
  </si>
  <si>
    <t>-1960943973</t>
  </si>
  <si>
    <t>1 "- E8d"</t>
  </si>
  <si>
    <t>1159244344</t>
  </si>
  <si>
    <t>2 "- E13"</t>
  </si>
  <si>
    <t>40445654</t>
  </si>
  <si>
    <t>informativní značky zónové IZ5 1000x750mm</t>
  </si>
  <si>
    <t>-1084501257</t>
  </si>
  <si>
    <t>7 "- IZ5a"</t>
  </si>
  <si>
    <t>6 "- IZ5b"</t>
  </si>
  <si>
    <t>826291851</t>
  </si>
  <si>
    <t>SO 153.1 - SO 153.1 - Dopravní opatření (100% SÚS)</t>
  </si>
  <si>
    <t xml:space="preserve">    9 - Dopravně-inženýrské opatření</t>
  </si>
  <si>
    <t xml:space="preserve">      R91 - Objízdná trasa</t>
  </si>
  <si>
    <t xml:space="preserve">      R92 - Opatření v místě stavby</t>
  </si>
  <si>
    <t xml:space="preserve">      R93 - Oprava objízdných tras</t>
  </si>
  <si>
    <t>Dopravně-inženýrské opatření</t>
  </si>
  <si>
    <t>R91</t>
  </si>
  <si>
    <t>Objízdná trasa</t>
  </si>
  <si>
    <t>913121111</t>
  </si>
  <si>
    <t>Montáž a demontáž dočasných dopravních značek kompletních značek vč. podstavce a sloupku základních</t>
  </si>
  <si>
    <t>170525583</t>
  </si>
  <si>
    <t>https://podminky.urs.cz/item/CS_URS_2024_02/913121111</t>
  </si>
  <si>
    <t>objízdná trasa:</t>
  </si>
  <si>
    <t>3 "- B13"</t>
  </si>
  <si>
    <t>1 "- E3a"</t>
  </si>
  <si>
    <t>23+2 "- IS11c"</t>
  </si>
  <si>
    <t>32/2 "- rozdělení nákladů na SÚS a město"</t>
  </si>
  <si>
    <t>913121112</t>
  </si>
  <si>
    <t>Montáž a demontáž dočasných dopravních značek kompletních značek vč. podstavce a sloupku zvětšených</t>
  </si>
  <si>
    <t>-1701754915</t>
  </si>
  <si>
    <t>https://podminky.urs.cz/item/CS_URS_2024_02/913121112</t>
  </si>
  <si>
    <t>11 "- IP 22"</t>
  </si>
  <si>
    <t>11/2 "- rozdělení nákladů na SÚS a město"</t>
  </si>
  <si>
    <t>913121211</t>
  </si>
  <si>
    <t>Montáž a demontáž dočasných dopravních značek Příplatek za první a každý další den použití dočasných dopravních značek k ceně 12-1111</t>
  </si>
  <si>
    <t>-797539446</t>
  </si>
  <si>
    <t>https://podminky.urs.cz/item/CS_URS_2024_02/913121211</t>
  </si>
  <si>
    <t>540*16,0 "- uvažovaná doba výstavby 18 měsíců, tj. 540 dní"</t>
  </si>
  <si>
    <t>913121212</t>
  </si>
  <si>
    <t>Montáž a demontáž dočasných dopravních značek Příplatek za první a každý další den použití dočasných dopravních značek k ceně 12-1112</t>
  </si>
  <si>
    <t>306244082</t>
  </si>
  <si>
    <t>https://podminky.urs.cz/item/CS_URS_2024_02/913121212</t>
  </si>
  <si>
    <t>540,0*6 "- uvažovaná doba výstavby 18 měsíců, tj. 540 dní"</t>
  </si>
  <si>
    <t>R92</t>
  </si>
  <si>
    <t>Opatření v místě stavby</t>
  </si>
  <si>
    <t>826404537</t>
  </si>
  <si>
    <t>lokální uzavírka při překopech komunikace:</t>
  </si>
  <si>
    <t>60*2 "- A15"</t>
  </si>
  <si>
    <t>60*1 "- C4b"</t>
  </si>
  <si>
    <t>60*4 "- Z4"</t>
  </si>
  <si>
    <t>dílčí úseky dle etap výstavby:</t>
  </si>
  <si>
    <t>12*2 "- A10"</t>
  </si>
  <si>
    <t>12*2 "- A15+světlo"</t>
  </si>
  <si>
    <t>12*2 "- C4a+C4b"</t>
  </si>
  <si>
    <t>12*16 "- Z4"</t>
  </si>
  <si>
    <t>zaslepení navazujících komunikací:</t>
  </si>
  <si>
    <t>4*2 "- B1"</t>
  </si>
  <si>
    <t>4*1 "- C2d"</t>
  </si>
  <si>
    <t>4*1 "- C2e"</t>
  </si>
  <si>
    <t>4*1 "- C2f"</t>
  </si>
  <si>
    <t>4*1 "- IP10a"</t>
  </si>
  <si>
    <t>4*4 "- Z4"</t>
  </si>
  <si>
    <t>úprava průjezdu Bílou Horou:</t>
  </si>
  <si>
    <t>2 "- B2</t>
  </si>
  <si>
    <t>2 "- C2b+C2c"</t>
  </si>
  <si>
    <t>2 "- IP4b"</t>
  </si>
  <si>
    <t>730/2 "- rozdělení nákladů na SÚS a město"</t>
  </si>
  <si>
    <t>421629002</t>
  </si>
  <si>
    <t>540*365,0 "- uvažovaná doba výstavby 18 měsíců, tj. 540 dní"</t>
  </si>
  <si>
    <t>913221111</t>
  </si>
  <si>
    <t>Montáž a demontáž dočasných dopravních zábran světelných včetně zásobníku na akumulátor, šířky 1,5 m, 3 světla</t>
  </si>
  <si>
    <t>2006841623</t>
  </si>
  <si>
    <t>https://podminky.urs.cz/item/CS_URS_2024_02/913221111</t>
  </si>
  <si>
    <t>60*2 "- Z2+světla"</t>
  </si>
  <si>
    <t>12*2 "- Z2+světla"</t>
  </si>
  <si>
    <t>144/2 "- rozdělení nákladů na SÚS a město"</t>
  </si>
  <si>
    <t>913221113</t>
  </si>
  <si>
    <t>Montáž a demontáž dočasných dopravních zábran světelných včetně zásobníku na akumulátor, šířky 3 m, 5 světel</t>
  </si>
  <si>
    <t>176290348</t>
  </si>
  <si>
    <t>https://podminky.urs.cz/item/CS_URS_2024_02/913221113</t>
  </si>
  <si>
    <t>4*2 "- Z2+světla"</t>
  </si>
  <si>
    <t>8/2 "- rozdělení nákladů na SÚS a město"</t>
  </si>
  <si>
    <t>913221211</t>
  </si>
  <si>
    <t>Montáž a demontáž dočasných dopravních zábran Příplatek za první a každý další den použití dočasných dopravních zábran k ceně 22-1111</t>
  </si>
  <si>
    <t>1036851079</t>
  </si>
  <si>
    <t>https://podminky.urs.cz/item/CS_URS_2024_02/913221211</t>
  </si>
  <si>
    <t>540*72,0 "- uvažovaná doba výstavby 18 měsíců, tj. 540 dní"</t>
  </si>
  <si>
    <t>913221213</t>
  </si>
  <si>
    <t>Montáž a demontáž dočasných dopravních zábran Příplatek za první a každý další den použití dočasných dopravních zábran k ceně 22-1113</t>
  </si>
  <si>
    <t>153009770</t>
  </si>
  <si>
    <t>https://podminky.urs.cz/item/CS_URS_2024_02/913221213</t>
  </si>
  <si>
    <t>540*4,0 "- uvažovaná doba výstavby 18 měsíců, tj. 540 dní"</t>
  </si>
  <si>
    <t>913411111</t>
  </si>
  <si>
    <t>Montáž a demontáž mobilní semaforové soupravy 2 semafory</t>
  </si>
  <si>
    <t>-1167503812</t>
  </si>
  <si>
    <t>https://podminky.urs.cz/item/CS_URS_2024_02/913411111</t>
  </si>
  <si>
    <t>12*2 "- semafor"</t>
  </si>
  <si>
    <t>24/2 "- rozdělení nákladů na SÚS a město"</t>
  </si>
  <si>
    <t>913411211</t>
  </si>
  <si>
    <t>Montáž a demontáž mobilní semaforové soupravy Příplatek za první a každý další den použití mobilní semaforové soupravy k ceně 41-1111</t>
  </si>
  <si>
    <t>-129436236</t>
  </si>
  <si>
    <t>https://podminky.urs.cz/item/CS_URS_2024_02/913411211</t>
  </si>
  <si>
    <t>540*12,0 "- uvažovaná doba výstavby 18 měsíců, tj. 540 dní"</t>
  </si>
  <si>
    <t>913911113</t>
  </si>
  <si>
    <t>Montáž a demontáž akumulátorů a zásobníků dočasného dopravního značení akumulátoru olověného 12V/180 Ah</t>
  </si>
  <si>
    <t>278117380</t>
  </si>
  <si>
    <t>https://podminky.urs.cz/item/CS_URS_2024_02/913911113</t>
  </si>
  <si>
    <t>913911213</t>
  </si>
  <si>
    <t>Montáž a demontáž akumulátorů a zásobníků dočasného dopravního značení Příplatek za první a každý další den použití akumulátorů a zásobníků dočasného dopravního značení k ceně 91-1113</t>
  </si>
  <si>
    <t>485190728</t>
  </si>
  <si>
    <t>https://podminky.urs.cz/item/CS_URS_2024_02/913911213</t>
  </si>
  <si>
    <t>913911122</t>
  </si>
  <si>
    <t>Montáž a demontáž akumulátorů a zásobníků dočasného dopravního značení zásobníku na akumulátor a řídící jednotku ocelového</t>
  </si>
  <si>
    <t>973050734</t>
  </si>
  <si>
    <t>https://podminky.urs.cz/item/CS_URS_2024_02/913911122</t>
  </si>
  <si>
    <t>913911222</t>
  </si>
  <si>
    <t>Montáž a demontáž akumulátorů a zásobníků dočasného dopravního značení Příplatek za první a každý další den použití akumulátorů a zásobníků dočasného dopravního značení k ceně 91-1122</t>
  </si>
  <si>
    <t>-1366538204</t>
  </si>
  <si>
    <t>https://podminky.urs.cz/item/CS_URS_2024_02/913911222</t>
  </si>
  <si>
    <t>915222121</t>
  </si>
  <si>
    <t>Přechodné vodorovné dopravní značení samolepicí retroreflexní fólií s trvanlivostí přes 2 do 6 měsíců</t>
  </si>
  <si>
    <t>-232131584</t>
  </si>
  <si>
    <t>https://podminky.urs.cz/item/CS_URS_2024_02/915222121</t>
  </si>
  <si>
    <t>12*2,50*2 "- V5"</t>
  </si>
  <si>
    <t>60/2 "- rozdělení nákladů na SÚS a město"</t>
  </si>
  <si>
    <t>915222911</t>
  </si>
  <si>
    <t>Přechodné vodorovné dopravní značení odstranění retroreflexní fólie</t>
  </si>
  <si>
    <t>1668133523</t>
  </si>
  <si>
    <t>https://podminky.urs.cz/item/CS_URS_2024_02/915222911</t>
  </si>
  <si>
    <t>Oprava objízdných tras</t>
  </si>
  <si>
    <t>577134R01</t>
  </si>
  <si>
    <t>Oprava komunikace formou odfrézování obrusné vrstvy včetně provedení nové vrstvy</t>
  </si>
  <si>
    <t>763911847</t>
  </si>
  <si>
    <t>Položka bude prováděna a čerpána na pokyn TDS nebo objednatele</t>
  </si>
  <si>
    <t>2000,0 "- oprava objízdných tras"</t>
  </si>
  <si>
    <t>577134R03</t>
  </si>
  <si>
    <t>Oprava komunikace v rozsahu ACL 16+ 60 mm, ACO 11+ 40 mm, vč. postřiků a obnovy VDZ</t>
  </si>
  <si>
    <t>1327754456</t>
  </si>
  <si>
    <t>5000,0 "- oprava objízdných tras"</t>
  </si>
  <si>
    <t>SO 153.2 - SO 153.2 - Dopravní opatření (100% město)</t>
  </si>
  <si>
    <t>540,0*5 "- uvažovaná doba výstavby 18 měsíců, tj. 540 dní"</t>
  </si>
  <si>
    <t>596212R01</t>
  </si>
  <si>
    <t>Oprava komunikace ze zámkové dlažby</t>
  </si>
  <si>
    <t>-2982621</t>
  </si>
  <si>
    <t>IO 001.1 - IO 001.1 - Příprava území (100% SÚS)</t>
  </si>
  <si>
    <t>77300000-3</t>
  </si>
  <si>
    <t>43.39</t>
  </si>
  <si>
    <t>184818232</t>
  </si>
  <si>
    <t>Ochrana kmene bedněním před poškozením stavebním provozem zřízení včetně odstranění výšky bednění do 2 m průměru kmene přes 300 do 500 mm</t>
  </si>
  <si>
    <t>209828215</t>
  </si>
  <si>
    <t>https://podminky.urs.cz/item/CS_URS_2024_02/184818232</t>
  </si>
  <si>
    <t>10/2 "- rozdělení nákladů na SÚS a město"</t>
  </si>
  <si>
    <t>162351103</t>
  </si>
  <si>
    <t>Vodorovné přemístění výkopku nebo sypaniny po suchu na obvyklém dopravním prostředku, bez naložení výkopku, avšak se složením bez rozhrnutí z horniny třídy těžitelnosti I skupiny 1 až 3 na vzdálenost přes 50 do 500 m</t>
  </si>
  <si>
    <t>-1369844557</t>
  </si>
  <si>
    <t>https://podminky.urs.cz/item/CS_URS_2024_02/162351103</t>
  </si>
  <si>
    <t>Dovoz materiálu na mezideponii pro další použití</t>
  </si>
  <si>
    <t>568,90 "- ornice"</t>
  </si>
  <si>
    <t>568,90/2 "- rozdělení nákladů na SÚS a město"</t>
  </si>
  <si>
    <t>162201401R1</t>
  </si>
  <si>
    <t>Odvoz dle možností zhotovitele s uložením a případným poplatkem za skládku - větví stromů listnatých, průměru kmene přes 100 do 300 mm</t>
  </si>
  <si>
    <t>-1222562072</t>
  </si>
  <si>
    <t>162201402R1</t>
  </si>
  <si>
    <t>Odvoz dle možností zhotovitele s uložením a případným poplatkem za skládku - větví stromů listnatých, průměru kmene přes 300 do 500 mm</t>
  </si>
  <si>
    <t>986140052</t>
  </si>
  <si>
    <t>162201404R1</t>
  </si>
  <si>
    <t>Odvoz dle možností zhotovitele s uložením a případným poplatkem za skládku - větví stromů listnatých, průměru kmene přes 700 do 900 mm</t>
  </si>
  <si>
    <t>-486132498</t>
  </si>
  <si>
    <t>162201406R1</t>
  </si>
  <si>
    <t>Odvoz dle možností zhotovitele s uložením a případným poplatkem za skládku - větví stromů jehličnatých, průměru kmene přes 300 do 500 mm</t>
  </si>
  <si>
    <t>-714529908</t>
  </si>
  <si>
    <t>162201411R1</t>
  </si>
  <si>
    <t>Odvoz dle možností zhotovitele s uložením a případným poplatkem za skládku - kmenů stromů listnatých, průměru přes 100 do 300 mm</t>
  </si>
  <si>
    <t>877767513</t>
  </si>
  <si>
    <t>162201412R1</t>
  </si>
  <si>
    <t>Odvoz dle možností zhotovitele s uložením a případným poplatkem za skládku - kmenů stromů listnatých, průměru přes 300 do 500 mm</t>
  </si>
  <si>
    <t>472883635</t>
  </si>
  <si>
    <t>162201414R1</t>
  </si>
  <si>
    <t>Odvoz dle možností zhotovitele s uložením a případným poplatkem za skládku - kmenů stromů listnatých, průměru přes 700 do 900 mm</t>
  </si>
  <si>
    <t>1525026168</t>
  </si>
  <si>
    <t>162201416R1</t>
  </si>
  <si>
    <t>Odvoz dle možností zhotovitele s uložením a případným poplatkem za skládku - kmenů stromů jehličnatých, průměru přes 300 do 500 mm</t>
  </si>
  <si>
    <t>1302943196</t>
  </si>
  <si>
    <t>162301501R1</t>
  </si>
  <si>
    <t>Odvoz dle možností zhotovitele s uložením a případným poplatkem za skládku - smýcených křovin do průměru kmene 100 mm</t>
  </si>
  <si>
    <t>1326138373</t>
  </si>
  <si>
    <t>91,0+997,0</t>
  </si>
  <si>
    <t>1088/2 "- rozdělení nákladů na SÚS a město"</t>
  </si>
  <si>
    <t>1347360720</t>
  </si>
  <si>
    <t>-1332295382</t>
  </si>
  <si>
    <t>-111934141</t>
  </si>
  <si>
    <t>-1872522726</t>
  </si>
  <si>
    <t>0,100*(320,0+23,0+266,0+21,0+65,0+63,0+18,0+40,0+51,0+461,0+37,0+36,0+25,0+43,0+150,0+51,0+152,0+22,0+16,0+12,0+62,0+78,0+21,0+24,0+69,0+21,0)</t>
  </si>
  <si>
    <t>0,100*(21,0+25,0+28,0+70,0+18,0+117,0+21,0+126,0+489,0+11,0+67,0+47,0+35,0+383,0+427,0+176,0+574,0+66,0+88,0+38,0+14,0+74,0+45,0+57,0+13,0+19,0+71,0)</t>
  </si>
  <si>
    <t>0,100*(327,0+95,0)</t>
  </si>
  <si>
    <t>111251101</t>
  </si>
  <si>
    <t>Odstranění křovin a stromů s odstraněním kořenů strojně průměru kmene do 100 mm v rovině nebo ve svahu sklonu terénu do 1:5, při celkové ploše do 100 m2</t>
  </si>
  <si>
    <t>1341508059</t>
  </si>
  <si>
    <t>https://podminky.urs.cz/item/CS_URS_2024_02/111251101</t>
  </si>
  <si>
    <t>15,0+33,0+43,0</t>
  </si>
  <si>
    <t>91/2 "- rozdělení nákladů na SÚS a město"</t>
  </si>
  <si>
    <t>111251204</t>
  </si>
  <si>
    <t>Odstranění křovin a stromů s odstraněním kořenů strojně průměru kmene do 100 mm při lesnicko-technických melioracích (LTM), v ploše jednotlivě přes 30 m2</t>
  </si>
  <si>
    <t>1935760864</t>
  </si>
  <si>
    <t>https://podminky.urs.cz/item/CS_URS_2024_02/111251204</t>
  </si>
  <si>
    <t>291,0+12,0+462,0+232,0</t>
  </si>
  <si>
    <t>997/2 "- rozdělení nákladů na SÚS a město"</t>
  </si>
  <si>
    <t>112101101</t>
  </si>
  <si>
    <t>Odstranění stromů s odřezáním kmene a s odvětvením listnatých, průměru kmene přes 100 do 300 mm</t>
  </si>
  <si>
    <t>-2110348072</t>
  </si>
  <si>
    <t>https://podminky.urs.cz/item/CS_URS_2024_02/112101101</t>
  </si>
  <si>
    <t>23/2</t>
  </si>
  <si>
    <t>12 "- rozdělení nákladů na SÚS a město"</t>
  </si>
  <si>
    <t>112101102</t>
  </si>
  <si>
    <t>Odstranění stromů s odřezáním kmene a s odvětvením listnatých, průměru kmene přes 300 do 500 mm</t>
  </si>
  <si>
    <t>1594700560</t>
  </si>
  <si>
    <t>https://podminky.urs.cz/item/CS_URS_2024_02/112101102</t>
  </si>
  <si>
    <t>112101104</t>
  </si>
  <si>
    <t>Odstranění stromů s odřezáním kmene a s odvětvením listnatých, průměru kmene přes 700 do 900 mm</t>
  </si>
  <si>
    <t>-1971993100</t>
  </si>
  <si>
    <t>https://podminky.urs.cz/item/CS_URS_2024_02/112101104</t>
  </si>
  <si>
    <t>112101122</t>
  </si>
  <si>
    <t>Odstranění stromů s odřezáním kmene a s odvětvením jehličnatých bez odkornění, průměru kmene přes 300 do 500 mm</t>
  </si>
  <si>
    <t>884007874</t>
  </si>
  <si>
    <t>https://podminky.urs.cz/item/CS_URS_2024_02/112101122</t>
  </si>
  <si>
    <t>2/2 "- rozdělení nákladů na SÚS a město"</t>
  </si>
  <si>
    <t>112251101</t>
  </si>
  <si>
    <t>Odstranění pařezů strojně s jejich vykopáním nebo vytrháním průměru přes 100 do 300 mm</t>
  </si>
  <si>
    <t>1571270616</t>
  </si>
  <si>
    <t>https://podminky.urs.cz/item/CS_URS_2024_02/112251101</t>
  </si>
  <si>
    <t>23+2</t>
  </si>
  <si>
    <t>25/2</t>
  </si>
  <si>
    <t>13 "- rozdělení nákladů na SÚS a město"</t>
  </si>
  <si>
    <t>112251102</t>
  </si>
  <si>
    <t>Odstranění pařezů strojně s jejich vykopáním nebo vytrháním průměru přes 300 do 500 mm</t>
  </si>
  <si>
    <t>-2084062718</t>
  </si>
  <si>
    <t>https://podminky.urs.cz/item/CS_URS_2024_02/112251102</t>
  </si>
  <si>
    <t>10+2</t>
  </si>
  <si>
    <t>12/2 "- rozdělení nákladů na SÚS a město"</t>
  </si>
  <si>
    <t>112251104</t>
  </si>
  <si>
    <t>Odstranění pařezů strojně s jejich vykopáním nebo vytrháním průměru přes 700 do 900 mm</t>
  </si>
  <si>
    <t>1782201453</t>
  </si>
  <si>
    <t>https://podminky.urs.cz/item/CS_URS_2024_02/112251104</t>
  </si>
  <si>
    <t>174251201</t>
  </si>
  <si>
    <t>Zásyp jam po pařezech strojně výkopkem z horniny získané při dobývání pařezů s hrubým urovnáním povrchu zasypávky průměru pařezu přes 100 do 300 mm</t>
  </si>
  <si>
    <t>2136150152</t>
  </si>
  <si>
    <t>https://podminky.urs.cz/item/CS_URS_2024_02/174251201</t>
  </si>
  <si>
    <t>174251202</t>
  </si>
  <si>
    <t>Zásyp jam po pařezech strojně výkopkem z horniny získané při dobývání pařezů s hrubým urovnáním povrchu zasypávky průměru pařezu přes 300 do 500 mm</t>
  </si>
  <si>
    <t>1208039854</t>
  </si>
  <si>
    <t>https://podminky.urs.cz/item/CS_URS_2024_02/174251202</t>
  </si>
  <si>
    <t>174251204</t>
  </si>
  <si>
    <t>Zásyp jam po pařezech strojně výkopkem z horniny získané při dobývání pařezů s hrubým urovnáním povrchu zasypávky průměru pařezu přes 700 do 900 mm</t>
  </si>
  <si>
    <t>-1659695947</t>
  </si>
  <si>
    <t>https://podminky.urs.cz/item/CS_URS_2024_02/174251204</t>
  </si>
  <si>
    <t>IO 001.2 - IO 001.2 - Příprava území (100% město)</t>
  </si>
  <si>
    <t>408378475</t>
  </si>
  <si>
    <t>162201412r1</t>
  </si>
  <si>
    <t>-2104990730</t>
  </si>
  <si>
    <t>973818687</t>
  </si>
  <si>
    <t>11 "- rozdělení nákladů na SÚS a město"</t>
  </si>
  <si>
    <t>112251103</t>
  </si>
  <si>
    <t>Odstranění pařezů strojně s jejich vykopáním nebo vytrháním průměru přes 500 do 700 mm</t>
  </si>
  <si>
    <t>422459984</t>
  </si>
  <si>
    <t>https://podminky.urs.cz/item/CS_URS_2024_02/112251103</t>
  </si>
  <si>
    <t>174251203</t>
  </si>
  <si>
    <t>Zásyp jam po pařezech strojně výkopkem z horniny získané při dobývání pařezů s hrubým urovnáním povrchu zasypávky průměru pařezu přes 500 do 700 mm</t>
  </si>
  <si>
    <t>-440174829</t>
  </si>
  <si>
    <t>https://podminky.urs.cz/item/CS_URS_2024_02/174251203</t>
  </si>
  <si>
    <t>IO 301 - IO 301 - Vodovod (100% město)</t>
  </si>
  <si>
    <t>45230000-8</t>
  </si>
  <si>
    <t>42.21.22</t>
  </si>
  <si>
    <t>- Veškeré venkovní dlažby, kostky a obrubníky z přírodního kamene budou  z hlediska tolerance půdorysných rozměrů a tloušťky, tolerance podkosení a přesahu styčných ploch a tolerance nepravidelnosti neopracované a opracované plochy ve třídě 2 (podle ČSN EN 1341, 1342 a 1343).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 Dodavatel je oprávněn nabídnout rovnocenné řešení. - Všechny použité materiály musí splňovat podmínky a požadavky technického standardu vodárny Plzeň.</t>
  </si>
  <si>
    <t xml:space="preserve">    01 - Nové vedení vodovodu</t>
  </si>
  <si>
    <t xml:space="preserve">      1 - Zemní práce</t>
  </si>
  <si>
    <t xml:space="preserve">      4 - Vodorovné konstrukce</t>
  </si>
  <si>
    <t xml:space="preserve">      8 - Trubní vedení</t>
  </si>
  <si>
    <t xml:space="preserve">      998 - Přesun hmot</t>
  </si>
  <si>
    <t xml:space="preserve">    02 - Bourání stávajícího vodovodu</t>
  </si>
  <si>
    <t xml:space="preserve">    03 - Náhradní zásobování</t>
  </si>
  <si>
    <t>01</t>
  </si>
  <si>
    <t>Nové vedení vodovodu</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</si>
  <si>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</si>
  <si>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</si>
  <si>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560362030</t>
  </si>
  <si>
    <t>https://podminky.urs.cz/item/CS_URS_2024_02/119001421</t>
  </si>
  <si>
    <t>209174870</t>
  </si>
  <si>
    <t>1868,40*0,15</t>
  </si>
  <si>
    <t>132251256</t>
  </si>
  <si>
    <t>Hloubení nezapažených rýh šířky přes 800 do 2 000 mm strojně s urovnáním dna do předepsaného profilu a spádu v hornině třídy těžitelnosti I skupiny 3 přes 1 000 do 5 000 m3</t>
  </si>
  <si>
    <t>1372338531</t>
  </si>
  <si>
    <t>https://podminky.urs.cz/item/CS_URS_2024_02/132251256</t>
  </si>
  <si>
    <t>1,0*1,0*(2,0+921,0+115,0)</t>
  </si>
  <si>
    <t>1,0*0,80*(2,0+921,0+115,0)</t>
  </si>
  <si>
    <t>151101101</t>
  </si>
  <si>
    <t>Zřízení pažení a rozepření stěn rýh pro podzemní vedení příložné pro jakoukoliv mezerovitost, hloubky do 2 m</t>
  </si>
  <si>
    <t>-166914161</t>
  </si>
  <si>
    <t>https://podminky.urs.cz/item/CS_URS_2024_02/151101101</t>
  </si>
  <si>
    <t>2*1,80*(2,0+921,0+115,0)</t>
  </si>
  <si>
    <t>151101111</t>
  </si>
  <si>
    <t>Odstranění pažení a rozepření stěn rýh pro podzemní vedení s uložením materiálu na vzdálenost do 3 m od kraje výkopu příložné, hloubky do 2 m</t>
  </si>
  <si>
    <t>-1249451266</t>
  </si>
  <si>
    <t>https://podminky.urs.cz/item/CS_URS_2024_02/151101111</t>
  </si>
  <si>
    <t>1886821777</t>
  </si>
  <si>
    <t>162751117R3</t>
  </si>
  <si>
    <t>Vodorovné přemístění výkopku nebo sypaniny po suchu na obvyklém dopravním prostředku, bez naložení výkopku, avšak se složením, uložení s hrubým urovnáním - zemina a kamení, odvoz dle možností zhotovitele</t>
  </si>
  <si>
    <t>772275248</t>
  </si>
  <si>
    <t>Výkopový materiál pro zpětné využití:</t>
  </si>
  <si>
    <t>1,0*0,80*(2,0+921,0+115,0) "- odvoz na mezideponii"</t>
  </si>
  <si>
    <t>1,0*0,80*(2,0+921,0+115,0) "- dovoz z mezideponie"</t>
  </si>
  <si>
    <t>167151111</t>
  </si>
  <si>
    <t>Nakládání, skládání a překládání neulehlého výkopku nebo sypaniny strojně nakládání, množství přes 100 m3, z hornin třídy těžitelnosti I, skupiny 1 až 3</t>
  </si>
  <si>
    <t>-529448259</t>
  </si>
  <si>
    <t>https://podminky.urs.cz/item/CS_URS_2024_02/167151111</t>
  </si>
  <si>
    <t>1,0*0,80*(2,0+921,0+115,0) "- nakládání na mezideponii"</t>
  </si>
  <si>
    <t>-609966925</t>
  </si>
  <si>
    <t>1038,0*1,95 "- viz. položka č. 162751117R1 - Vodorovné přemístění na skládku"</t>
  </si>
  <si>
    <t>844729919</t>
  </si>
  <si>
    <t>1,0*(1,80-0,525)*(2,0+921,0+115,0)</t>
  </si>
  <si>
    <t>1093151068</t>
  </si>
  <si>
    <t>-1,0*0,80*(2,0+921,0+115,0) "- zpětné využití výkopového materiálu"</t>
  </si>
  <si>
    <t>493,05*2 'Přepočtené koeficientem množství</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</si>
  <si>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</si>
  <si>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</si>
  <si>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-105304106</t>
  </si>
  <si>
    <t>https://podminky.urs.cz/item/CS_URS_2024_02/175111101</t>
  </si>
  <si>
    <t>0,375*(2,0+921,0+115,0)</t>
  </si>
  <si>
    <t>58337303</t>
  </si>
  <si>
    <t>štěrkopísek frakce 0/8</t>
  </si>
  <si>
    <t>-348934036</t>
  </si>
  <si>
    <t>389,25*2 'Přepočtené koeficientem množství</t>
  </si>
  <si>
    <t>Vodorovné konstrukce</t>
  </si>
  <si>
    <t>451572111</t>
  </si>
  <si>
    <t>Lože pod potrubí, stoky a drobné objekty v otevřeném výkopu z kameniva drobného těženého 0 až 4 mm</t>
  </si>
  <si>
    <t>-617673065</t>
  </si>
  <si>
    <t>https://podminky.urs.cz/item/CS_URS_2024_02/451572111</t>
  </si>
  <si>
    <t>0,150*(2,0+921,0+115,0)</t>
  </si>
  <si>
    <t>851241131</t>
  </si>
  <si>
    <t>Montáž potrubí z trub litinových tlakových hrdlových v otevřeném výkopu s integrovaným těsněním DN 80</t>
  </si>
  <si>
    <t>-969680423</t>
  </si>
  <si>
    <t>https://podminky.urs.cz/item/CS_URS_2024_02/851241131</t>
  </si>
  <si>
    <t>55253015</t>
  </si>
  <si>
    <t>trouba vodovodní litinová hrdlová dl 6m DN 80</t>
  </si>
  <si>
    <t>1711373581</t>
  </si>
  <si>
    <t>2,0</t>
  </si>
  <si>
    <t>2*1,01 'Přepočtené koeficientem množství</t>
  </si>
  <si>
    <t>19761065R1</t>
  </si>
  <si>
    <t>kroužek klínový DN 80 nastavitelný 0° - 8°</t>
  </si>
  <si>
    <t>965900517</t>
  </si>
  <si>
    <t>851261131</t>
  </si>
  <si>
    <t>Montáž potrubí z trub litinových tlakových hrdlových v otevřeném výkopu s integrovaným těsněním DN 100</t>
  </si>
  <si>
    <t>-1852765840</t>
  </si>
  <si>
    <t>https://podminky.urs.cz/item/CS_URS_2024_02/851261131</t>
  </si>
  <si>
    <t>21,0+1,50+28,0+27,0+32,50+38,0+1,50+3,0+25,5+95,0+9,50+2,0+2,0+1,50+1,0+1,50+96,0+2,0+1,0+37,50+11,0+32,0+27,0+92,0</t>
  </si>
  <si>
    <t>3,50+90,50+3,50+2,0+10,0+6,50+17,50+1,0+94,50+10,50+2,50+7,0+4,0+1,0+9,50+1,0+4,0+24,50+3,50+9,0+7,0+6,0+1,0+12,50</t>
  </si>
  <si>
    <t>55253016</t>
  </si>
  <si>
    <t>trouba vodovodní litinová hrdlová dl 6m DN 100</t>
  </si>
  <si>
    <t>737885646</t>
  </si>
  <si>
    <t>921*1,01 'Přepočtené koeficientem množství</t>
  </si>
  <si>
    <t>19761065R2</t>
  </si>
  <si>
    <t>kroužek klínový DN 100 nastavitelný 0° - 8°</t>
  </si>
  <si>
    <t>379302788</t>
  </si>
  <si>
    <t>851311131</t>
  </si>
  <si>
    <t>Montáž potrubí z trub litinových tlakových hrdlových v otevřeném výkopu s integrovaným těsněním DN 150</t>
  </si>
  <si>
    <t>-268876526</t>
  </si>
  <si>
    <t>https://podminky.urs.cz/item/CS_URS_2024_02/851311131</t>
  </si>
  <si>
    <t>23,0+1,0+3,0+5,50+41,0+22,50+3,0+11,0+5,0+8,0</t>
  </si>
  <si>
    <t>55253018</t>
  </si>
  <si>
    <t>trouba vodovodní litinová hrdlová dl 6m DN 150</t>
  </si>
  <si>
    <t>2005157344</t>
  </si>
  <si>
    <t>123*1,01 'Přepočtené koeficientem množství</t>
  </si>
  <si>
    <t>19761065R3</t>
  </si>
  <si>
    <t>kroužek těsnicí pro svěrné šroubení Cu 28</t>
  </si>
  <si>
    <t>-1078514830</t>
  </si>
  <si>
    <t>852241192</t>
  </si>
  <si>
    <t>Montáž potrubí z trub litinových tlakových přírubových normálních délek Příplatek k ceně za práce ve štole, v uzavřeném kanálu, do chrániček, na mostech nebo v objektech DN od 80 do 250</t>
  </si>
  <si>
    <t>-187148132</t>
  </si>
  <si>
    <t>https://podminky.urs.cz/item/CS_URS_2024_02/852241192</t>
  </si>
  <si>
    <t>7 "- uložení potrubí do chrániček"</t>
  </si>
  <si>
    <t>857242122</t>
  </si>
  <si>
    <t>Montáž litinových tvarovek na potrubí litinovém tlakovém jednoosých na potrubí z trub přírubových v otevřeném výkopu, kanálu nebo v šachtě DN 80</t>
  </si>
  <si>
    <t>959252670</t>
  </si>
  <si>
    <t>https://podminky.urs.cz/item/CS_URS_2024_02/857242122</t>
  </si>
  <si>
    <t>55252300</t>
  </si>
  <si>
    <t>tvarovka přírubová s hladkým koncem F F-DN 80 PN10-16-25-40 natural</t>
  </si>
  <si>
    <t>-806031817</t>
  </si>
  <si>
    <t>55251820</t>
  </si>
  <si>
    <t>koleno přírubové prodloužené s patkou pro připojení k hydrantu 80/90mm</t>
  </si>
  <si>
    <t>740176886</t>
  </si>
  <si>
    <t>55253243</t>
  </si>
  <si>
    <t>tvarovka přírubová litinová vodovodní FF-kus PN10/16 DN 80 dl 600mm</t>
  </si>
  <si>
    <t>1605940996</t>
  </si>
  <si>
    <t>55253247</t>
  </si>
  <si>
    <t>tvarovka přírubová litinová vodovodní FF-kus PN10/16 DN 80 dl 1000mm</t>
  </si>
  <si>
    <t>-1499128242</t>
  </si>
  <si>
    <t>55259410</t>
  </si>
  <si>
    <t>koleno hrdlové z tvárné litiny MMK-kus DN 80-11,25°</t>
  </si>
  <si>
    <t>1406475157</t>
  </si>
  <si>
    <t>857261131</t>
  </si>
  <si>
    <t>Montáž litinových tvarovek na potrubí litinovém tlakovém jednoosých na potrubí z trub hrdlových v otevřeném výkopu, kanálu nebo v šachtě s integrovaným těsněním DN 100</t>
  </si>
  <si>
    <t>-393090460</t>
  </si>
  <si>
    <t>https://podminky.urs.cz/item/CS_URS_2024_02/857261131</t>
  </si>
  <si>
    <t>55253917</t>
  </si>
  <si>
    <t>koleno hrdlové z tvárné litiny,práškový epoxid tl 250µm MMK-kus DN 100-22,5°</t>
  </si>
  <si>
    <t>673711187</t>
  </si>
  <si>
    <t>55253929</t>
  </si>
  <si>
    <t>koleno hrdlové z tvárné litiny,práškový epoxid tl 250µm MMK-kus DN 100-30°</t>
  </si>
  <si>
    <t>-1723980037</t>
  </si>
  <si>
    <t>55253941</t>
  </si>
  <si>
    <t>koleno hrdlové z tvárné litiny,práškový epoxid tl 250µm MMK-kus DN 100-45°</t>
  </si>
  <si>
    <t>1877724219</t>
  </si>
  <si>
    <t>55253905</t>
  </si>
  <si>
    <t>koleno hrdlové z tvárné litiny,práškový epoxid tl 250µm MMK-kus DN 100-11,25°</t>
  </si>
  <si>
    <t>176611805</t>
  </si>
  <si>
    <t>55253953</t>
  </si>
  <si>
    <t>koleno hrdlové z tvárné litiny,práškový epoxid tl 250µm MMQ-kus DN 100-90°</t>
  </si>
  <si>
    <t>2063987529</t>
  </si>
  <si>
    <t>857262122</t>
  </si>
  <si>
    <t>Montáž litinových tvarovek na potrubí litinovém tlakovém jednoosých na potrubí z trub přírubových v otevřeném výkopu, kanálu nebo v šachtě DN 100</t>
  </si>
  <si>
    <t>2137831486</t>
  </si>
  <si>
    <t>https://podminky.urs.cz/item/CS_URS_2024_02/857262122</t>
  </si>
  <si>
    <t>55255231</t>
  </si>
  <si>
    <t>tvarovka přírubová s hladkým koncem F F-DN 100 PN10-16 natural</t>
  </si>
  <si>
    <t>1688745280</t>
  </si>
  <si>
    <t>55253258</t>
  </si>
  <si>
    <t>tvarovka přírubová litinová vodovodní FF-kus PN10/16 DN 100 dl 600mm</t>
  </si>
  <si>
    <t>1486418929</t>
  </si>
  <si>
    <t>55253893</t>
  </si>
  <si>
    <t>tvarovka přírubová s hrdlem z tvárné litiny,práškový epoxid tl 250µm EU-kus dl 130mm DN 100</t>
  </si>
  <si>
    <t>1133400943</t>
  </si>
  <si>
    <t>55250714</t>
  </si>
  <si>
    <t>tvarovka přírubová s přírubovou odbočkou T-DN 100x100 PN10-16 natural</t>
  </si>
  <si>
    <t>943571198</t>
  </si>
  <si>
    <t>55253647R</t>
  </si>
  <si>
    <t>spojka litinová WAGA 100/100</t>
  </si>
  <si>
    <t>1385931271</t>
  </si>
  <si>
    <t>55253646R</t>
  </si>
  <si>
    <t>spojka litinová WAGA 100/80</t>
  </si>
  <si>
    <t>-264811663</t>
  </si>
  <si>
    <t>55259815</t>
  </si>
  <si>
    <t>přechod přírubový tvárná litina dl 200mm DN 100/80</t>
  </si>
  <si>
    <t>-1441245386</t>
  </si>
  <si>
    <t>857263131</t>
  </si>
  <si>
    <t>Montáž litinových tvarovek na potrubí litinovém tlakovém odbočných na potrubí z trub hrdlových v otevřeném výkopu, kanálu nebo v šachtě s integrovaným těsněním DN 100</t>
  </si>
  <si>
    <t>-1581766841</t>
  </si>
  <si>
    <t>https://podminky.urs.cz/item/CS_URS_2024_02/857263131</t>
  </si>
  <si>
    <t>55253745</t>
  </si>
  <si>
    <t>tvarovka hrdlová s přírubovou odbočkou z tvárné litiny,práškový epoxid tl 250µm MMA-kus DN 100/80</t>
  </si>
  <si>
    <t>-1151786329</t>
  </si>
  <si>
    <t>857311131</t>
  </si>
  <si>
    <t>Montáž litinových tvarovek na potrubí litinovém tlakovém jednoosých na potrubí z trub hrdlových v otevřeném výkopu, kanálu nebo v šachtě s integrovaným těsněním DN 150</t>
  </si>
  <si>
    <t>-1804009692</t>
  </si>
  <si>
    <t>https://podminky.urs.cz/item/CS_URS_2024_02/857311131</t>
  </si>
  <si>
    <t>55253919</t>
  </si>
  <si>
    <t>koleno hrdlové z tvárné litiny,práškový epoxid tl 250µm MMK-kus DN 150-22,5°</t>
  </si>
  <si>
    <t>970024140</t>
  </si>
  <si>
    <t>55253931</t>
  </si>
  <si>
    <t>koleno hrdlové z tvárné litiny,práškový epoxid tl 250µm MMK-kus DN 150-30°</t>
  </si>
  <si>
    <t>-1343234804</t>
  </si>
  <si>
    <t>55253943</t>
  </si>
  <si>
    <t>koleno hrdlové z tvárné litiny,práškový epoxid tl 250µm MMK-kus DN 150-45°</t>
  </si>
  <si>
    <t>289180778</t>
  </si>
  <si>
    <t>55253907</t>
  </si>
  <si>
    <t>koleno hrdlové z tvárné litiny,práškový epoxid tl 250µm MMK-kus DN 150- 11,25°</t>
  </si>
  <si>
    <t>-1924290996</t>
  </si>
  <si>
    <t>55253955</t>
  </si>
  <si>
    <t>koleno hrdlové z tvárné litiny,práškový epoxid tl 250µm MMQ-kus DN 150-90°</t>
  </si>
  <si>
    <t>482989646</t>
  </si>
  <si>
    <t>857312122</t>
  </si>
  <si>
    <t>Montáž litinových tvarovek na potrubí litinovém tlakovém jednoosých na potrubí z trub přírubových v otevřeném výkopu, kanálu nebo v šachtě DN 150</t>
  </si>
  <si>
    <t>1165121633</t>
  </si>
  <si>
    <t>https://podminky.urs.cz/item/CS_URS_2024_02/857312122</t>
  </si>
  <si>
    <t>55255233</t>
  </si>
  <si>
    <t>tvarovka přírubová s hladkým koncem F F-DN 150 PN10-16 natural</t>
  </si>
  <si>
    <t>1425881306</t>
  </si>
  <si>
    <t>55253293</t>
  </si>
  <si>
    <t>tvarovka přírubová litinová vodovodní FF-kus PN10/16 DN 150 dl 1000mm</t>
  </si>
  <si>
    <t>-1321057703</t>
  </si>
  <si>
    <t>55253895</t>
  </si>
  <si>
    <t>tvarovka přírubová s hrdlem z tvárné litiny,práškový epoxid tl 250µm EU-kus dl 135mm DN 150</t>
  </si>
  <si>
    <t>1839871745</t>
  </si>
  <si>
    <t>55253649R</t>
  </si>
  <si>
    <t>spojka litinová WAGA 150/150</t>
  </si>
  <si>
    <t>-1567430389</t>
  </si>
  <si>
    <t>55259820</t>
  </si>
  <si>
    <t>přechod přírubový tvárná litina dl 200mm DN 150/100</t>
  </si>
  <si>
    <t>1061901881</t>
  </si>
  <si>
    <t>857313131</t>
  </si>
  <si>
    <t>Montáž litinových tvarovek na potrubí litinovém tlakovém odbočných na potrubí z trub hrdlových v otevřeném výkopu, kanálu nebo v šachtě s integrovaným těsněním DN 150</t>
  </si>
  <si>
    <t>1024465851</t>
  </si>
  <si>
    <t>https://podminky.urs.cz/item/CS_URS_2024_02/857313131</t>
  </si>
  <si>
    <t>55253756</t>
  </si>
  <si>
    <t>tvarovka hrdlová s přírubovou odbočkou z tvárné litiny,práškový epoxid tl 250µm MMA-kus DN 150/80</t>
  </si>
  <si>
    <t>63558145</t>
  </si>
  <si>
    <t>857314122</t>
  </si>
  <si>
    <t>Montáž litinových tvarovek na potrubí litinovém tlakovém odbočných na potrubí z trub přírubových v otevřeném výkopu, kanálu nebo v šachtě DN 150</t>
  </si>
  <si>
    <t>1374226323</t>
  </si>
  <si>
    <t>https://podminky.urs.cz/item/CS_URS_2024_02/857314122</t>
  </si>
  <si>
    <t>55250724</t>
  </si>
  <si>
    <t>tvarovka přírubová s přírubovou odbočkou T-DN 150x150 PN10-16 natural</t>
  </si>
  <si>
    <t>-838582302</t>
  </si>
  <si>
    <t>55250722</t>
  </si>
  <si>
    <t>tvarovka přírubová s přírubovou odbočkou T-DN 150x100 PN10-16 natural</t>
  </si>
  <si>
    <t>-856539604</t>
  </si>
  <si>
    <t>55250783R</t>
  </si>
  <si>
    <t>tvarovka přírubová s přírubovou odbočkou T-DN 150x80 PN10-16</t>
  </si>
  <si>
    <t>227426400</t>
  </si>
  <si>
    <t>891247111</t>
  </si>
  <si>
    <t>Montáž vodovodních armatur na potrubí hydrantů podzemních (bez osazení poklopů) DN 80</t>
  </si>
  <si>
    <t>1027003281</t>
  </si>
  <si>
    <t>https://podminky.urs.cz/item/CS_URS_2024_02/891247111</t>
  </si>
  <si>
    <t>4227359R0</t>
  </si>
  <si>
    <t>hydrant podzemní DN 80 PN 16 dvojitý uzávěr s koulí</t>
  </si>
  <si>
    <t>-405394665</t>
  </si>
  <si>
    <t>4227359R1</t>
  </si>
  <si>
    <t>hydrant podzemní DN 80 - kalník</t>
  </si>
  <si>
    <t>1748853002</t>
  </si>
  <si>
    <t>4227359R2</t>
  </si>
  <si>
    <t>hydrant podzemní DN 80 - vzdušník</t>
  </si>
  <si>
    <t>1316440644</t>
  </si>
  <si>
    <t>891247211</t>
  </si>
  <si>
    <t>Montáž vodovodních armatur na potrubí hydrantů nadzemních DN 80</t>
  </si>
  <si>
    <t>-760004587</t>
  </si>
  <si>
    <t>https://podminky.urs.cz/item/CS_URS_2024_02/891247211</t>
  </si>
  <si>
    <t>4227368R0</t>
  </si>
  <si>
    <t>hydrant nadzemní DN 80 tvárná litina dvojitý uzávěr s koulí</t>
  </si>
  <si>
    <t>-1173781130</t>
  </si>
  <si>
    <t>4227368R1</t>
  </si>
  <si>
    <t>hydrant nadzemní DN 80 tvárná litina - kalník</t>
  </si>
  <si>
    <t>-502288284</t>
  </si>
  <si>
    <t>4227368R2</t>
  </si>
  <si>
    <t>hydrant nadzemní DN 80 tvárná litina - vzdušník</t>
  </si>
  <si>
    <t>-1971972565</t>
  </si>
  <si>
    <t>891241112</t>
  </si>
  <si>
    <t>Montáž vodovodních armatur na potrubí šoupátek nebo klapek uzavíracích v otevřeném výkopu nebo v šachtách s osazením zemní soupravy (bez poklopů) DN 80</t>
  </si>
  <si>
    <t>455992309</t>
  </si>
  <si>
    <t>https://podminky.urs.cz/item/CS_URS_2024_02/891241112</t>
  </si>
  <si>
    <t>42221303</t>
  </si>
  <si>
    <t>šoupátko pitná voda litina GGG 50 krátká stavební dl PN10/16 DN 80x180mm</t>
  </si>
  <si>
    <t>703459901</t>
  </si>
  <si>
    <t>42291079R</t>
  </si>
  <si>
    <t>souprava zemní pro šoupátka teleskopická DN 80</t>
  </si>
  <si>
    <t>-915680076</t>
  </si>
  <si>
    <t>891261112</t>
  </si>
  <si>
    <t>Montáž vodovodních armatur na potrubí šoupátek nebo klapek uzavíracích v otevřeném výkopu nebo v šachtách s osazením zemní soupravy (bez poklopů) DN 100</t>
  </si>
  <si>
    <t>10402565</t>
  </si>
  <si>
    <t>https://podminky.urs.cz/item/CS_URS_2024_02/891261112</t>
  </si>
  <si>
    <t>42221304</t>
  </si>
  <si>
    <t>šoupátko pitná voda litina GGG 50 krátká stavební dl PN10/16 DN 100x190mm</t>
  </si>
  <si>
    <t>-1247091360</t>
  </si>
  <si>
    <t>42291080R</t>
  </si>
  <si>
    <t>souprava zemní pro šoupátka teleskopická DN 100</t>
  </si>
  <si>
    <t>-1423640677</t>
  </si>
  <si>
    <t>891311112</t>
  </si>
  <si>
    <t>Montáž vodovodních armatur na potrubí šoupátek nebo klapek uzavíracích v otevřeném výkopu nebo v šachtách s osazením zemní soupravy (bez poklopů) DN 150</t>
  </si>
  <si>
    <t>186358701</t>
  </si>
  <si>
    <t>https://podminky.urs.cz/item/CS_URS_2024_02/891311112</t>
  </si>
  <si>
    <t>42221306</t>
  </si>
  <si>
    <t>šoupátko pitná voda litina GGG 50 krátká stavební dl PN10/16 DN 150x210mm</t>
  </si>
  <si>
    <t>-1818690300</t>
  </si>
  <si>
    <t>42291081R</t>
  </si>
  <si>
    <t>souprava zemní pro šoupátka teleskopická DN 150</t>
  </si>
  <si>
    <t>1436216880</t>
  </si>
  <si>
    <t>892241111</t>
  </si>
  <si>
    <t>Tlakové zkoušky vodou na potrubí DN do 80</t>
  </si>
  <si>
    <t>-639796811</t>
  </si>
  <si>
    <t>https://podminky.urs.cz/item/CS_URS_2024_02/892241111</t>
  </si>
  <si>
    <t>892271111</t>
  </si>
  <si>
    <t>Tlakové zkoušky vodou na potrubí DN 100 nebo 125</t>
  </si>
  <si>
    <t>949637112</t>
  </si>
  <si>
    <t>https://podminky.urs.cz/item/CS_URS_2024_02/892271111</t>
  </si>
  <si>
    <t>892351111</t>
  </si>
  <si>
    <t>Tlakové zkoušky vodou na potrubí DN 150 nebo 200</t>
  </si>
  <si>
    <t>-2019537544</t>
  </si>
  <si>
    <t>https://podminky.urs.cz/item/CS_URS_2024_02/892351111</t>
  </si>
  <si>
    <t>892273122</t>
  </si>
  <si>
    <t>Proplach a dezinfekce vodovodního potrubí DN od 80 do 125</t>
  </si>
  <si>
    <t>-486350064</t>
  </si>
  <si>
    <t>https://podminky.urs.cz/item/CS_URS_2024_02/892273122</t>
  </si>
  <si>
    <t>923,0</t>
  </si>
  <si>
    <t>892353122</t>
  </si>
  <si>
    <t>Proplach a dezinfekce vodovodního potrubí DN 150 nebo 200</t>
  </si>
  <si>
    <t>1771123026</t>
  </si>
  <si>
    <t>https://podminky.urs.cz/item/CS_URS_2024_02/892353122</t>
  </si>
  <si>
    <t>123,0</t>
  </si>
  <si>
    <t>899401112</t>
  </si>
  <si>
    <t>Osazení poklopů uličních s pevným rámem litinových šoupátkových</t>
  </si>
  <si>
    <t>597762573</t>
  </si>
  <si>
    <t>https://podminky.urs.cz/item/CS_URS_2024_02/899401112</t>
  </si>
  <si>
    <t>46+19</t>
  </si>
  <si>
    <t>422913520</t>
  </si>
  <si>
    <t>poklop litinový šoupátkový pro zemní soupravy osazení do terénu a do vozovky</t>
  </si>
  <si>
    <t>1910402460</t>
  </si>
  <si>
    <t>42291454</t>
  </si>
  <si>
    <t>poklop uliční litinový samonivelační šoupátkový</t>
  </si>
  <si>
    <t>1450632328</t>
  </si>
  <si>
    <t>899401113</t>
  </si>
  <si>
    <t>Osazení poklopů uličních s pevným rámem litinových hydrantových</t>
  </si>
  <si>
    <t>-2007549919</t>
  </si>
  <si>
    <t>https://podminky.urs.cz/item/CS_URS_2024_02/899401113</t>
  </si>
  <si>
    <t>42291452</t>
  </si>
  <si>
    <t>poklop litinový hydrantový DN 80</t>
  </si>
  <si>
    <t>1708487938</t>
  </si>
  <si>
    <t>899721111</t>
  </si>
  <si>
    <t>Signalizační vodič na potrubí DN do 150 mm</t>
  </si>
  <si>
    <t>1207974144</t>
  </si>
  <si>
    <t>https://podminky.urs.cz/item/CS_URS_2024_02/899721111</t>
  </si>
  <si>
    <t>2,0+921,0+123,0</t>
  </si>
  <si>
    <t>899722113</t>
  </si>
  <si>
    <t>Krytí potrubí z plastů výstražnou fólií z PVC šířky přes 25 do 34 cm</t>
  </si>
  <si>
    <t>-211962133</t>
  </si>
  <si>
    <t>https://podminky.urs.cz/item/CS_URS_2024_02/899722113</t>
  </si>
  <si>
    <t>892372111</t>
  </si>
  <si>
    <t>Tlakové zkoušky vodou zabezpečení konců potrubí při tlakových zkouškách DN do 300</t>
  </si>
  <si>
    <t>1990234522</t>
  </si>
  <si>
    <t>https://podminky.urs.cz/item/CS_URS_2024_02/892372111</t>
  </si>
  <si>
    <t>89991115R</t>
  </si>
  <si>
    <t>Vymezovací objímka pro vystředění potrubí v chráničce průměru potrubí do 250 mm</t>
  </si>
  <si>
    <t>-1975207129</t>
  </si>
  <si>
    <t>7*7</t>
  </si>
  <si>
    <t>899913143</t>
  </si>
  <si>
    <t>Koncové uzavírací manžety chrániček DN potrubí x DN chráničky DN 100 x 250</t>
  </si>
  <si>
    <t>721456938</t>
  </si>
  <si>
    <t>https://podminky.urs.cz/item/CS_URS_2024_02/899913143</t>
  </si>
  <si>
    <t>7*2 "- ochrana vodovodu"</t>
  </si>
  <si>
    <t>899914214</t>
  </si>
  <si>
    <t>Montáž ocelové chráničky v otevřeném výkopu vnějšího průměru přes 250 do 300 mm</t>
  </si>
  <si>
    <t>-1685134632</t>
  </si>
  <si>
    <t>https://podminky.urs.cz/item/CS_URS_2024_02/899914214</t>
  </si>
  <si>
    <t>7*4,0 "- ochrana vodovodu"</t>
  </si>
  <si>
    <t>14011110</t>
  </si>
  <si>
    <t>trubka ocelová bezešvá hladká jakost 11 353 273x7,0mm</t>
  </si>
  <si>
    <t>357573085</t>
  </si>
  <si>
    <t>998</t>
  </si>
  <si>
    <t>Přesun hmot</t>
  </si>
  <si>
    <t>998273102</t>
  </si>
  <si>
    <t>Přesun hmot pro trubní vedení hloubené z trub litinových pro vodovody nebo kanalizace v otevřeném výkopu dopravní vzdálenost do 15 m</t>
  </si>
  <si>
    <t>596870220</t>
  </si>
  <si>
    <t>https://podminky.urs.cz/item/CS_URS_2024_02/998273102</t>
  </si>
  <si>
    <t>02</t>
  </si>
  <si>
    <t>Bourání stávajícího vodovodu</t>
  </si>
  <si>
    <t>132251255</t>
  </si>
  <si>
    <t>Hloubení nezapažených rýh šířky přes 800 do 2 000 mm strojně s urovnáním dna do předepsaného profilu a spádu v hornině třídy těžitelnosti I skupiny 3 přes 500 do 1 000 m3</t>
  </si>
  <si>
    <t>-1686748874</t>
  </si>
  <si>
    <t>https://podminky.urs.cz/item/CS_URS_2024_02/132251255</t>
  </si>
  <si>
    <t>1,0*1,0*563,0 "- mimo trasu nového vodovodu"</t>
  </si>
  <si>
    <t>1,0*0,80*563,0 "- mimo trasu nového vodovodu"</t>
  </si>
  <si>
    <t>1085333888</t>
  </si>
  <si>
    <t>2*1,80*563,0 "- mimo trasu nového vodovodu"</t>
  </si>
  <si>
    <t>367357592</t>
  </si>
  <si>
    <t>1377888491</t>
  </si>
  <si>
    <t>-1606696989</t>
  </si>
  <si>
    <t>1,0*0,80*563,0 "- odvoz na mezideponii"</t>
  </si>
  <si>
    <t>1,0*0,80*563,0 "- dovoz z mezideponie"</t>
  </si>
  <si>
    <t>1562239242</t>
  </si>
  <si>
    <t>1,0*0,80*563,0 "- nakládání na mezideponii"</t>
  </si>
  <si>
    <t>-1936211399</t>
  </si>
  <si>
    <t>563,0*1,95 "- viz. položka č. 162751117R1 - Vodorovné přemístění na skládku"</t>
  </si>
  <si>
    <t>277622205</t>
  </si>
  <si>
    <t>1,0*1,80*563,0 "- mimo trasu nového vodovodu"</t>
  </si>
  <si>
    <t>-1179828368</t>
  </si>
  <si>
    <t>1,0*1,80*563,0</t>
  </si>
  <si>
    <t>-1,0*0,80*563,0 "- zpětné využití výkopového materiálu"</t>
  </si>
  <si>
    <t>563*2 'Přepočtené koeficientem množství</t>
  </si>
  <si>
    <t>850311811</t>
  </si>
  <si>
    <t>Bourání stávajícího potrubí z trub litinových hrdlových nebo přírubových v otevřeném výkopu DN do 150</t>
  </si>
  <si>
    <t>-1949896782</t>
  </si>
  <si>
    <t>https://podminky.urs.cz/item/CS_URS_2024_02/850311811</t>
  </si>
  <si>
    <t>250,0 "- v trase nového vodovodu"</t>
  </si>
  <si>
    <t>563,0 "- mimo trasu nového vodovodu"</t>
  </si>
  <si>
    <t>03</t>
  </si>
  <si>
    <t>Náhradní zásobování</t>
  </si>
  <si>
    <t>871211141</t>
  </si>
  <si>
    <t>Montáž vodovodního potrubí z polyetylenu PE100 RC v otevřeném výkopu svařovaných na tupo SDR 11/PN16 d 63 x 5,8 mm</t>
  </si>
  <si>
    <t>1801444634</t>
  </si>
  <si>
    <t>https://podminky.urs.cz/item/CS_URS_2024_02/871211141</t>
  </si>
  <si>
    <t>5*200,0 "- 5 úseků á 200m"</t>
  </si>
  <si>
    <t>111</t>
  </si>
  <si>
    <t>28613173</t>
  </si>
  <si>
    <t>potrubí vodovodní dvouvrstvé PE100 RC SDR11 63x5,8mm</t>
  </si>
  <si>
    <t>-1520437094</t>
  </si>
  <si>
    <t>2*200,0</t>
  </si>
  <si>
    <t>400*1,015 'Přepočtené koeficientem množství</t>
  </si>
  <si>
    <t>112</t>
  </si>
  <si>
    <t>871251811</t>
  </si>
  <si>
    <t>Bourání stávajícího potrubí z polyetylenu v otevřeném výkopu D přes 50 do 90 mm</t>
  </si>
  <si>
    <t>-1937615384</t>
  </si>
  <si>
    <t>https://podminky.urs.cz/item/CS_URS_2024_02/871251811</t>
  </si>
  <si>
    <t>113</t>
  </si>
  <si>
    <t>87922111R</t>
  </si>
  <si>
    <t>Kompletní dodávka a montáž provizorní vodovodní přípojky DN 32 na potrubí DN 63, vč. všech potřebných materiálů a prací</t>
  </si>
  <si>
    <t>-591380130</t>
  </si>
  <si>
    <t>48,0 "- odbočky pro domovní přípojky"</t>
  </si>
  <si>
    <t>114</t>
  </si>
  <si>
    <t>87121181R</t>
  </si>
  <si>
    <t>Bourání kompletní provizorní vodovodní přípojky, vč. zaslepení a utěsnění vývrtu ve stávajícím provizorním řadu</t>
  </si>
  <si>
    <t>-49290499</t>
  </si>
  <si>
    <t>115</t>
  </si>
  <si>
    <t>85724114R</t>
  </si>
  <si>
    <t>Montáž tvarovek jednoosých hrdlových otevřený výkop s integrovaným těsněním DN 50</t>
  </si>
  <si>
    <t>-645592455</t>
  </si>
  <si>
    <t>11 "- napojení na stávající řad"</t>
  </si>
  <si>
    <t>116</t>
  </si>
  <si>
    <t>55253645R</t>
  </si>
  <si>
    <t>spojka litinová WAGA 50/50</t>
  </si>
  <si>
    <t>-1990289714</t>
  </si>
  <si>
    <t>117</t>
  </si>
  <si>
    <t>119002411</t>
  </si>
  <si>
    <t>Pomocné konstrukce při zabezpečení výkopu vodorovné pojízdné z tlustého ocelového plechu šířky výkopu do 1 m zřízení</t>
  </si>
  <si>
    <t>-1499469498</t>
  </si>
  <si>
    <t>https://podminky.urs.cz/item/CS_URS_2024_02/119002411</t>
  </si>
  <si>
    <t>4,0*2,0*48</t>
  </si>
  <si>
    <t>118</t>
  </si>
  <si>
    <t>119002412</t>
  </si>
  <si>
    <t>Pomocné konstrukce při zabezpečení výkopu vodorovné pojízdné z tlustého ocelového plechu šířky výkopu do 1 m odstranění</t>
  </si>
  <si>
    <t>-1518795224</t>
  </si>
  <si>
    <t>https://podminky.urs.cz/item/CS_URS_2024_02/119002412</t>
  </si>
  <si>
    <t>119</t>
  </si>
  <si>
    <t>89223312R1</t>
  </si>
  <si>
    <t>Proplach a dezinfekce vodovodního potrubí DN do 70</t>
  </si>
  <si>
    <t>1193306060</t>
  </si>
  <si>
    <t>5*200,0 "- hlavní provizorní řad"</t>
  </si>
  <si>
    <t>350,50 "- provizorní přípojky"</t>
  </si>
  <si>
    <t>IO 302 - IO 302 - Vodovodní přípojky (100% město)</t>
  </si>
  <si>
    <t xml:space="preserve">    4 - Vodorovné konstrukce</t>
  </si>
  <si>
    <t xml:space="preserve">    998 - Přesun hmot</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</si>
  <si>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</si>
  <si>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</si>
  <si>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1853776411</t>
  </si>
  <si>
    <t>https://podminky.urs.cz/item/CS_URS_2024_02/119001401</t>
  </si>
  <si>
    <t>630,90*0,15</t>
  </si>
  <si>
    <t>1,0*1,0*350,50</t>
  </si>
  <si>
    <t>1,0*0,80*350,50</t>
  </si>
  <si>
    <t>2*1,80*350,50</t>
  </si>
  <si>
    <t>951002517</t>
  </si>
  <si>
    <t>2065642330</t>
  </si>
  <si>
    <t>1,0*0,80*350,50 "- odvoz na mezideponii"</t>
  </si>
  <si>
    <t>1,0*0,80*350,50 "- dovoz z mezideponie"</t>
  </si>
  <si>
    <t>2075290633</t>
  </si>
  <si>
    <t>1,0*0,80*350,50 "- nakládání na mezideponii"</t>
  </si>
  <si>
    <t>803858348</t>
  </si>
  <si>
    <t>350,50*1,95 "- viz. položka č. 162751117R1 - Vodorovné přemístění na skládku"</t>
  </si>
  <si>
    <t>1,0*(1,80-0,525)*350,50</t>
  </si>
  <si>
    <t>959571755</t>
  </si>
  <si>
    <t>1,0*0,80*350,50 "- zpětné využití výkopového materiálu"</t>
  </si>
  <si>
    <t>727,288*2 'Přepočtené koeficientem množství</t>
  </si>
  <si>
    <t>-664562</t>
  </si>
  <si>
    <t>0,375*350,50</t>
  </si>
  <si>
    <t>315418206</t>
  </si>
  <si>
    <t>131,438*2 'Přepočtené koeficientem množství</t>
  </si>
  <si>
    <t>0,150*350,50</t>
  </si>
  <si>
    <t>85724113R</t>
  </si>
  <si>
    <t>Montáž litinových tvarovek jednoosých hrdlových otevřený výkop s integrovaným těsněním DN 32</t>
  </si>
  <si>
    <t>-154867558</t>
  </si>
  <si>
    <t>31942800</t>
  </si>
  <si>
    <t>spojka potrubí mosaz 32x32</t>
  </si>
  <si>
    <t>1366679747</t>
  </si>
  <si>
    <t>871161211</t>
  </si>
  <si>
    <t>Montáž vodovodního potrubí z polyetylenu PE100 RC v otevřeném výkopu svařovaných elektrotvarovkou SDR 11/PN16 d 32 x 3,0 mm</t>
  </si>
  <si>
    <t>-1060070810</t>
  </si>
  <si>
    <t>https://podminky.urs.cz/item/CS_URS_2024_02/871161211</t>
  </si>
  <si>
    <t>2,0*2+2,50*3+3,0+2,50*2+15,50+2,0+15,50+16,0+15,0*2+1,50+15,0*2+1,50+14,50+1,50+2,50+13,50+2,50+13,0*2+2,50*2+1,50*3+13,50+1,50*2+15,0+17,0</t>
  </si>
  <si>
    <t>1,50+17,0*4+16,0+1,50+2,0+3,50+1,50+3,0+1,0+2,50</t>
  </si>
  <si>
    <t>28613110</t>
  </si>
  <si>
    <t>potrubí vodovodní jednovrstvé PE100 RC PN 16 SDR11 32x3,0mm</t>
  </si>
  <si>
    <t>-1599765562</t>
  </si>
  <si>
    <t>350,5*1,015 'Přepočtené koeficientem množství</t>
  </si>
  <si>
    <t>89116311R1</t>
  </si>
  <si>
    <t>Montáž vodovodních armatur na potrubí ventilů hlavních pro přípojky DN 25</t>
  </si>
  <si>
    <t>1162551327</t>
  </si>
  <si>
    <t>42221420</t>
  </si>
  <si>
    <t>šoupátko přípojkové přímé DN 25 ISO/vnější závit PN16, 32x1 1/4"</t>
  </si>
  <si>
    <t>1534166251</t>
  </si>
  <si>
    <t>891269111</t>
  </si>
  <si>
    <t>Montáž vodovodních armatur na potrubí navrtávacích pasů s ventilem Jt 1 MPa, na potrubí z trub litinových, ocelových nebo plastických hmot DN 100</t>
  </si>
  <si>
    <t>-109576093</t>
  </si>
  <si>
    <t>https://podminky.urs.cz/item/CS_URS_2024_02/891269111</t>
  </si>
  <si>
    <t>42271414</t>
  </si>
  <si>
    <t>pás navrtávací z tvárné litiny DN 100, pro litinové a ocelové potrubí, se závitovým výstupem 1",5/4",6/4",2"</t>
  </si>
  <si>
    <t>1800183544</t>
  </si>
  <si>
    <t>42291054R</t>
  </si>
  <si>
    <t>souprava zemní pro navrtávací pas se šoupátkem teleskopická 3/4" - 2"</t>
  </si>
  <si>
    <t>-473452446</t>
  </si>
  <si>
    <t>899401111</t>
  </si>
  <si>
    <t>Osazení poklopů uličních s pevným rámem litinových ventilových</t>
  </si>
  <si>
    <t>-489878097</t>
  </si>
  <si>
    <t>https://podminky.urs.cz/item/CS_URS_2024_02/899401111</t>
  </si>
  <si>
    <t>42291402</t>
  </si>
  <si>
    <t>poklop litinový ventilový</t>
  </si>
  <si>
    <t>1788102781</t>
  </si>
  <si>
    <t>89223312R2</t>
  </si>
  <si>
    <t>Proplach a dezinfekce vodovodního potrubí DN do 40</t>
  </si>
  <si>
    <t>998276101</t>
  </si>
  <si>
    <t>Přesun hmot pro trubní vedení hloubené z trub z plastických hmot nebo sklolaminátových pro vodovody, kanalizace, teplovody, produktovody v otevřeném výkopu dopravní vzdálenost do 15 m</t>
  </si>
  <si>
    <t>https://podminky.urs.cz/item/CS_URS_2024_02/998276101</t>
  </si>
  <si>
    <t>IO 310.1 - IO 310.1 - Kanalizace - hlavní řad (26% SÚS, 74% město)</t>
  </si>
  <si>
    <t xml:space="preserve">    997 - Přesun sutě</t>
  </si>
  <si>
    <t>PSV - Práce a dodávky PSV</t>
  </si>
  <si>
    <t xml:space="preserve">    711 - Izolace proti vodě, vlhkosti a plynům</t>
  </si>
  <si>
    <t xml:space="preserve">    767 - Konstrukce zámečnické</t>
  </si>
  <si>
    <t>-248689625</t>
  </si>
  <si>
    <t>1,10*216,670 "- stoka A"</t>
  </si>
  <si>
    <t>1,10*138,830 "- stoka C"</t>
  </si>
  <si>
    <t>1,10*228,760 "- stoka D"</t>
  </si>
  <si>
    <t>(19*2,50*2,50+1*7,0*7,0)  "- pro šachty"</t>
  </si>
  <si>
    <t>2039316599</t>
  </si>
  <si>
    <t>709945055</t>
  </si>
  <si>
    <t>119001405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</si>
  <si>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</si>
  <si>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1527940969</t>
  </si>
  <si>
    <t>https://podminky.urs.cz/item/CS_URS_2024_02/119001405</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</si>
  <si>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</si>
  <si>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</si>
  <si>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-1900479562</t>
  </si>
  <si>
    <t>https://podminky.urs.cz/item/CS_URS_2024_02/119001412</t>
  </si>
  <si>
    <t>179372791</t>
  </si>
  <si>
    <t>-1283652778</t>
  </si>
  <si>
    <t>131251205</t>
  </si>
  <si>
    <t>Hloubení zapažených jam a zářezů strojně s urovnáním dna do předepsaného profilu a spádu v hornině třídy těžitelnosti I skupiny 3 přes 500 do 1 000 m3</t>
  </si>
  <si>
    <t>-1437468058</t>
  </si>
  <si>
    <t>https://podminky.urs.cz/item/CS_URS_2024_02/131251205</t>
  </si>
  <si>
    <t>19*2,50*2,50*1,0+1*7,0*7,0*1,0  "- pro šachty"</t>
  </si>
  <si>
    <t>19*2,50*2,50*2,30+1*7,0*7,0*5,0  "- pro šachty"</t>
  </si>
  <si>
    <t>132254206</t>
  </si>
  <si>
    <t>Hloubení zapažených rýh šířky přes 800 do 2 000 mm strojně s urovnáním dna do předepsaného profilu a spádu v hornině třídy těžitelnosti I skupiny 3 přes 1 000 do 5 000 m3</t>
  </si>
  <si>
    <t>2025918227</t>
  </si>
  <si>
    <t>https://podminky.urs.cz/item/CS_URS_2024_02/132254206</t>
  </si>
  <si>
    <t>1,10*1,0*216,670 "- stoka A"</t>
  </si>
  <si>
    <t>1,10*1,0*138,830 "- stoka C"</t>
  </si>
  <si>
    <t>1,10*1,0*228,760 "- stoka D"</t>
  </si>
  <si>
    <t>1,10*1,950*216,670 "- stoka A"</t>
  </si>
  <si>
    <t>1,10*2,350*138,830 "- stoka C"</t>
  </si>
  <si>
    <t>1,10*1,650*228,760 "- stoka D"</t>
  </si>
  <si>
    <t>-1372141871</t>
  </si>
  <si>
    <t>19*4*2,50*3,30+4*7,0*6,0  "- pro šachty"</t>
  </si>
  <si>
    <t>890408257</t>
  </si>
  <si>
    <t>151811132</t>
  </si>
  <si>
    <t>Zřízení pažicích boxů pro pažení a rozepření stěn rýh podzemního vedení hloubka výkopu do 4 m, šířka přes 1,2 do 2,5 m</t>
  </si>
  <si>
    <t>-92703661</t>
  </si>
  <si>
    <t>https://podminky.urs.cz/item/CS_URS_2024_02/151811132</t>
  </si>
  <si>
    <t>2*2,950*216,670 "- stoka A"</t>
  </si>
  <si>
    <t>2*3,350*138,830 "- stoka C"</t>
  </si>
  <si>
    <t>2*2,650*228,760 "- stoka D"</t>
  </si>
  <si>
    <t>151811231</t>
  </si>
  <si>
    <t>Odstranění pažicích boxů pro pažení a rozepření stěn rýh podzemního vedení hloubka výkopu do 4 m, šířka do 1,2 m</t>
  </si>
  <si>
    <t>1768835774</t>
  </si>
  <si>
    <t>https://podminky.urs.cz/item/CS_URS_2024_02/151811231</t>
  </si>
  <si>
    <t>-1752975647</t>
  </si>
  <si>
    <t>167,750 "- z hloubení jam"</t>
  </si>
  <si>
    <t>642,686 "- z hloubení rýh"</t>
  </si>
  <si>
    <t>-1019635086</t>
  </si>
  <si>
    <t>518,125  "- z hloubení jam"</t>
  </si>
  <si>
    <t>1238,832  "- z hloubení rýh"</t>
  </si>
  <si>
    <t>290424267</t>
  </si>
  <si>
    <t>810,436*1,95 "- viz. položka č. 162751117R1 - Vodorovné přemístění na skládku"</t>
  </si>
  <si>
    <t>1897849949</t>
  </si>
  <si>
    <t>1,10*(2,950-0,750)*216,670 "- stoka A"</t>
  </si>
  <si>
    <t>1,10*(3,350-0,750)*138,830 "- stoka C"</t>
  </si>
  <si>
    <t>1,10*(2,650-0,950)*228,760 "- stoka D"</t>
  </si>
  <si>
    <t>19*(2,50*2,50-1,23)*3,30+1*(7,0*7,0-5,0*5,0)*6,0  "- pro šachty"</t>
  </si>
  <si>
    <t>1897512485</t>
  </si>
  <si>
    <t>1807,93*2 'Přepočtené koeficientem množství</t>
  </si>
  <si>
    <t>330364250</t>
  </si>
  <si>
    <t>1,10*0,450*216,670 "- stoka A"</t>
  </si>
  <si>
    <t>1,10*0,450*138,830 "- stoka C"</t>
  </si>
  <si>
    <t>1,10*0,550*228,760 "- stoka D"</t>
  </si>
  <si>
    <t>58337302</t>
  </si>
  <si>
    <t>štěrkopísek frakce 0/16</t>
  </si>
  <si>
    <t>86560100</t>
  </si>
  <si>
    <t>314,373*2 'Přepočtené koeficientem množství</t>
  </si>
  <si>
    <t>212755213</t>
  </si>
  <si>
    <t>Trativody bez lože z drenážních trubek plastových flexibilních D 80 mm</t>
  </si>
  <si>
    <t>943012961</t>
  </si>
  <si>
    <t>https://podminky.urs.cz/item/CS_URS_2024_02/212755213</t>
  </si>
  <si>
    <t>pracovní drenáž:</t>
  </si>
  <si>
    <t>216,670 "- stoka A"</t>
  </si>
  <si>
    <t>138,830 "- stoka C"</t>
  </si>
  <si>
    <t>228,760 "- stoka D"</t>
  </si>
  <si>
    <t>359901211</t>
  </si>
  <si>
    <t>Monitoring stok (kamerový systém) jakékoli výšky nová kanalizace</t>
  </si>
  <si>
    <t>2080605848</t>
  </si>
  <si>
    <t>https://podminky.urs.cz/item/CS_URS_2024_02/359901211</t>
  </si>
  <si>
    <t>216,670+138,830+228,760</t>
  </si>
  <si>
    <t>45157311R</t>
  </si>
  <si>
    <t>Štěrková drenážní vrstva 16/32</t>
  </si>
  <si>
    <t>1435527050</t>
  </si>
  <si>
    <t>1,10*0,150*216,670 "- stoka A"</t>
  </si>
  <si>
    <t>1,10*0,150*138,830 "- stoka C"</t>
  </si>
  <si>
    <t>1,10*0,150*228,760 "- stoka D"</t>
  </si>
  <si>
    <t>452312131</t>
  </si>
  <si>
    <t>Podkladní a zajišťovací konstrukce z betonu prostého v otevřeném výkopu bez zvýšených nároků na prostředí sedlové lože pod potrubí z betonu tř. C 12/15</t>
  </si>
  <si>
    <t>-397079540</t>
  </si>
  <si>
    <t>https://podminky.urs.cz/item/CS_URS_2024_02/452312131</t>
  </si>
  <si>
    <t>1,10*0,250*216,670 "- stoka A"</t>
  </si>
  <si>
    <t>1,10*0,250*138,830 "- stoka C"</t>
  </si>
  <si>
    <t>1,10*0,250*228,760 "- stoka D"</t>
  </si>
  <si>
    <t>1963552913</t>
  </si>
  <si>
    <t>dočasná úprava povrchu komunikací:</t>
  </si>
  <si>
    <t>3*1,10*216,670 "- stoka A"</t>
  </si>
  <si>
    <t>3*1,10*138,830 "- stoka C"</t>
  </si>
  <si>
    <t>3*1,10*228,760 "- stoka D"</t>
  </si>
  <si>
    <t>3*(19*2,50*2,50+1*7,0*7,0)  "- pro šachty"</t>
  </si>
  <si>
    <t>1548370369</t>
  </si>
  <si>
    <t>831372121</t>
  </si>
  <si>
    <t>Montáž potrubí z trub kameninových hrdlových s integrovaným těsněním v otevřeném výkopu ve sklonu do 20 % DN 300</t>
  </si>
  <si>
    <t>-857158605</t>
  </si>
  <si>
    <t>https://podminky.urs.cz/item/CS_URS_2024_02/831372121</t>
  </si>
  <si>
    <t>1,80+2,90 "- úprava spadištní šachty"</t>
  </si>
  <si>
    <t>59710707</t>
  </si>
  <si>
    <t>trouba kameninová glazovaná DN 300 dl 2,50m spojovací systém C Třída 240</t>
  </si>
  <si>
    <t>-1377203524</t>
  </si>
  <si>
    <t>360,2*1,015 'Přepočtené koeficientem množství</t>
  </si>
  <si>
    <t>831392121</t>
  </si>
  <si>
    <t>Montáž potrubí z trub kameninových hrdlových s integrovaným těsněním v otevřeném výkopu ve sklonu do 20 % DN 400</t>
  </si>
  <si>
    <t>-1631986120</t>
  </si>
  <si>
    <t>https://podminky.urs.cz/item/CS_URS_2024_02/831392121</t>
  </si>
  <si>
    <t>59710706</t>
  </si>
  <si>
    <t>trouba kameninová glazovaná DN 400 dl 2,50m spojovací systém C Třída 200</t>
  </si>
  <si>
    <t>2144678130</t>
  </si>
  <si>
    <t>228,76*1,015 'Přepočtené koeficientem množství</t>
  </si>
  <si>
    <t>837372221</t>
  </si>
  <si>
    <t>Montáž kameninových tvarovek na potrubí z trub kameninových v otevřeném výkopu s integrovaným těsněním jednoosých DN 300</t>
  </si>
  <si>
    <t>-411795451</t>
  </si>
  <si>
    <t>https://podminky.urs.cz/item/CS_URS_2024_02/837372221</t>
  </si>
  <si>
    <t>4 "- úprava spadištní šachty"</t>
  </si>
  <si>
    <t>59710992</t>
  </si>
  <si>
    <t>koleno kameninové glazované DN 300 45° spojovací systém C tř. 160</t>
  </si>
  <si>
    <t>1787892511</t>
  </si>
  <si>
    <t>2 "- úprava spadištní šachty"</t>
  </si>
  <si>
    <t>59710972</t>
  </si>
  <si>
    <t>koleno kameninové glazované DN 300 30° spojovací systém C tř. 160</t>
  </si>
  <si>
    <t>190205921</t>
  </si>
  <si>
    <t>837371221</t>
  </si>
  <si>
    <t>Montáž kameninových tvarovek na potrubí z trub kameninových v otevřeném výkopu s integrovaným těsněním odbočných DN 300</t>
  </si>
  <si>
    <t>-342708717</t>
  </si>
  <si>
    <t>https://podminky.urs.cz/item/CS_URS_2024_02/837371221</t>
  </si>
  <si>
    <t>14 "- přípojky UV"</t>
  </si>
  <si>
    <t>14+17 "- domovní přípojky"</t>
  </si>
  <si>
    <t>6 "- přípojky žlabů"</t>
  </si>
  <si>
    <t>4 "- odbočka"</t>
  </si>
  <si>
    <t>1 "- úprava spadištní šachty"</t>
  </si>
  <si>
    <t>59711770</t>
  </si>
  <si>
    <t>odbočka kameninová glazovaná jednoduchá kolmá DN 300/150 dl 500mm spojovací systém C/F tř.160/-</t>
  </si>
  <si>
    <t>231793890</t>
  </si>
  <si>
    <t>55*1,015 'Přepočtené koeficientem množství</t>
  </si>
  <si>
    <t>59711774R1</t>
  </si>
  <si>
    <t>odbočka kameninová glazovaná jednoduchá kolmá DN 300/300 spojovací systém C/F tř.240/160</t>
  </si>
  <si>
    <t>-1594987796</t>
  </si>
  <si>
    <t>837391221</t>
  </si>
  <si>
    <t>Montáž kameninových tvarovek na potrubí z trub kameninových v otevřeném výkopu s integrovaným těsněním odbočných DN 400</t>
  </si>
  <si>
    <t>533910290</t>
  </si>
  <si>
    <t>https://podminky.urs.cz/item/CS_URS_2024_02/837391221</t>
  </si>
  <si>
    <t>12 "- přípojky UV"</t>
  </si>
  <si>
    <t>4 "- přípojky žlabů"</t>
  </si>
  <si>
    <t>1 "- odbočka"</t>
  </si>
  <si>
    <t>59711790</t>
  </si>
  <si>
    <t>odbočka kameninová glazovaná jednoduchá kolmá DN 400/150 dl 1000mm spojovací systém C/F tř.160/-</t>
  </si>
  <si>
    <t>-753998118</t>
  </si>
  <si>
    <t>17*1,015 'Přepočtené koeficientem množství</t>
  </si>
  <si>
    <t>59711790R1</t>
  </si>
  <si>
    <t>odbočka kameninová glazovaná jednoduchá kolmá DN 400/300 spojovací systém C/F tř.160/-</t>
  </si>
  <si>
    <t>-1387614235</t>
  </si>
  <si>
    <t>890251811</t>
  </si>
  <si>
    <t>Bourání šachet a jímek ručně velikosti obestavěného prostoru přes 3 do 5 m3 z prostého betonu</t>
  </si>
  <si>
    <t>603712624</t>
  </si>
  <si>
    <t>https://podminky.urs.cz/item/CS_URS_2024_02/890251811</t>
  </si>
  <si>
    <t>(2,36+3,64)*2,10 "- úprava spadištní šachty"</t>
  </si>
  <si>
    <t>890451851</t>
  </si>
  <si>
    <t>Bourání šachet a jímek strojně velikosti obestavěného prostoru přes 3 do 5 m3 z prefabrikovaných skruží</t>
  </si>
  <si>
    <t>-561084019</t>
  </si>
  <si>
    <t>https://podminky.urs.cz/item/CS_URS_2024_02/890451851</t>
  </si>
  <si>
    <t>2*3*1,25 "- bourání stávajících šachet a úprava spadištní šachty""</t>
  </si>
  <si>
    <t>894411311</t>
  </si>
  <si>
    <t>Osazení betonových nebo železobetonových dílců pro šachty skruží rovných</t>
  </si>
  <si>
    <t>1309921749</t>
  </si>
  <si>
    <t>https://podminky.urs.cz/item/CS_URS_2024_02/894411311</t>
  </si>
  <si>
    <t>4*20</t>
  </si>
  <si>
    <t>894412411</t>
  </si>
  <si>
    <t>Osazení betonových nebo železobetonových dílců pro šachty skruží přechodových</t>
  </si>
  <si>
    <t>-1917574642</t>
  </si>
  <si>
    <t>https://podminky.urs.cz/item/CS_URS_2024_02/894412411</t>
  </si>
  <si>
    <t>452112111</t>
  </si>
  <si>
    <t>448436263</t>
  </si>
  <si>
    <t>https://podminky.urs.cz/item/CS_URS_2024_02/452112111</t>
  </si>
  <si>
    <t>2*20</t>
  </si>
  <si>
    <t>894138001</t>
  </si>
  <si>
    <t>Šachty kanalizační zděné Příplatek k cenám šachet na stokách kruhových a vejčitých za každých dalších 0,60 m výšky</t>
  </si>
  <si>
    <t>1439095769</t>
  </si>
  <si>
    <t>https://podminky.urs.cz/item/CS_URS_2024_02/894138001</t>
  </si>
  <si>
    <t>3*20</t>
  </si>
  <si>
    <t>59224176</t>
  </si>
  <si>
    <t>prstenec šachtový vyrovnávací betonový 625x120x80mm</t>
  </si>
  <si>
    <t>-453998383</t>
  </si>
  <si>
    <t>5922417R</t>
  </si>
  <si>
    <t>prstenec šachtový vyrovnávací betonový 625x120x85mm</t>
  </si>
  <si>
    <t>-1230852730</t>
  </si>
  <si>
    <t>59224168</t>
  </si>
  <si>
    <t>skruž betonová přechodová 62,5/100x60x12cm stupadla poplastovaná kapsová</t>
  </si>
  <si>
    <t>1872777089</t>
  </si>
  <si>
    <t>59224161</t>
  </si>
  <si>
    <t>skruž betonová kanalizační se stupadly 100x50x12cm</t>
  </si>
  <si>
    <t>651567750</t>
  </si>
  <si>
    <t>59224162</t>
  </si>
  <si>
    <t>skruž betonová kanalizační se stupadly 100x100x12cm</t>
  </si>
  <si>
    <t>1206726229</t>
  </si>
  <si>
    <t>59224339R</t>
  </si>
  <si>
    <t>dno betonové šachty DN 1000 kanalizační výšky 100cm s čedičovou výstelkou</t>
  </si>
  <si>
    <t>-1983449631</t>
  </si>
  <si>
    <t>59224160</t>
  </si>
  <si>
    <t>skruž betonová kanalizační se stupadly 100x25x12cm</t>
  </si>
  <si>
    <t>-2050731496</t>
  </si>
  <si>
    <t>59224348</t>
  </si>
  <si>
    <t>těsnění elastomerové pro spojení šachetních dílů DN 1000</t>
  </si>
  <si>
    <t>1432211972</t>
  </si>
  <si>
    <t>28661942</t>
  </si>
  <si>
    <t>těsnění pro teleskop a betonový prstenec</t>
  </si>
  <si>
    <t>-952584165</t>
  </si>
  <si>
    <t>899104112</t>
  </si>
  <si>
    <t>Osazení poklopů šachtových litinových, ocelových nebo železobetonových včetně rámů pro třídu zatížení D400, E600</t>
  </si>
  <si>
    <t>-753714141</t>
  </si>
  <si>
    <t>https://podminky.urs.cz/item/CS_URS_2024_02/899104112</t>
  </si>
  <si>
    <t>28661935</t>
  </si>
  <si>
    <t>poklop šachtový litinový DN 600 pro třídu zatížení D400</t>
  </si>
  <si>
    <t>2135417924</t>
  </si>
  <si>
    <t>899501411</t>
  </si>
  <si>
    <t>Stupadla do šachet a drobných objektů ocelová s PE povlakem vidlicová s vysekáním otvoru v betonu</t>
  </si>
  <si>
    <t>1781552697</t>
  </si>
  <si>
    <t>https://podminky.urs.cz/item/CS_URS_2024_02/899501411</t>
  </si>
  <si>
    <t>9 "- úprava spadištní šachty"</t>
  </si>
  <si>
    <t>899623181</t>
  </si>
  <si>
    <t>Obetonování potrubí nebo zdiva stok betonem prostým v otevřeném výkopu, betonem tř. C 30/37</t>
  </si>
  <si>
    <t>765086729</t>
  </si>
  <si>
    <t>https://podminky.urs.cz/item/CS_URS_2024_02/899623181</t>
  </si>
  <si>
    <t>(2,36+3,64-0,071*(0,750+1,80+2,850)-0,126*1,45)*2,10 "- úprava spadištní šachty"</t>
  </si>
  <si>
    <t>899722114</t>
  </si>
  <si>
    <t>Krytí potrubí z plastů výstražnou fólií z PVC šířky přes 34 do 40 cm</t>
  </si>
  <si>
    <t>1601275053</t>
  </si>
  <si>
    <t>https://podminky.urs.cz/item/CS_URS_2024_02/899722114</t>
  </si>
  <si>
    <t>715174012</t>
  </si>
  <si>
    <t>Provedení izolace stavebních konstrukcí speciální obklady nádrží, kanálů nebo šachet do tmelů, s úpravou spár čedičovými tl. 25 až 40 mm</t>
  </si>
  <si>
    <t>-106757926</t>
  </si>
  <si>
    <t>https://podminky.urs.cz/item/CS_URS_2024_02/715174012</t>
  </si>
  <si>
    <t>(2*0,50+1,50)*1,850+3,14/2*1,450+1,50*2,0 "- úprava spadištní šachty"</t>
  </si>
  <si>
    <t>1212008786</t>
  </si>
  <si>
    <t>2*584,260</t>
  </si>
  <si>
    <t>-377246088</t>
  </si>
  <si>
    <t>953961113</t>
  </si>
  <si>
    <t>Kotva chemická s vyvrtáním otvoru do betonu, železobetonu nebo tvrdého kamene tmel, velikost M 12, hloubka 110 mm</t>
  </si>
  <si>
    <t>586937079</t>
  </si>
  <si>
    <t>https://podminky.urs.cz/item/CS_URS_2024_02/953961113</t>
  </si>
  <si>
    <t>69 "- úprava spadištní šachty"</t>
  </si>
  <si>
    <t>997</t>
  </si>
  <si>
    <t>Přesun sutě</t>
  </si>
  <si>
    <t>-1665080784</t>
  </si>
  <si>
    <t>186,40 "- vybourané asfalty - PAU ZAS-T3 - odvoz na skládku"</t>
  </si>
  <si>
    <t>923985462</t>
  </si>
  <si>
    <t>74,560 "- vybourané asfalty - PAU ZAS-T1"</t>
  </si>
  <si>
    <t>1290829558</t>
  </si>
  <si>
    <t>4,158+2,70</t>
  </si>
  <si>
    <t>-2052458221</t>
  </si>
  <si>
    <t>356,592</t>
  </si>
  <si>
    <t>1644002561</t>
  </si>
  <si>
    <t>-74,560</t>
  </si>
  <si>
    <t>998275101</t>
  </si>
  <si>
    <t>Přesun hmot pro trubní vedení hloubené z trub kameninových pro kanalizace v otevřeném výkopu dopravní vzdálenost do 15 m</t>
  </si>
  <si>
    <t>1142082326</t>
  </si>
  <si>
    <t>https://podminky.urs.cz/item/CS_URS_2024_02/998275101</t>
  </si>
  <si>
    <t>PSV</t>
  </si>
  <si>
    <t>Práce a dodávky PSV</t>
  </si>
  <si>
    <t>711</t>
  </si>
  <si>
    <t>Izolace proti vodě, vlhkosti a plynům</t>
  </si>
  <si>
    <t>711141559</t>
  </si>
  <si>
    <t>Provedení izolace proti zemní vlhkosti pásy přitavením NAIP na ploše vodorovné V</t>
  </si>
  <si>
    <t>355615858</t>
  </si>
  <si>
    <t>https://podminky.urs.cz/item/CS_URS_2024_02/711141559</t>
  </si>
  <si>
    <t>2*0,750*(2,10+4,10) "- úprava spadištní šachty"</t>
  </si>
  <si>
    <t>711142559</t>
  </si>
  <si>
    <t>Provedení izolace proti zemní vlhkosti pásy přitavením NAIP na ploše svislé S</t>
  </si>
  <si>
    <t>-2082633107</t>
  </si>
  <si>
    <t>https://podminky.urs.cz/item/CS_URS_2024_02/711142559</t>
  </si>
  <si>
    <t>4*0,250*(2,10+4,10) "- úprava spadištní šachty"</t>
  </si>
  <si>
    <t>62832134</t>
  </si>
  <si>
    <t>pás asfaltový natavitelný oxidovaný s vložkou ze skleněné rohože typu V60 s jemnozrnným minerálním posypem tl 4,0mm</t>
  </si>
  <si>
    <t>-495005718</t>
  </si>
  <si>
    <t>9,30+6,20 "- úprava spadištní šachty"</t>
  </si>
  <si>
    <t>15,5*1,2 'Přepočtené koeficientem množství</t>
  </si>
  <si>
    <t>767</t>
  </si>
  <si>
    <t>Konstrukce zámečnické</t>
  </si>
  <si>
    <t>767211801R</t>
  </si>
  <si>
    <t>Demontáž šachetních stupadel, odvoz dle možností zhotovitele, s uložením a případným poplatkem za skládku</t>
  </si>
  <si>
    <t>-1594065704</t>
  </si>
  <si>
    <t>IO 310.2 - IO 310.2 - Kanalizace - přípojky odvodnění (100% SÚS)</t>
  </si>
  <si>
    <t>1,10*211,50 "- přípojky UV"</t>
  </si>
  <si>
    <t>1,10*71,50 "- přípojky žlabů"</t>
  </si>
  <si>
    <t>1,10*1,0*211,50 "- přípojky UV"</t>
  </si>
  <si>
    <t>1,10*1,0*71,50 "- přípojky žlabů"</t>
  </si>
  <si>
    <t>1,10*0,70*211,50 "- přípojky UV"</t>
  </si>
  <si>
    <t>1,10*0,70*71,50 "- přípojky žlabů"</t>
  </si>
  <si>
    <t>2*1,70*211,50 "- přípojky UV"</t>
  </si>
  <si>
    <t>2*1,70*71,50 "- přípojky žlabů"</t>
  </si>
  <si>
    <t>-612720427</t>
  </si>
  <si>
    <t>311,30 "- z hloubení rýh"</t>
  </si>
  <si>
    <t>-1381094037</t>
  </si>
  <si>
    <t>217,910  "- z hloubení rýh"</t>
  </si>
  <si>
    <t>-1505459107</t>
  </si>
  <si>
    <t>311,30*1,95 "- viz. položka č. 162751117R1 - Vodorovné přemístění na skládku"</t>
  </si>
  <si>
    <t>1,10*(1,70-0,550)*211,50 "- přípojky UV"</t>
  </si>
  <si>
    <t>1,10*(1,70-0,550)*71,50 "- přípojky žlabů"</t>
  </si>
  <si>
    <t>357,996*2 'Přepočtené koeficientem množství</t>
  </si>
  <si>
    <t>1,10*0,40*211,50 "- přípojky UV"</t>
  </si>
  <si>
    <t>1,10*0,40*71,50 "- přípojky žlabů"</t>
  </si>
  <si>
    <t>124,52*2 'Přepočtené koeficientem množství</t>
  </si>
  <si>
    <t>211,50 "- přípojky UV"</t>
  </si>
  <si>
    <t>71,50 "- přípojky žlabů"</t>
  </si>
  <si>
    <t>-917778534</t>
  </si>
  <si>
    <t>1,10*0,150*211,50 "- přípojky UV"</t>
  </si>
  <si>
    <t>1,10*0,150*71,50 "- přípojky žlabů"</t>
  </si>
  <si>
    <t>3*1,10*211,50 "- přípojky UV"</t>
  </si>
  <si>
    <t>3*1,10*71,50 "- přípojky žlabů"</t>
  </si>
  <si>
    <t>837374R01</t>
  </si>
  <si>
    <t>Vývrt a montáž odbočné tvarovky kanalizační potrubí do DN 300</t>
  </si>
  <si>
    <t>1940852975</t>
  </si>
  <si>
    <t>napojení odvodnění do stávajícího vedení kanalizace:</t>
  </si>
  <si>
    <t>17 "- přípojky UV"</t>
  </si>
  <si>
    <t>3 "- přípojky žlabů"</t>
  </si>
  <si>
    <t>286174071</t>
  </si>
  <si>
    <t>Odbočka 90° - DN 300/150</t>
  </si>
  <si>
    <t>126404614</t>
  </si>
  <si>
    <t>871313121</t>
  </si>
  <si>
    <t>Montáž kanalizačního potrubí z tvrdého PVC-U hladkého plnostěnného tuhost SN 8 DN 160</t>
  </si>
  <si>
    <t>-303764602</t>
  </si>
  <si>
    <t>https://podminky.urs.cz/item/CS_URS_2024_02/871313121</t>
  </si>
  <si>
    <t>1,50+3,0+2,0+1,0+8,50+0,50+8,50+9,0+10,50+12,0+8,0+1,0*2+4,50+1,50+4,50+1,50+1,0*2+1,50+5,0+1,50*2+5,0*2+7,50+65,0+1,50+5,0+1,50+5,0+1,50*2</t>
  </si>
  <si>
    <t>1,0+2,0+2,50+4,0+1,0*2+9,0+1,0+1,50 "- přípojky UV"</t>
  </si>
  <si>
    <t>9,0+8,50+1,50+5,0+1,50*2+5,0+1,50*2+11,50+5,0+18,0+2,0 "- přípojky žlabů"</t>
  </si>
  <si>
    <t>28611164</t>
  </si>
  <si>
    <t>trubka kanalizační PVC-U plnostěnná jednovrstvá DN 160x1000mm SN8</t>
  </si>
  <si>
    <t>-1510529627</t>
  </si>
  <si>
    <t>283*1,03 'Přepočtené koeficientem množství</t>
  </si>
  <si>
    <t>2*283,0</t>
  </si>
  <si>
    <t>-1190277014</t>
  </si>
  <si>
    <t>28,640 "- vybourané asfalty - PAU ZAS-T1"</t>
  </si>
  <si>
    <t>71,599 "- vybourané asfalty - PAU ZAS-T3"</t>
  </si>
  <si>
    <t>136,972</t>
  </si>
  <si>
    <t>IO 310.3 - IO 310.3 - Kanalizace - přípojky k objektům (100% město)</t>
  </si>
  <si>
    <t>1,10*165,50 "- domovní přípojky"</t>
  </si>
  <si>
    <t>1,10*1,0*165,50 "- domovní přípojky"</t>
  </si>
  <si>
    <t>1,10*0,70*165,50 "- domovní přípojky"</t>
  </si>
  <si>
    <t>2*1,70*165,50 "- domovní přípojky"</t>
  </si>
  <si>
    <t>1437286583</t>
  </si>
  <si>
    <t>182,050 "- z hloubení rýh"</t>
  </si>
  <si>
    <t>2011183238</t>
  </si>
  <si>
    <t>127,435  "- z hloubení rýh"</t>
  </si>
  <si>
    <t>2098092994</t>
  </si>
  <si>
    <t>182,050*1,95 "- viz. položka č. 162751117R1 - Vodorovné přemístění na skládku"</t>
  </si>
  <si>
    <t>1,10*(1,70-0,550)*165,50 "- domovní přípojky"</t>
  </si>
  <si>
    <t>209,358*2 'Přepočtené koeficientem množství</t>
  </si>
  <si>
    <t>1,10*0,40*165,50 "- domovní přípojky"</t>
  </si>
  <si>
    <t>72,82*2 'Přepočtené koeficientem množství</t>
  </si>
  <si>
    <t>165,50 "- domovní přípojky"</t>
  </si>
  <si>
    <t>1,10*0,150*165,50 "- domovní přípojky"</t>
  </si>
  <si>
    <t>3*1,10*165,50 "- domovní přípojky"</t>
  </si>
  <si>
    <t>830311811</t>
  </si>
  <si>
    <t>Bourání stávajícího potrubí z kameninových trub v otevřeném výkopu DN do 150</t>
  </si>
  <si>
    <t>1614297658</t>
  </si>
  <si>
    <t>https://podminky.urs.cz/item/CS_URS_2024_02/830311811</t>
  </si>
  <si>
    <t>(14+17)*4,0 "- domovní přípojky"</t>
  </si>
  <si>
    <t>-1122563872</t>
  </si>
  <si>
    <t>5,50*3+3,50*2+8,50+33,0+5,50+6,0*2+5,50+5,0+4,50+17*4,0 "- domovní přípojky"</t>
  </si>
  <si>
    <t>-91907214</t>
  </si>
  <si>
    <t>165,5*1,03 'Přepočtené koeficientem množství</t>
  </si>
  <si>
    <t>2*165,50</t>
  </si>
  <si>
    <t>16,749 "- vybourané asfalty - PAU ZAS-T1"</t>
  </si>
  <si>
    <t>41,872 "- vybourané asfalty - PAU ZAS-T3"</t>
  </si>
  <si>
    <t>997013867R1</t>
  </si>
  <si>
    <t>Odvoz vybouraných hmot dle možností zhotovitele s uložením a případným poplatkem za skládku - z tašek a keramických výrobků zatříděného do Katalogu odpadů pod kódem 17 01 03</t>
  </si>
  <si>
    <t>1442171769</t>
  </si>
  <si>
    <t>3,596</t>
  </si>
  <si>
    <t>80,102</t>
  </si>
  <si>
    <t>IO 402 - IO 402 - Přeložka kabelu VN na parc. č. 3158, k. ú. Bolevec (100% město)</t>
  </si>
  <si>
    <t>42.22.12</t>
  </si>
  <si>
    <t>M - Práce a dodávky M</t>
  </si>
  <si>
    <t xml:space="preserve">    21-M - Elektromontáže</t>
  </si>
  <si>
    <t xml:space="preserve">    46-M - Zemní práce při extr.mont.pracích</t>
  </si>
  <si>
    <t>1393735637</t>
  </si>
  <si>
    <t>0,650*0,80*12,0 "- z hloubení rýh"</t>
  </si>
  <si>
    <t>913383606</t>
  </si>
  <si>
    <t>6,240*1,95 "- viz. položka č. 162751117R1 - Vodorovné přemístění na skládku"</t>
  </si>
  <si>
    <t>Práce a dodávky M</t>
  </si>
  <si>
    <t>21-M</t>
  </si>
  <si>
    <t>Elektromontáže</t>
  </si>
  <si>
    <t>210220001</t>
  </si>
  <si>
    <t>Montáž uzemňovacího vedení s upevněním, propojením a připojením pomocí svorek na povrchu vodičů FeZn páskou průřezu do 120 mm2</t>
  </si>
  <si>
    <t>-1314387147</t>
  </si>
  <si>
    <t>https://podminky.urs.cz/item/CS_URS_2024_02/210220001</t>
  </si>
  <si>
    <t>12,0 "- přeložka kabelu VN"</t>
  </si>
  <si>
    <t>35441986</t>
  </si>
  <si>
    <t>svorka odbočovací a spojovací pro pásek 30x4mm, FeZn</t>
  </si>
  <si>
    <t>-514788391</t>
  </si>
  <si>
    <t>35442062</t>
  </si>
  <si>
    <t>pás zemnící 30x4mm FeZn</t>
  </si>
  <si>
    <t>kg</t>
  </si>
  <si>
    <t>708815613</t>
  </si>
  <si>
    <t>12*1,05 'Přepočtené koeficientem množství</t>
  </si>
  <si>
    <t>46-M</t>
  </si>
  <si>
    <t>Zemní práce při extr.mont.pracích</t>
  </si>
  <si>
    <t>460161442</t>
  </si>
  <si>
    <t>Hloubení kabelových rýh ručně včetně urovnání dna s přemístěním výkopku do vzdálenosti 3 m od okraje jámy nebo s naložením na dopravní prostředek šířky 65 cm hloubky 80 cm v hornině třídy těžitelnosti I skupiny 3</t>
  </si>
  <si>
    <t>484028146</t>
  </si>
  <si>
    <t>https://podminky.urs.cz/item/CS_URS_2024_02/460161442</t>
  </si>
  <si>
    <t>460671114</t>
  </si>
  <si>
    <t>Výstražné prvky pro krytí kabelů včetně vyrovnání povrchu rýhy, rozvinutí a uložení fólie, šířky přes 35 do 40 cm</t>
  </si>
  <si>
    <t>-2091353509</t>
  </si>
  <si>
    <t>https://podminky.urs.cz/item/CS_URS_2024_02/460671114</t>
  </si>
  <si>
    <t>460560643</t>
  </si>
  <si>
    <t>Zásyp kabelových rýh ručně s přemístění sypaniny ze vzdálenosti do 10 m, s uložením výkopku ve vrstvách včetně zhutnění a úpravy povrchu šířky 65 cm hloubky 80 cm z horniny třídy těžitelnosti I skupiny 3</t>
  </si>
  <si>
    <t>233834148</t>
  </si>
  <si>
    <t>https://podminky.urs.cz/item/CS_URS_2024_02/460560643</t>
  </si>
  <si>
    <t>1374586424</t>
  </si>
  <si>
    <t>0,650*0,80*12,0 "- přeložka kabelu VN"</t>
  </si>
  <si>
    <t>6,24*2 'Přepočtené koeficientem množství</t>
  </si>
  <si>
    <t>469981111</t>
  </si>
  <si>
    <t>Přesun hmot pro pomocné stavební práce při elektromontážích dopravní vzdálenost do 1 000 m</t>
  </si>
  <si>
    <t>794569185</t>
  </si>
  <si>
    <t>https://podminky.urs.cz/item/CS_URS_2024_02/469981111</t>
  </si>
  <si>
    <t>813460580</t>
  </si>
  <si>
    <t>IO 411 - IO 411 - Veřejné osvětlení (100% město)</t>
  </si>
  <si>
    <t>42.9</t>
  </si>
  <si>
    <t xml:space="preserve">    741 - Elektroinstalace - silnoproud</t>
  </si>
  <si>
    <t>46-M - Zemní práce při extr.mont.pracích</t>
  </si>
  <si>
    <t>21-M - Elektromontáže silnoproud</t>
  </si>
  <si>
    <t>D1 - Ostatní náklady</t>
  </si>
  <si>
    <t>-1738053389</t>
  </si>
  <si>
    <t>21,312+0,6*0,6*0,9*4+0,8*0,8*1,0*10+0,8*0,8*1,0*15</t>
  </si>
  <si>
    <t>0,35*(0,7-0,5)*1181,0+0,5*(0,8-0,6)*317,0</t>
  </si>
  <si>
    <t>-363603173</t>
  </si>
  <si>
    <t>0,6*0,6*0,9*4+0,8*0,8*0,3*10+0,8*0,8*0,6*15</t>
  </si>
  <si>
    <t>-1649120956</t>
  </si>
  <si>
    <t>152,978*1,95 "- viz. položka č. 162751117R1 - Vodorovné přemístění na skládku"</t>
  </si>
  <si>
    <t>871373124</t>
  </si>
  <si>
    <t>Montáž kanalizačního potrubí z tvrdého PVC-U hladkého plnostěnného tuhost SN 16 DN 315</t>
  </si>
  <si>
    <t>-1125382550</t>
  </si>
  <si>
    <t>https://podminky.urs.cz/item/CS_URS_2024_02/871373124</t>
  </si>
  <si>
    <t>7*3,60 "- pro stožáry A11-A14, C1-C3"</t>
  </si>
  <si>
    <t>28612031</t>
  </si>
  <si>
    <t>trubka kanalizační PVC plnostěnná třívrstvá DN 300x6000mm SN16</t>
  </si>
  <si>
    <t>1714659711</t>
  </si>
  <si>
    <t>25,2*1,03 'Přepočtené koeficientem množství</t>
  </si>
  <si>
    <t>741372821R1</t>
  </si>
  <si>
    <t>Odvoz vybouraných hmot dle možností zhotovitele, s uložením a případným poplatkem za skládku - z elektro materiálů</t>
  </si>
  <si>
    <t>-1979491798</t>
  </si>
  <si>
    <t>-2071775813</t>
  </si>
  <si>
    <t>546584637</t>
  </si>
  <si>
    <t>741</t>
  </si>
  <si>
    <t>Elektroinstalace - silnoproud</t>
  </si>
  <si>
    <t>741210R01</t>
  </si>
  <si>
    <t>Montáž rozváděč skříňový nebo panelový, včetně vystrojení</t>
  </si>
  <si>
    <t>226500859</t>
  </si>
  <si>
    <t>741372821</t>
  </si>
  <si>
    <t>Demontáž svítidel bez zachování funkčnosti (do suti) průmyslových výbojkových venkovních na výložníku do 3 m</t>
  </si>
  <si>
    <t>-2035835334</t>
  </si>
  <si>
    <t>https://podminky.urs.cz/item/CS_URS_2024_02/741372821</t>
  </si>
  <si>
    <t>741120831</t>
  </si>
  <si>
    <t>Demontáž vodičů izolovaných měděných uložených volně plných a laněných s PVC pláštěm, bezhalogenových, ohniodolných průřezu žíly 1,5 až 70 mm2</t>
  </si>
  <si>
    <t>-87339270</t>
  </si>
  <si>
    <t>https://podminky.urs.cz/item/CS_URS_2024_02/741120831</t>
  </si>
  <si>
    <t>741372R01</t>
  </si>
  <si>
    <t>Montáž snímače intenzity osvětlení na stožár osvětlení</t>
  </si>
  <si>
    <t>367645452</t>
  </si>
  <si>
    <t>74137282R</t>
  </si>
  <si>
    <t>Demontáž a ekologická likvidace stávajícího osvětlovacího bodu, umístěného na sloupu NN vedení</t>
  </si>
  <si>
    <t>-2106061919</t>
  </si>
  <si>
    <t>74137583R</t>
  </si>
  <si>
    <t>Demontáž a ekologická likvidace stávajícího osvětlovacího bodu včetně stožáru do 7m (1x svítidlo)</t>
  </si>
  <si>
    <t>2144223321</t>
  </si>
  <si>
    <t>460050003R</t>
  </si>
  <si>
    <t>Hloubení nezapažených jam ručně pro stožáry s přemístěním výkopku do vzdálenosti 3 m od okraje jámy nebo naložením na dopravní prostředek, včetně zásypu, zhutnění a urovnání povrchu bez patky jednoduché na rovině, délky přes 6 do 8 m, v hornině třídy 3</t>
  </si>
  <si>
    <t>683899866</t>
  </si>
  <si>
    <t>460050303R</t>
  </si>
  <si>
    <t>Hloubení nezapažených jam ručně pro stožáry s přemístěním výkopku do vzdálenosti 3 m od okraje jámy nebo naložením na dopravní prostředek, včetně zásypu, zhutnění a urovnání povrchu s patkou jednoduché na rovině, v hornině třídy 3</t>
  </si>
  <si>
    <t>1074529513</t>
  </si>
  <si>
    <t>460050013R</t>
  </si>
  <si>
    <t>Hloubení nezapažených jam ručně pro stožáry s přemístěním výkopku do vzdálenosti 3 m od okraje jámy nebo naložením na dopravní prostředek, včetně zásypu, zhutnění a urovnání povrchu bez patky jednoduché na rovině, délky přes 8 do 10 m, v hornině třídy 3</t>
  </si>
  <si>
    <t>-1548127223</t>
  </si>
  <si>
    <t>460050023R</t>
  </si>
  <si>
    <t>Hloubení nezapažených jam ručně pro stožáry s přemístěním výkopku do vzdálenosti 3 m od okraje jámy nebo naložením na dopravní prostředek, včetně zásypu, zhutnění a urovnání povrchu bez patky jednoduché na rovině, délky přes 10 do 13 m, v hornině třídy 3</t>
  </si>
  <si>
    <t>1815176606</t>
  </si>
  <si>
    <t>460080013</t>
  </si>
  <si>
    <t>Základové konstrukce základ bez bednění do rostlé zeminy z monolitického betonu tř. C 12/15</t>
  </si>
  <si>
    <t>-761908141</t>
  </si>
  <si>
    <t>https://podminky.urs.cz/item/CS_URS_2024_02/460080013</t>
  </si>
  <si>
    <t>4*1,0*1,0*1,60 "- stožáry 12 m, monolit základ - st. A11-A14"</t>
  </si>
  <si>
    <t>3*0,80*0,80*1,60 "- stožáry 12 m, monolit základ - st. C1-C3"</t>
  </si>
  <si>
    <t>460080112</t>
  </si>
  <si>
    <t>Bourání základu betonového</t>
  </si>
  <si>
    <t>-1555868785</t>
  </si>
  <si>
    <t>https://podminky.urs.cz/item/CS_URS_2024_02/460080112</t>
  </si>
  <si>
    <t>21*0,80*0,80*1,60 "- základy bouraných stožárů"</t>
  </si>
  <si>
    <t>460080R00</t>
  </si>
  <si>
    <t>Základové patky betonové prefabrikované 600x600x900mm</t>
  </si>
  <si>
    <t>-1288551162</t>
  </si>
  <si>
    <t>4 "- stožáry 6m, prefa základ"</t>
  </si>
  <si>
    <t>460080R01</t>
  </si>
  <si>
    <t>Základové patky betonové prefabrikované 800x800x1300mm</t>
  </si>
  <si>
    <t>-1599998283</t>
  </si>
  <si>
    <t>10 "- stožáry 10 m, prefa základ"</t>
  </si>
  <si>
    <t>460080R02</t>
  </si>
  <si>
    <t>Základové patky betonové prefabrikované 800x800x1600mm</t>
  </si>
  <si>
    <t>992320947</t>
  </si>
  <si>
    <t>15 "- stožáry 12 m, prefa základ"</t>
  </si>
  <si>
    <t>460171162</t>
  </si>
  <si>
    <t>Hloubení kabelových rýh strojně včetně urovnání dna s přemístěním výkopku do vzdálenosti 3 m od okraje jámy nebo s naložením na dopravní prostředek šířky 35 cm hloubky 70 cm v hornině třídy těžitelnosti I skupiny 3</t>
  </si>
  <si>
    <t>-71353933</t>
  </si>
  <si>
    <t>https://podminky.urs.cz/item/CS_URS_2024_02/460171162</t>
  </si>
  <si>
    <t>160,0+27,0+20,0+11,0+142,0+113,0+165,0+15,0+36,0+50,0+201,0+108,0+309,0+112,0+29,0-317,0 "- kabely VO"</t>
  </si>
  <si>
    <t>460161272</t>
  </si>
  <si>
    <t>Hloubení kabelových rýh ručně včetně urovnání dna s přemístěním výkopku do vzdálenosti 3 m od okraje jámy nebo s naložením na dopravní prostředek šířky 50 cm hloubky 80 cm v hornině třídy těžitelnosti I skupiny 3</t>
  </si>
  <si>
    <t>-470557807</t>
  </si>
  <si>
    <t>https://podminky.urs.cz/item/CS_URS_2024_02/460161272</t>
  </si>
  <si>
    <t>5,0+4,0+11,0+6,0+14,0+4,0+5,0+8,0+7,0+9,0+13,0+11,0+4,0+4,0+9,0+7,0+7,0+10,0+10,0+4,0+4,0+11,0+8,0+7,0+7,0+5,0+4,0+3,0+5,0+5,0+9,0</t>
  </si>
  <si>
    <t>8,0+5,0+5,0+11,0+5,0+5,0+15,0+8,0+8,0+16,0+3,0+4,0+4,0 "- v místě komunikací"</t>
  </si>
  <si>
    <t>460510R01</t>
  </si>
  <si>
    <t>Kabelové prostupy z trub ocelových do rýhy s obsypem, průměru do 20 cm</t>
  </si>
  <si>
    <t>386017148</t>
  </si>
  <si>
    <t>14011098R</t>
  </si>
  <si>
    <t>trubka ocelová bezešvá hladká 159x5mm s navařenou kotevní patkou P20-500x500mm, PKO dle specifikace viz. PD</t>
  </si>
  <si>
    <t>-1257854319</t>
  </si>
  <si>
    <t>1024264477</t>
  </si>
  <si>
    <t>741210123</t>
  </si>
  <si>
    <t>Montáž rozváděčů litinových, hliníkových nebo plastových bez zapojení vodičů skříněk hmotnosti do 30 kg</t>
  </si>
  <si>
    <t>-1079071738</t>
  </si>
  <si>
    <t>https://podminky.urs.cz/item/CS_URS_2024_02/741210123</t>
  </si>
  <si>
    <t>35711734R</t>
  </si>
  <si>
    <t>skříň SRML 100/6/60/39/P</t>
  </si>
  <si>
    <t>256</t>
  </si>
  <si>
    <t>-82218819</t>
  </si>
  <si>
    <t>460421101</t>
  </si>
  <si>
    <t>Kabelové lože z písku včetně podsypu, zhutnění a urovnání povrchu pro kabely vn a vvn bez zakrytí, šířky přes 50 do 65 cm</t>
  </si>
  <si>
    <t>-1264876172</t>
  </si>
  <si>
    <t>https://podminky.urs.cz/item/CS_URS_2024_02/460421101</t>
  </si>
  <si>
    <t>1181,0+317,0</t>
  </si>
  <si>
    <t>460671112</t>
  </si>
  <si>
    <t>Výstražné prvky pro krytí kabelů včetně vyrovnání povrchu rýhy, rozvinutí a uložení fólie, šířky přes 20 do 25 cm</t>
  </si>
  <si>
    <t>1571968527</t>
  </si>
  <si>
    <t>https://podminky.urs.cz/item/CS_URS_2024_02/460671112</t>
  </si>
  <si>
    <t>460510064</t>
  </si>
  <si>
    <t>Osazení kabelových prostupů včetně utěsnění a spárování z trub plastových do rýhy, bez výkopových prací s obsypem z písku, vnitřního průměru do 10 cm</t>
  </si>
  <si>
    <t>1140586359</t>
  </si>
  <si>
    <t>https://podminky.urs.cz/item/CS_URS_2024_02/460510064</t>
  </si>
  <si>
    <t>1483,0+1135,0+57,50</t>
  </si>
  <si>
    <t>34571352</t>
  </si>
  <si>
    <t>trubka elektroinstalační ohebná dvouplášťová korugovaná HDPE+LDPE (chránička) D 52/63mm</t>
  </si>
  <si>
    <t>-1513180973</t>
  </si>
  <si>
    <t>2675,5*1,1 'Přepočtené koeficientem množství</t>
  </si>
  <si>
    <t>460560133</t>
  </si>
  <si>
    <t>Zásyp kabelových rýh ručně s přemístění sypaniny ze vzdálenosti do 10 m, s uložením výkopku ve vrstvách včetně zhutnění a úpravy povrchu šířky 35 cm hloubky 50 cm z hornině třídy těžitelnosti I skupiny 3</t>
  </si>
  <si>
    <t>-69719111</t>
  </si>
  <si>
    <t>https://podminky.urs.cz/item/CS_URS_2024_02/460560133</t>
  </si>
  <si>
    <t>10364100</t>
  </si>
  <si>
    <t>zemina pro terénní úpravy - tříděná</t>
  </si>
  <si>
    <t>1559213882</t>
  </si>
  <si>
    <t>0,5*0,350*0,50*1181,0 "- uvažováno 50% celkové délky"</t>
  </si>
  <si>
    <t>103,338*2 'Přepočtené koeficientem množství</t>
  </si>
  <si>
    <t>610890525</t>
  </si>
  <si>
    <t>460560243</t>
  </si>
  <si>
    <t>Zásyp kabelových rýh ručně s přemístění sypaniny ze vzdálenosti do 10 m, s uložením výkopku ve vrstvách včetně zhutnění a úpravy povrchu šířky 50 cm hloubky 60 cm z horniny třídy těžitelnosti I skupiny 3</t>
  </si>
  <si>
    <t>902517965</t>
  </si>
  <si>
    <t>https://podminky.urs.cz/item/CS_URS_2024_02/460560243</t>
  </si>
  <si>
    <t>-1248116078</t>
  </si>
  <si>
    <t>0,50*0,60*317,0</t>
  </si>
  <si>
    <t>95,1*2 'Přepočtené koeficientem množství</t>
  </si>
  <si>
    <t>4601431R1</t>
  </si>
  <si>
    <t>Stavební přípomoci</t>
  </si>
  <si>
    <t>hod</t>
  </si>
  <si>
    <t>755676571</t>
  </si>
  <si>
    <t>Elektromontáže silnoproud</t>
  </si>
  <si>
    <t>210100001</t>
  </si>
  <si>
    <t>Ukončení vodičů izolovaných s označením a zapojením v rozváděči nebo na přístroji průřezu žíly do 2,5 mm2</t>
  </si>
  <si>
    <t>2051228765</t>
  </si>
  <si>
    <t>https://podminky.urs.cz/item/CS_URS_2024_02/210100001</t>
  </si>
  <si>
    <t>210100099</t>
  </si>
  <si>
    <t>Ukončení vodičů izolovaných s označením a zapojením na svorkovnici s otevřením a uzavřením krytu průřezu žíly do 10 mm2</t>
  </si>
  <si>
    <t>1061400968</t>
  </si>
  <si>
    <t>https://podminky.urs.cz/item/CS_URS_2024_02/210100099</t>
  </si>
  <si>
    <t>210100108</t>
  </si>
  <si>
    <t>Ukončení vodičů izolovaných s označením a zapojením na svorkovnici s otevřením a uzavřením krytu průřezu žíly do 25 mm2</t>
  </si>
  <si>
    <t>1300481551</t>
  </si>
  <si>
    <t>https://podminky.urs.cz/item/CS_URS_2024_02/210100108</t>
  </si>
  <si>
    <t>210202013</t>
  </si>
  <si>
    <t>Montáž svítidel výbojkových se zapojením vodičů průmyslových nebo venkovních na výložník</t>
  </si>
  <si>
    <t>144084991</t>
  </si>
  <si>
    <t>https://podminky.urs.cz/item/CS_URS_2024_02/210202013</t>
  </si>
  <si>
    <t>34774002R1</t>
  </si>
  <si>
    <t>svítidlo veřejného osvětlení na výložník zdroj LED 50W 2700K</t>
  </si>
  <si>
    <t>-1214467530</t>
  </si>
  <si>
    <t>34774002R2</t>
  </si>
  <si>
    <t>svítidlo veřejného osvětlení na výložník zdroj LED 30W 2700K</t>
  </si>
  <si>
    <t>1380699670</t>
  </si>
  <si>
    <t>34774002R3</t>
  </si>
  <si>
    <t>svítidlo veřejného osvětlení přechodové na výložník zdroj LED 75W 5000K</t>
  </si>
  <si>
    <t>-34527351</t>
  </si>
  <si>
    <t>34774002R4</t>
  </si>
  <si>
    <t>svítidlo veřejného osvětlení přechodové na výložník zdroj LED 60W 5000K</t>
  </si>
  <si>
    <t>-1706840647</t>
  </si>
  <si>
    <t>210204011</t>
  </si>
  <si>
    <t>Montáž stožárů osvětlení samostatně stojících ocelových, délky do 12 m</t>
  </si>
  <si>
    <t>1484953532</t>
  </si>
  <si>
    <t>https://podminky.urs.cz/item/CS_URS_2024_02/210204011</t>
  </si>
  <si>
    <t>4+13+19</t>
  </si>
  <si>
    <t>316741070</t>
  </si>
  <si>
    <t>plastová těsnící manžeta pro stožár v místě vetknutí do země</t>
  </si>
  <si>
    <t>-912380983</t>
  </si>
  <si>
    <t>31674113</t>
  </si>
  <si>
    <t>stožár osvětlovací uliční Pz 159/133/114 v 6,2m</t>
  </si>
  <si>
    <t>-878797184</t>
  </si>
  <si>
    <t>3,47826086956522*1,15 'Přepočtené koeficientem množství</t>
  </si>
  <si>
    <t>31674109</t>
  </si>
  <si>
    <t>stožár osvětlovací uliční Pz 159/133/114 v 10,2m</t>
  </si>
  <si>
    <t>1636367477</t>
  </si>
  <si>
    <t>8,69565217391304*1,15 'Přepočtené koeficientem množství</t>
  </si>
  <si>
    <t>31674109R</t>
  </si>
  <si>
    <t>stožár osvětlovací uliční Pz 159/133/114 v 10,2m s kotevní patkou</t>
  </si>
  <si>
    <t>-1704891378</t>
  </si>
  <si>
    <t>2,609*1,15 'Přepočtené koeficientem množství</t>
  </si>
  <si>
    <t>31674111</t>
  </si>
  <si>
    <t>stožár osvětlovací uliční Pz 159/133/114 v 12,2m</t>
  </si>
  <si>
    <t>-196201651</t>
  </si>
  <si>
    <t>13,0434782608696*1,15 'Přepočtené koeficientem množství</t>
  </si>
  <si>
    <t>31674111R</t>
  </si>
  <si>
    <t>stožár osvětlovací uliční Pz 159/133/114 v 12,2m s kotevní patkou</t>
  </si>
  <si>
    <t>-1535732233</t>
  </si>
  <si>
    <t>210204104</t>
  </si>
  <si>
    <t>Montáž výložníků osvětlení jednoramenných sloupových, hmotnosti přes 35 kg</t>
  </si>
  <si>
    <t>-841525682</t>
  </si>
  <si>
    <t>https://podminky.urs.cz/item/CS_URS_2024_02/210204104</t>
  </si>
  <si>
    <t>13+18+6</t>
  </si>
  <si>
    <t>31673000</t>
  </si>
  <si>
    <t>výložník obloukový jednoduchý k osvětlovacím stožárům uličním výška 1800mm vyložení 1500mm</t>
  </si>
  <si>
    <t>840098224</t>
  </si>
  <si>
    <t>26,9565217391304*1,15 'Přepočtené koeficientem množství</t>
  </si>
  <si>
    <t>31674002</t>
  </si>
  <si>
    <t>výložník rovný jednoduchý k osvětlovacím stožárům uličním vyložení 1500mm</t>
  </si>
  <si>
    <t>545082729</t>
  </si>
  <si>
    <t>210204113</t>
  </si>
  <si>
    <t>Montáž výložníků osvětlení dvouramenných nástěnných, hmotnosti přes 70 kg</t>
  </si>
  <si>
    <t>-787747336</t>
  </si>
  <si>
    <t>https://podminky.urs.cz/item/CS_URS_2024_02/210204113</t>
  </si>
  <si>
    <t>34844472</t>
  </si>
  <si>
    <t>výložník obloukový dvojnásobný k osvětlovacím stožárům uličním výška 1800mm vyložení 1500mm</t>
  </si>
  <si>
    <t>156419701</t>
  </si>
  <si>
    <t>210204201</t>
  </si>
  <si>
    <t>Montáž elektrovýzbroje stožárů osvětlení 1 okruh</t>
  </si>
  <si>
    <t>-2076235168</t>
  </si>
  <si>
    <t>https://podminky.urs.cz/item/CS_URS_2024_02/210204201</t>
  </si>
  <si>
    <t>34562905R</t>
  </si>
  <si>
    <t>stožárová svorkovnice pro 2x kabel CYKY 4x16</t>
  </si>
  <si>
    <t>-736925002</t>
  </si>
  <si>
    <t>210220022</t>
  </si>
  <si>
    <t>Montáž uzemňovacího vedení s upevněním, propojením a připojením pomocí svorek v zemi s izolací spojů vodičů FeZn drátem nebo lanem průměru do 10 mm v městské zástavbě</t>
  </si>
  <si>
    <t>583797171</t>
  </si>
  <si>
    <t>https://podminky.urs.cz/item/CS_URS_2024_02/210220022</t>
  </si>
  <si>
    <t>1181,0+317,0 "- kabely VO"</t>
  </si>
  <si>
    <t>36*2,0 "- stožáry"</t>
  </si>
  <si>
    <t>35441073</t>
  </si>
  <si>
    <t>drát D 10mm FeZn</t>
  </si>
  <si>
    <t>2044918772</t>
  </si>
  <si>
    <t>1570*0,622 'Přepočtené koeficientem množství</t>
  </si>
  <si>
    <t>210220R01</t>
  </si>
  <si>
    <t>Izolace zemnícího drátu do 10 mm ve styku se zemí</t>
  </si>
  <si>
    <t>-1420124027</t>
  </si>
  <si>
    <t>210220302</t>
  </si>
  <si>
    <t>Montáž hromosvodného vedení svorek se 3 a více šrouby</t>
  </si>
  <si>
    <t>795541836</t>
  </si>
  <si>
    <t>https://podminky.urs.cz/item/CS_URS_2024_02/210220302</t>
  </si>
  <si>
    <t>35441996</t>
  </si>
  <si>
    <t>svorka odbočovací a spojovací pro spojování kruhových a páskových vodičů, FeZn</t>
  </si>
  <si>
    <t>1700581340</t>
  </si>
  <si>
    <t>210812033</t>
  </si>
  <si>
    <t>Montáž izolovaných kabelů měděných do 1 kV bez ukončení plných nebo laněných kulatých (např. CYKY, CHKE-R) uložených volně nebo v liště počtu a průřezu žil 4x6 až 10 mm2</t>
  </si>
  <si>
    <t>1109621129</t>
  </si>
  <si>
    <t>https://podminky.urs.cz/item/CS_URS_2024_02/210812033</t>
  </si>
  <si>
    <t>1173,0+310,0 "- kabely VO"</t>
  </si>
  <si>
    <t>34111076</t>
  </si>
  <si>
    <t>kabel instalační jádro Cu plné izolace PVC plášť PVC 450/750V (CYKY) 4x10mm2</t>
  </si>
  <si>
    <t>-1860763861</t>
  </si>
  <si>
    <t>Poznámka k položce:_x000D_
CYKY, průměr kabelu 16,1mm</t>
  </si>
  <si>
    <t>1483*1,15 'Přepočtené koeficientem množství</t>
  </si>
  <si>
    <t>210812037</t>
  </si>
  <si>
    <t>Montáž izolovaných kabelů měděných do 1 kV bez ukončení plných nebo laněných kulatých (např. CYKY, CHKE-R) uložených volně nebo v liště počtu a průřezu žil 4x25 až 35 mm2</t>
  </si>
  <si>
    <t>2005468010</t>
  </si>
  <si>
    <t>https://podminky.urs.cz/item/CS_URS_2024_02/210812037</t>
  </si>
  <si>
    <t>155,0+134,0+110,0+112,0+212,0+73,0+339,0 "- posilovací vedení"</t>
  </si>
  <si>
    <t>34111610</t>
  </si>
  <si>
    <t>kabel silový jádro Cu izolace PVC plášť PVC 0,6/1kV (1-CYKY) 4x25mm2</t>
  </si>
  <si>
    <t>-1226138243</t>
  </si>
  <si>
    <t>Poznámka k položce:_x000D_
1-CYKY, průměr kabelu 25mm</t>
  </si>
  <si>
    <t>1135*1,15 'Přepočtené koeficientem množství</t>
  </si>
  <si>
    <t>741810003R</t>
  </si>
  <si>
    <t>Celková prohlídka elektrického rozvodu a zařízení - revize elektro</t>
  </si>
  <si>
    <t>-1120711236</t>
  </si>
  <si>
    <t>210812011</t>
  </si>
  <si>
    <t>Montáž izolovaných kabelů měděných do 1 kV bez ukončení plných nebo laněných kulatých (např. CYKY, CHKE-R) uložených volně nebo v liště počtu a průřezu žil 3x1,5 až 6 mm2</t>
  </si>
  <si>
    <t>100441663</t>
  </si>
  <si>
    <t>https://podminky.urs.cz/item/CS_URS_2024_02/210812011</t>
  </si>
  <si>
    <t>490,0+50,0</t>
  </si>
  <si>
    <t>34111030</t>
  </si>
  <si>
    <t>kabel instalační jádro Cu plné izolace PVC plášť PVC 450/750V (CYKY) 3x1,5mm2</t>
  </si>
  <si>
    <t>-2058679117</t>
  </si>
  <si>
    <t>Poznámka k položce:_x000D_
CYKY, průměr kabelu 8,6mm</t>
  </si>
  <si>
    <t>4*9,0+13*13,0+19*15,0</t>
  </si>
  <si>
    <t>490*1,15 'Přepočtené koeficientem množství</t>
  </si>
  <si>
    <t>34111036</t>
  </si>
  <si>
    <t>kabel instalační jádro Cu plné izolace PVC plášť PVC 450/750V (CYKY) 3x2,5mm2</t>
  </si>
  <si>
    <t>-462616539</t>
  </si>
  <si>
    <t>Poznámka k položce:_x000D_
CYKY, průměr kabelu 9,5mm</t>
  </si>
  <si>
    <t>10,0+19,0+21,0</t>
  </si>
  <si>
    <t>50*1,15 'Přepočtené koeficientem množství</t>
  </si>
  <si>
    <t>21081203R</t>
  </si>
  <si>
    <t>Zavedení kabelu CYKY 4x10 do stávajících stožárů osv.bodů</t>
  </si>
  <si>
    <t>-214779154</t>
  </si>
  <si>
    <t>D1</t>
  </si>
  <si>
    <t>Ostatní náklady</t>
  </si>
  <si>
    <t>46001002R4</t>
  </si>
  <si>
    <t>Nastavení optiky svítidel (provádí technik výrobce)</t>
  </si>
  <si>
    <t>-1663803484</t>
  </si>
  <si>
    <t>46001002R9</t>
  </si>
  <si>
    <t>Spolupráce s revizním technikem</t>
  </si>
  <si>
    <t>-776150662</t>
  </si>
  <si>
    <t>IO 431.1 - IO 431.1 - Pokládka trubek pro optické kabely Camel Net (100% SÚS)</t>
  </si>
  <si>
    <t>42.22.11</t>
  </si>
  <si>
    <t>1156301422</t>
  </si>
  <si>
    <t>0,350*0,50*353,250 "- v chodníku"</t>
  </si>
  <si>
    <t>0,350*0,70*108,750 "- v zeleni"</t>
  </si>
  <si>
    <t>0,50*1,0*93,0 "- v místě MK"</t>
  </si>
  <si>
    <t>612832627</t>
  </si>
  <si>
    <t>0,50*0,20*93,0 "- v místě MK"</t>
  </si>
  <si>
    <t>-1418003947</t>
  </si>
  <si>
    <t>134,963*1,95 "- viz. položka č. 162751117R1 - Vodorovné přemístění na skládku"</t>
  </si>
  <si>
    <t>210801311</t>
  </si>
  <si>
    <t>Montáž izolovaných vodičů měděných do 1 kV bez ukončení uložených volně plných nebo laněných s PVC pláštěm, bezhalogenových, ohniodolných (např. CY, CHAH-V) průřezu žíly 1,5 až 16 mm2</t>
  </si>
  <si>
    <t>186037390</t>
  </si>
  <si>
    <t>https://podminky.urs.cz/item/CS_URS_2024_02/210801311</t>
  </si>
  <si>
    <t>1110,0 "- trasovací vodič"</t>
  </si>
  <si>
    <t>34140825</t>
  </si>
  <si>
    <t>vodič propojovací jádro Cu plné izolace PVC 450/750V (H07V-U) 1x4mm2</t>
  </si>
  <si>
    <t>-403011224</t>
  </si>
  <si>
    <t>Poznámka k položce:_x000D_
H07V-U CY, průměr vodiče 4mm</t>
  </si>
  <si>
    <t>1110*1,15 'Přepočtené koeficientem množství</t>
  </si>
  <si>
    <t>460171142</t>
  </si>
  <si>
    <t>Hloubení kabelových rýh strojně včetně urovnání dna s přemístěním výkopku do vzdálenosti 3 m od okraje jámy nebo s naložením na dopravní prostředek šířky 35 cm hloubky 50 cm v hornině třídy těžitelnosti I skupiny 3</t>
  </si>
  <si>
    <t>341698490</t>
  </si>
  <si>
    <t>https://podminky.urs.cz/item/CS_URS_2024_02/460171142</t>
  </si>
  <si>
    <t>(1110,0-217,50-186,0)/2 "- v chodníku"</t>
  </si>
  <si>
    <t>-969340261</t>
  </si>
  <si>
    <t>(4,50+9,50+1,0*2+11,0*2+36,0+84,0+17,0+19,50+1,0+13,0+9,0)/2 "- v zeleni"</t>
  </si>
  <si>
    <t>460171322</t>
  </si>
  <si>
    <t>Hloubení kabelových rýh strojně včetně urovnání dna s přemístěním výkopku do vzdálenosti 3 m od okraje jámy nebo s naložením na dopravní prostředek šířky 50 cm hloubky 120 cm v hornině třídy těžitelnosti I skupiny 3</t>
  </si>
  <si>
    <t>1115289200</t>
  </si>
  <si>
    <t>https://podminky.urs.cz/item/CS_URS_2024_02/460171322</t>
  </si>
  <si>
    <t>(11,0+7,50+12,0+11,50+8,0+8,50+12,50+10,0+8,0+9,0+8,50+8,50+9,50+8,0+12,0+10,0+10,0+9,50+12,0)/2 "- v místě MK"</t>
  </si>
  <si>
    <t>460281111</t>
  </si>
  <si>
    <t>Pažení výkopů příložné plné rýh kabelových, hloubky do 2 m</t>
  </si>
  <si>
    <t>-862106328</t>
  </si>
  <si>
    <t>https://podminky.urs.cz/item/CS_URS_2024_02/460281111</t>
  </si>
  <si>
    <t>(2*186,0*1,20)/2</t>
  </si>
  <si>
    <t>460281121</t>
  </si>
  <si>
    <t>Pažení výkopů odstranění pažení příložného plného rýh kabelových, hloubky do 2 m</t>
  </si>
  <si>
    <t>1375319870</t>
  </si>
  <si>
    <t>https://podminky.urs.cz/item/CS_URS_2024_02/460281121</t>
  </si>
  <si>
    <t>460421001</t>
  </si>
  <si>
    <t>Kabelové lože z písku včetně podsypu, zhutnění a urovnání povrchu pro kabely nn bez zakrytí, šířky přes 50 do 65 cm</t>
  </si>
  <si>
    <t>523578648</t>
  </si>
  <si>
    <t>https://podminky.urs.cz/item/CS_URS_2024_02/460421001</t>
  </si>
  <si>
    <t>(1110,0-186,0)/2 "- trasa vedení"</t>
  </si>
  <si>
    <t>460671111</t>
  </si>
  <si>
    <t>Výstražné prvky pro krytí kabelů včetně vyrovnání povrchu rýhy, rozvinutí a uložení fólie, šířky přes 10 do 20 cm</t>
  </si>
  <si>
    <t>360466881</t>
  </si>
  <si>
    <t>https://podminky.urs.cz/item/CS_URS_2024_02/460671111</t>
  </si>
  <si>
    <t>924,0 "- v chodníku"</t>
  </si>
  <si>
    <t>460671113</t>
  </si>
  <si>
    <t>Výstražné prvky pro krytí kabelů včetně vyrovnání povrchu rýhy, rozvinutí a uložení fólie, šířky přes 25 do 35 cm</t>
  </si>
  <si>
    <t>-34924699</t>
  </si>
  <si>
    <t>https://podminky.urs.cz/item/CS_URS_2024_02/460671113</t>
  </si>
  <si>
    <t>186,0/2 "- v místě MK"</t>
  </si>
  <si>
    <t>460510065</t>
  </si>
  <si>
    <t>Osazení kabelových prostupů včetně utěsnění a spárování z trub plastových do rýhy, bez výkopových prací s obsypem z písku, vnitřního průměru přes 10 do 15 cm</t>
  </si>
  <si>
    <t>-2051049209</t>
  </si>
  <si>
    <t>https://podminky.urs.cz/item/CS_URS_2024_02/460510065</t>
  </si>
  <si>
    <t>1110,0 "- pro OK - v celé trase vedení"</t>
  </si>
  <si>
    <t>28613960</t>
  </si>
  <si>
    <t>trubka ochranná PEHD D 40mm</t>
  </si>
  <si>
    <t>-739901614</t>
  </si>
  <si>
    <t>460510075</t>
  </si>
  <si>
    <t>Osazení kabelových prostupů včetně utěsnění a spárování z trub plastových do rýhy, bez výkopových prací s obetonováním, vnitřního průměru přes 10 do 15 cm</t>
  </si>
  <si>
    <t>1326817166</t>
  </si>
  <si>
    <t>https://podminky.urs.cz/item/CS_URS_2024_02/460510075</t>
  </si>
  <si>
    <t>(11,0+7,50+12,0+11,50+8,0+8,50+12,50+10,0+8,0+9,0+8,50+8,50+9,50+8,0+12,0+10,0+10,0+9,50+12,0)/2 "- pro OK - v místě překopů MK"</t>
  </si>
  <si>
    <t>34571355</t>
  </si>
  <si>
    <t>trubka elektroinstalační ohebná dvouplášťová korugovaná HDPE+LDPE (chránička) D 93/110mm</t>
  </si>
  <si>
    <t>-216144570</t>
  </si>
  <si>
    <t>28655117</t>
  </si>
  <si>
    <t>manžeta chráničky vč. upínací pásky 110x273mm DN 100x250</t>
  </si>
  <si>
    <t>118471159</t>
  </si>
  <si>
    <t>19*2 "- utěsnění chrániček"</t>
  </si>
  <si>
    <t>460560123</t>
  </si>
  <si>
    <t>Zásyp kabelových rýh ručně s přemístění sypaniny ze vzdálenosti do 10 m, s uložením výkopku ve vrstvách včetně zhutnění a úpravy povrchu šířky 35 cm hloubky 40 cm z horniny třídy těžitelnosti I skupiny 3</t>
  </si>
  <si>
    <t>1922620</t>
  </si>
  <si>
    <t>https://podminky.urs.cz/item/CS_URS_2024_02/460560123</t>
  </si>
  <si>
    <t>460560143</t>
  </si>
  <si>
    <t>Zásyp kabelových rýh ručně s přemístění sypaniny ze vzdálenosti do 10 m, s uložením výkopku ve vrstvách včetně zhutnění a úpravy povrchu šířky 35 cm hloubky 60 cm z horniny třídy těžitelnosti I skupiny 3</t>
  </si>
  <si>
    <t>906174984</t>
  </si>
  <si>
    <t>https://podminky.urs.cz/item/CS_URS_2024_02/460560143</t>
  </si>
  <si>
    <t>460560273</t>
  </si>
  <si>
    <t>Zásyp kabelových rýh ručně s přemístění sypaniny ze vzdálenosti do 10 m, s uložením výkopku ve vrstvách včetně zhutnění a úpravy povrchu šířky 50 cm hloubky 90 cm z horniny třídy těžitelnosti I skupiny 3</t>
  </si>
  <si>
    <t>1688337509</t>
  </si>
  <si>
    <t>https://podminky.urs.cz/item/CS_URS_2024_02/460560273</t>
  </si>
  <si>
    <t>1900708072</t>
  </si>
  <si>
    <t>0,350*0,60*108,750 "- v zeleni"</t>
  </si>
  <si>
    <t>22,838*2 'Přepočtené koeficientem množství</t>
  </si>
  <si>
    <t>štěrkopísek netříděný zásypový</t>
  </si>
  <si>
    <t>CS ÚRS 2020 02</t>
  </si>
  <si>
    <t>-1120492555</t>
  </si>
  <si>
    <t>0,350*0,40*353,250 "- v chodníku"</t>
  </si>
  <si>
    <t>49,455*2 'Přepočtené koeficientem množství</t>
  </si>
  <si>
    <t>614329454</t>
  </si>
  <si>
    <t>0,50*0,90*93,0 "- v místě MK"</t>
  </si>
  <si>
    <t>41,85*2 'Přepočtené koeficientem množství</t>
  </si>
  <si>
    <t>IO 431.2 - IO 431.2 - Pokládka trubek pro optické kabely SITmP (100% město)</t>
  </si>
  <si>
    <t>1222412340</t>
  </si>
  <si>
    <t>-2050698547</t>
  </si>
  <si>
    <t>-1874625819</t>
  </si>
  <si>
    <t>1895769520</t>
  </si>
  <si>
    <t>1161276692</t>
  </si>
  <si>
    <t>123817763</t>
  </si>
  <si>
    <t>-293131345</t>
  </si>
  <si>
    <t>1826580577</t>
  </si>
  <si>
    <t>83063858</t>
  </si>
  <si>
    <t>-417014801</t>
  </si>
  <si>
    <t>1564132315</t>
  </si>
  <si>
    <t>809140446</t>
  </si>
  <si>
    <t>-1036391035</t>
  </si>
  <si>
    <t>861227275</t>
  </si>
  <si>
    <t>1898943557</t>
  </si>
  <si>
    <t>1159642228</t>
  </si>
  <si>
    <t>-1915633176</t>
  </si>
  <si>
    <t>-2110645974</t>
  </si>
  <si>
    <t>-41932057</t>
  </si>
  <si>
    <t>1520655371</t>
  </si>
  <si>
    <t>161984562</t>
  </si>
  <si>
    <t>-30252836</t>
  </si>
  <si>
    <t>-1711148982</t>
  </si>
  <si>
    <t>1129207902</t>
  </si>
  <si>
    <t>IO 801.1 - IO 801.1 - Vegetační úpravy (100% SÚS)</t>
  </si>
  <si>
    <t xml:space="preserve">      R14 - Založení zeleně</t>
  </si>
  <si>
    <t xml:space="preserve">      R18 - Výsadba a ochrana zeleně</t>
  </si>
  <si>
    <t>183106613</t>
  </si>
  <si>
    <t>Instalace protikořenových bariér do předem vyhloubené rýhy, včetně zásypu a hutnění v rovině nebo na svahu do 1:5, hloubky přes 700 do 1000 mm</t>
  </si>
  <si>
    <t>1529751199</t>
  </si>
  <si>
    <t>https://podminky.urs.cz/item/CS_URS_2024_02/183106613</t>
  </si>
  <si>
    <t>1,0*63,0/2  "- rozdělení nákladů na SÚS a město"</t>
  </si>
  <si>
    <t>69311162R</t>
  </si>
  <si>
    <t>bariéra proti kořenům HDPE</t>
  </si>
  <si>
    <t>-1599409658</t>
  </si>
  <si>
    <t>31,5*2 'Přepočtené koeficientem množství</t>
  </si>
  <si>
    <t>167101R11</t>
  </si>
  <si>
    <t>Nákup zeminy schopné zúrodnění včetně naložení a dovozu na místo použití</t>
  </si>
  <si>
    <t>-911127285</t>
  </si>
  <si>
    <t>4155,0*0,150-568,90 "- chybějící ornice"</t>
  </si>
  <si>
    <t>54,350/2 "- rozdělení nákladů na SÚS a město"</t>
  </si>
  <si>
    <t>-1593097878</t>
  </si>
  <si>
    <t>Nakládání na mezideponii pro násypy, zásypy a zpětné použití ornice:</t>
  </si>
  <si>
    <t>-930228389</t>
  </si>
  <si>
    <t>Dovoz materiálu z mezideponie na místo použití</t>
  </si>
  <si>
    <t>R14</t>
  </si>
  <si>
    <t>Založení zeleně</t>
  </si>
  <si>
    <t>183402121</t>
  </si>
  <si>
    <t>Rozrušení půdy na hloubku přes 50 do 150 mm souvislé plochy do 500 m2 v rovině nebo na svahu do 1:5</t>
  </si>
  <si>
    <t>2037898946</t>
  </si>
  <si>
    <t>https://podminky.urs.cz/item/CS_URS_2024_02/183402121</t>
  </si>
  <si>
    <t>82,0+217,0+407,0+55,0+36,0+18,0+9,0+8,0+32,0+132,0+30,0+3,0+8,0+7,0+7,0+16,0+18,0+16,0+16,0+47,0+50,0+9,0+35,0+18,0+34,0+10,0+11,0+29,0+37,0</t>
  </si>
  <si>
    <t>20,0+26,0+17,0+12,0+10,0+7,0+12,0+27,0+27,0+26,0+40,0+14,0+38,0+16,0+9,0+30,0+9,0+22,0+3,0+6,0+12,0+2,0+11,0+57,0+3,0+32,0+4,0+5,0+17,0+15,0</t>
  </si>
  <si>
    <t>10,0+6,0+21,0+9,0+38,0+44,0+50,0+13,0+16,0+102,0+47,0+106,0+64,0+27,0+71,0+15,0+17,0+21,0+160,0+229,0+36,0+248,0+265,0+250,0+27,0+54,0+47,0</t>
  </si>
  <si>
    <t>126,0+24,0+4,0+26,0+4,0+13,0+14,0+10,0+1,0+15,0-3,0+2,0</t>
  </si>
  <si>
    <t>4155/2 "- rozdělení nákladů na SÚS a město"</t>
  </si>
  <si>
    <t>184853511</t>
  </si>
  <si>
    <t>Chemické odplevelení půdy před založením kultury, trávníku nebo zpevněných ploch strojně o výměře jednotlivě přes 20 m2 postřikem na široko v rovině nebo na svahu do 1:5</t>
  </si>
  <si>
    <t>333475359</t>
  </si>
  <si>
    <t>https://podminky.urs.cz/item/CS_URS_2024_02/184853511</t>
  </si>
  <si>
    <t>2077,50 "- Viz. pol. č. 183402131 - Rozrušení půdy na hl. 150 mm"</t>
  </si>
  <si>
    <t>181006112</t>
  </si>
  <si>
    <t>Rozprostření zemin schopných zúrodnění v rovině a ve sklonu do 1:5, tloušťka vrstvy přes 0,10 do 0,15 m</t>
  </si>
  <si>
    <t>1385603473</t>
  </si>
  <si>
    <t>https://podminky.urs.cz/item/CS_URS_2024_02/181006112</t>
  </si>
  <si>
    <t>181111121</t>
  </si>
  <si>
    <t>Plošná úprava terénu v zemině skupiny 1 až 4 s urovnáním povrchu bez doplnění ornice souvislé plochy do 500 m2 při nerovnostech terénu přes 100 do 150 mm v rovině nebo na svahu do 1:5</t>
  </si>
  <si>
    <t>140140092</t>
  </si>
  <si>
    <t>https://podminky.urs.cz/item/CS_URS_2024_02/181111121</t>
  </si>
  <si>
    <t>Úprava podorničí</t>
  </si>
  <si>
    <t>181411131</t>
  </si>
  <si>
    <t>Založení trávníku na půdě předem připravené plochy do 1000 m2 výsevem včetně utažení parkového v rovině nebo na svahu do 1:5</t>
  </si>
  <si>
    <t>-1778230861</t>
  </si>
  <si>
    <t>https://podminky.urs.cz/item/CS_URS_2024_02/181411131</t>
  </si>
  <si>
    <t>005724100</t>
  </si>
  <si>
    <t>osivo směs travní parková</t>
  </si>
  <si>
    <t>1761136363</t>
  </si>
  <si>
    <t>Uvažovaná spotřeba 0,015 kg/m2</t>
  </si>
  <si>
    <t>0,015*2077,50</t>
  </si>
  <si>
    <t>185811211</t>
  </si>
  <si>
    <t>Vyhrabání trávníku souvislé plochy do 1000 m2 v rovině nebo na svahu do 1:5</t>
  </si>
  <si>
    <t>-711219621</t>
  </si>
  <si>
    <t>https://podminky.urs.cz/item/CS_URS_2024_02/185811211</t>
  </si>
  <si>
    <t>185802113</t>
  </si>
  <si>
    <t>Hnojení půdy nebo trávníku v rovině nebo na svahu do 1:5 umělým hnojivem na široko</t>
  </si>
  <si>
    <t>-310056129</t>
  </si>
  <si>
    <t>https://podminky.urs.cz/item/CS_URS_2024_02/185802113</t>
  </si>
  <si>
    <t>Uvažovaná spotřeba 0,00005 t/m2</t>
  </si>
  <si>
    <t>0,00005*2077,50</t>
  </si>
  <si>
    <t>R18</t>
  </si>
  <si>
    <t>Výsadba a ochrana zeleně</t>
  </si>
  <si>
    <t>183111213</t>
  </si>
  <si>
    <t>Hloubení jamek pro vysazování rostlin v zemině skupiny 1 až 4 s výměnou půdy z 50% v rovině nebo na svahu do 1:5, objemu přes 0,005 do 0,01 m3</t>
  </si>
  <si>
    <t>112719635</t>
  </si>
  <si>
    <t>https://podminky.urs.cz/item/CS_URS_2024_02/183111213</t>
  </si>
  <si>
    <t>1521/2 "- rozdělení nákladů na SÚS a město"</t>
  </si>
  <si>
    <t>761</t>
  </si>
  <si>
    <t>10321100</t>
  </si>
  <si>
    <t>zahradní substrát pro výsadbu VL</t>
  </si>
  <si>
    <t>1268512216</t>
  </si>
  <si>
    <t>1521,0/2 "- rozdělení nákladů na SÚS a město"</t>
  </si>
  <si>
    <t>761*0,005 'Přepočtené koeficientem množství</t>
  </si>
  <si>
    <t>184102111</t>
  </si>
  <si>
    <t>Výsadba dřeviny s balem do předem vyhloubené jamky se zalitím v rovině nebo na svahu do 1:5, při průměru balu přes 100 do 200 mm</t>
  </si>
  <si>
    <t>1776749073</t>
  </si>
  <si>
    <t>https://podminky.urs.cz/item/CS_URS_2024_02/184102111</t>
  </si>
  <si>
    <t>026504421.Lv</t>
  </si>
  <si>
    <t>Ptačí zob /Ligustrum vulgare „Atrovirens“/</t>
  </si>
  <si>
    <t>-348261401</t>
  </si>
  <si>
    <t>1014/2  "- rozdělení nákladů na SÚS a město"</t>
  </si>
  <si>
    <t>026504422.Ra</t>
  </si>
  <si>
    <t>Meruzalka /Ribes alpinum/</t>
  </si>
  <si>
    <t>-2136902445</t>
  </si>
  <si>
    <t>507/2 "- rozdělení nákladů na SÚS a město"</t>
  </si>
  <si>
    <t>254</t>
  </si>
  <si>
    <t>183111212</t>
  </si>
  <si>
    <t>Hloubení jamek pro vysazování rostlin v zemině skupiny 1 až 4 s výměnou půdy z 50% v rovině nebo na svahu do 1:5, objemu přes 0,002 do 0,005 m3</t>
  </si>
  <si>
    <t>472837646</t>
  </si>
  <si>
    <t>https://podminky.urs.cz/item/CS_URS_2024_02/183111212</t>
  </si>
  <si>
    <t>670</t>
  </si>
  <si>
    <t>-130398731</t>
  </si>
  <si>
    <t>670*0,0025 'Přepočtené koeficientem množství</t>
  </si>
  <si>
    <t>18321131R</t>
  </si>
  <si>
    <t>Výsadba květin do připravené půdy se zalitím</t>
  </si>
  <si>
    <t>1377022417</t>
  </si>
  <si>
    <t>026505303.Ef</t>
  </si>
  <si>
    <t>Brslen /Euonymus fortunei „Coloratus“/ velikost 40/60</t>
  </si>
  <si>
    <t>1885508303</t>
  </si>
  <si>
    <t>532/2 "- rozdělení nákladů na SÚS a město"</t>
  </si>
  <si>
    <t>026505304.Sd</t>
  </si>
  <si>
    <t>Tavolník /Spiraea decumbens/ velikost 40/60</t>
  </si>
  <si>
    <t>1222622161</t>
  </si>
  <si>
    <t>257/2 "- rozdělení nákladů na SÚS a město"</t>
  </si>
  <si>
    <t>129</t>
  </si>
  <si>
    <t>026505305.Sb</t>
  </si>
  <si>
    <t>Tavolník /Spiraea bumalda „Pruhoniciana“/ velikost 40/60</t>
  </si>
  <si>
    <t>1140698083</t>
  </si>
  <si>
    <t>42/2 "- rozdělení nákladů na SÚS a město"</t>
  </si>
  <si>
    <t>026505305.Sl</t>
  </si>
  <si>
    <t>Tavolník /Spiraea Little Princess/ velikost 40/60</t>
  </si>
  <si>
    <t>1396936067</t>
  </si>
  <si>
    <t>155/2 "- rozdělení nákladů na SÚS a město"</t>
  </si>
  <si>
    <t>026505306.Pf</t>
  </si>
  <si>
    <t>Mochna /Potentilla fruticosa „Goldteppich“/ velikost 40/60</t>
  </si>
  <si>
    <t>1685951416</t>
  </si>
  <si>
    <t>353/2 "- rozdělení nákladů na SÚS a město"</t>
  </si>
  <si>
    <t>176</t>
  </si>
  <si>
    <t>18491142R</t>
  </si>
  <si>
    <t>Mulčování rostlin kůrou, borkou, štěpkou tl. do 0,1 m v rovině a svahu do 1:5</t>
  </si>
  <si>
    <t>-482239504</t>
  </si>
  <si>
    <t>650/2 "- rozdělení nákladů na SÚS a město"</t>
  </si>
  <si>
    <t>10391100R</t>
  </si>
  <si>
    <t>štěpka mulčovací</t>
  </si>
  <si>
    <t>-1764934100</t>
  </si>
  <si>
    <t>650,0/2 "- rozdělení nákladů na SÚS a město"</t>
  </si>
  <si>
    <t>325*0,103 'Přepočtené koeficientem množství</t>
  </si>
  <si>
    <t>183101215</t>
  </si>
  <si>
    <t>Hloubení jamek pro vysazování rostlin v zemině skupiny 1 až 4 s výměnou půdy z 50% v rovině nebo na svahu do 1:5, objemu přes 0,125 do 0,40 m3</t>
  </si>
  <si>
    <t>-1481986740</t>
  </si>
  <si>
    <t>https://podminky.urs.cz/item/CS_URS_2024_02/183101215</t>
  </si>
  <si>
    <t>41/2 "- rozdělení nákladů na SÚS a město"</t>
  </si>
  <si>
    <t>2108494942</t>
  </si>
  <si>
    <t>21,0</t>
  </si>
  <si>
    <t>21*0,2 'Přepočtené koeficientem množství</t>
  </si>
  <si>
    <t>184102113</t>
  </si>
  <si>
    <t>Výsadba dřeviny s balem do předem vyhloubené jamky se zalitím v rovině nebo na svahu do 1:5, při průměru balu přes 300 do 400 mm</t>
  </si>
  <si>
    <t>-1301484641</t>
  </si>
  <si>
    <t>https://podminky.urs.cz/item/CS_URS_2024_02/184102113</t>
  </si>
  <si>
    <t>026504311</t>
  </si>
  <si>
    <t>Bříza /Betula pendula „Dalecarlica“/ - vysokokmen, vel. 14-16 cm, se zemním balem o prům. 40 cm, s průběžným kmenem, výška nasazení koruny min. 220 cm</t>
  </si>
  <si>
    <t>841131431</t>
  </si>
  <si>
    <t>026504611</t>
  </si>
  <si>
    <t>Třešeň /Prunus serrulata „Sunset Boulevard“/ - vysokokmen, vel. 14-16 cm, se zemním balem o prům. 40 cm, s průběžným kmenem, výška nasazení koruny min. 220 cm</t>
  </si>
  <si>
    <t>-991769144</t>
  </si>
  <si>
    <t>40/2 "- rozdělení nákladů na SÚS a město"</t>
  </si>
  <si>
    <t>184215133</t>
  </si>
  <si>
    <t>Ukotvení dřeviny kůly v rovině nebo na svahu do 1:5 třemi kůly, délky přes 2 do 3 m</t>
  </si>
  <si>
    <t>1330802820</t>
  </si>
  <si>
    <t>https://podminky.urs.cz/item/CS_URS_2024_02/184215133</t>
  </si>
  <si>
    <t>605910581</t>
  </si>
  <si>
    <t>kůl frézovaný se špicí 6/250</t>
  </si>
  <si>
    <t>1886270033</t>
  </si>
  <si>
    <t>605910582</t>
  </si>
  <si>
    <t>příčka 6/60, 3ks/strom</t>
  </si>
  <si>
    <t>652296173</t>
  </si>
  <si>
    <t>605910583</t>
  </si>
  <si>
    <t>úvazek plochý š. 3cm, 3m/strom</t>
  </si>
  <si>
    <t>-1255035529</t>
  </si>
  <si>
    <t>184215412</t>
  </si>
  <si>
    <t>Zhotovení závlahové mísy u solitérních dřevin v rovině nebo na svahu do 1:5, o průměru mísy přes 0,5 do 1 m</t>
  </si>
  <si>
    <t>-735141387</t>
  </si>
  <si>
    <t>https://podminky.urs.cz/item/CS_URS_2024_02/184215412</t>
  </si>
  <si>
    <t>251911551</t>
  </si>
  <si>
    <t>půdní kondicioner 0,3 kg/jamka (např. Terracottem)</t>
  </si>
  <si>
    <t>1513240713</t>
  </si>
  <si>
    <t>21*0,3</t>
  </si>
  <si>
    <t>184501141</t>
  </si>
  <si>
    <t>Zhotovení obalu kmene z rákosové nebo kokosové rohože v rovině nebo na svahu do 1:5</t>
  </si>
  <si>
    <t>1436763109</t>
  </si>
  <si>
    <t>https://podminky.urs.cz/item/CS_URS_2024_02/184501141</t>
  </si>
  <si>
    <t>22,2/2 "- rozdělení nákladů na SÚS a město"</t>
  </si>
  <si>
    <t>618940101</t>
  </si>
  <si>
    <t>rákosová rohož, š. 180 cm, 30 cm/ks</t>
  </si>
  <si>
    <t>1453923878</t>
  </si>
  <si>
    <t>15,0/2 "- rozdělení nákladů na SÚS a město"</t>
  </si>
  <si>
    <t>184806R01</t>
  </si>
  <si>
    <t>Řez stromů povýsadbový výchovný</t>
  </si>
  <si>
    <t>2085180912</t>
  </si>
  <si>
    <t>185851121</t>
  </si>
  <si>
    <t>Dovoz vody pro zálivku rostlin na vzdálenost do 1000 m</t>
  </si>
  <si>
    <t>1990063270</t>
  </si>
  <si>
    <t>https://podminky.urs.cz/item/CS_URS_2024_02/185851121</t>
  </si>
  <si>
    <t>(0,82+0,07*21)/2 "- rozdělení nákladů na SÚS a město"</t>
  </si>
  <si>
    <t>082113200</t>
  </si>
  <si>
    <t>voda pitná pro smluvní odběratele</t>
  </si>
  <si>
    <t>-1554531322</t>
  </si>
  <si>
    <t>184813211</t>
  </si>
  <si>
    <t>Ochranné oplocení kořenové zóny stromu v rovině nebo na svahu do 1:5, výšky do 1500 mm</t>
  </si>
  <si>
    <t>1573918649</t>
  </si>
  <si>
    <t>https://podminky.urs.cz/item/CS_URS_2024_02/184813211</t>
  </si>
  <si>
    <t>5,0*10/2 "- rozdělení nákladů na SÚS a město"</t>
  </si>
  <si>
    <t>998231411</t>
  </si>
  <si>
    <t>Přesun hmot pro sadovnické a krajinářské úpravy ručně (bez užití mechanizace) dopravní vzdálenost do 100 m</t>
  </si>
  <si>
    <t>https://podminky.urs.cz/item/CS_URS_2024_02/998231411</t>
  </si>
  <si>
    <t>IO 801.2 - IO 801.2 - Vegetační úpravy (100% město)</t>
  </si>
  <si>
    <t>-863400632</t>
  </si>
  <si>
    <t>1391206151</t>
  </si>
  <si>
    <t>760</t>
  </si>
  <si>
    <t>760*0,005 'Přepočtené koeficientem množství</t>
  </si>
  <si>
    <t>253</t>
  </si>
  <si>
    <t>669</t>
  </si>
  <si>
    <t>669*0,0025 'Přepočtené koeficientem množství</t>
  </si>
  <si>
    <t>-1462197450</t>
  </si>
  <si>
    <t>177</t>
  </si>
  <si>
    <t>20,0</t>
  </si>
  <si>
    <t>20*0,2 'Přepočtené koeficientem množství</t>
  </si>
  <si>
    <t>20*0,3</t>
  </si>
  <si>
    <t>(0,82+0,07*20)/2 "- rozdělení nákladů na SÚS a město"</t>
  </si>
  <si>
    <t>VRN.1 - VRN.1 - Vedlejší rozpočtové náklady (100% SÚS)</t>
  </si>
  <si>
    <t>Zde uvedené položky VRN jsou uvažovány kompletně pro celou stavbu, tj. pro všechny objekty obsažené v soupisu prací.</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</si>
  <si>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</si>
  <si>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</si>
  <si>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</si>
  <si>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</si>
  <si>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</si>
  <si>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</si>
  <si>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VRN9 - Ostatní náklady</t>
  </si>
  <si>
    <t xml:space="preserve">    VRN10 - DALŠÍ NÁKLADY</t>
  </si>
  <si>
    <t>VRN</t>
  </si>
  <si>
    <t>Vedlejší rozpočtové náklady</t>
  </si>
  <si>
    <t>VRN1</t>
  </si>
  <si>
    <t>Průzkumné, geodetické a projektové práce</t>
  </si>
  <si>
    <t>012203000</t>
  </si>
  <si>
    <t>Geodetické práce před a při provádění stavby</t>
  </si>
  <si>
    <t>Kč</t>
  </si>
  <si>
    <t xml:space="preserve">Poznámka k položce:_x000D_
V podrobnosti dle ceníku 800-0 VRN příloha 0121-0124 _x000D_
- VYTÝČENÍ INŽENÝRSKÝCH SÍTÍ NA STAVENIŠTI VČETNĚ OBNOVENÍ SPRÁVCŮ SÍTÍ PO DOBU VÝSTAVBY PRO VŠECHNY OBJEKTY STAVBY_x000D_
- GEODETICKÉ PRÁCE PO CELOU DOBU VÝSTAVBY PRO VŠECHNY OBJEKTY STAVBY_x000D_
</t>
  </si>
  <si>
    <t>012303000</t>
  </si>
  <si>
    <t>Geodetické práce po výstavbě</t>
  </si>
  <si>
    <t xml:space="preserve">Poznámka k položce:_x000D_
v podrobnosti dle ceníku 800-0 VRN příloha 0121-0124_x000D_
V TIŠTĚNÉ I DIGITÁLNÍ PODOBĚ: _x000D_
- GEODETICKÉ ZAMĚŘENÍ SKUTEČNÉHO PROVEDENÍ STAVBY, _x000D_
- PODKLADY PRO ZÁKRES DO DIGITÁLNÍ MAPY _x000D_
- GEOMETRICKÝ PLÁN PRO VKLAD DO KATASTRU NEMOVITOSTÍ,  _x000D_
- GEOMETRICKÝ PLÁN PRO VĚCNÁ BŘEMENA _x000D_
- OSTATNÍ INFORMACE VIZ POŽADAVKY V ZD_x000D_
_x000D_
_x000D_
</t>
  </si>
  <si>
    <t>013254000</t>
  </si>
  <si>
    <t>Dokumentace skutečného provedení stavby</t>
  </si>
  <si>
    <t xml:space="preserve">Poznámka k položce:_x000D_
příloha 013-odst. 01325, 01329,  _x000D_
- PRO VŠECHNY OBJEKTY STAVBY (HSV,PSV,MONTÁŽE)  _x000D_
- V POČTU A PROVEDENÍ DLE ZADÁVACÍ DOKUMENTACE VČETNĚ FOTODOKUMENTACE STAVBY_x000D_
</t>
  </si>
  <si>
    <t>VRN3</t>
  </si>
  <si>
    <t>Zařízení staveniště</t>
  </si>
  <si>
    <t>030001000</t>
  </si>
  <si>
    <t xml:space="preserve">Poznámka k položce:_x000D_
Zajištění a provedení všech prací a dodávek nezbytných k provedení díla, tj. prací a dodávek které nejsou přímo určeny rozsahem stavby, avšak jejich provedení je pro zhotovení stavby nezbytné (např. VRN/NUS vč. zařízení staveniště a jeho likvidaci po stavbě, zajištění dočasných přípojek pro zařízení staveniště, aktualizace vyjádření a prověření existence stávajících podzemních i vzdušných vedení a zařízení, zajištění vytýčení všech podzemních sítí  a provedení opatření pro zajištění podzemních a nadzemních sítí a ochranu po dobu výstavby s protokolárním předání křížení se sítěmi, opatření pro zajištění bezpečnosti, ochrany zdraví a požární bezpečnosti.opatření vyplývající z plánu BOZP - veškeré náklady spojené s pořízením, dovozem, montáží, údržbou, demontáží a odvozem:  veškerých mobilních stavebních buněk ( kancelář, šatny, příruční sklad, umývárna ) a k tomu odpovídajících mobilních WC, včetně eventuálního dočasného zpevnění ploch např. pro skládkování a ochranu nezabudovaného nebo vytěženého materiálu, mobilního oplocení staveniště po dobu stavby ,  provizorního ohrazení výkopů, dočasného napojení na inženýrské sítě a ekologickou likvidaci odpadů. Ostatní ZS - viz.ZOV ( např.umístění bezpečnostních značek,tabulky se zákazem vstupu nepovolaným osobám na staveniště a pod.),  rekultivaci plochy po odstranění zařízení staveniště v rozsahu dle ZOV - včetně nákladů na energie pro ZS pro zhotovitele i podzhotovitele._x000D_
Součástí zařízení staveniště jsou i různé dočasné stavby a zařízení._x000D_
_x000D_
Náklady na zařízení staveniště zahrnují:_x000D_
1. související (přípravné) práce,_x000D_
2. vybavení staveniště,_x000D_
3. připojení na inženýrské sítě včetně nákladů na energie,_x000D_
4. zabezpečení staveniště,_x000D_
5. zrušení zařízení staveniště._x000D_
_x000D_
V podrobnosti dle  Přílohy 03 Zařízení staveniště ceníku 800-0 VRN odst.0311-0392_x000D_
</t>
  </si>
  <si>
    <t>032803000</t>
  </si>
  <si>
    <t>Ostatní vybavení staveniště - pomocné kce při zabezpečení výkopů</t>
  </si>
  <si>
    <t>1024</t>
  </si>
  <si>
    <t>-1826976721</t>
  </si>
  <si>
    <t>Poznámka k položce:_x000D_
pochozí lávky, pojízdné plechy, mobilní oplocení po celou dobu výstavby pro všechny objekty stavby</t>
  </si>
  <si>
    <t>034503000</t>
  </si>
  <si>
    <t>Informační tabule na staveništi</t>
  </si>
  <si>
    <t>Poznámka k položce:_x000D_
DLE GRAFICKÉHO NÁVRHU A POČTU UVEDENÉHO V ZD</t>
  </si>
  <si>
    <t>VRN4</t>
  </si>
  <si>
    <t>Inženýrská činnost</t>
  </si>
  <si>
    <t>040001000</t>
  </si>
  <si>
    <t xml:space="preserve">Poznámka k položce:_x000D_
- Zajištění pravomocného kolaudačního souhlasu _x000D_
( tj.povolení k zahájení užívání stavby nebo její části schopné samostat.užívání k určenému účelu _x000D_
dle zák. 183/2006 Sb o územním plánování a stavebním řádu , ve znění pozdějších předpisů ( stav.zákon )  _x000D_
v rozsahu dle ceníku 800-0 příloha 04 odstavec 042,043, 044, 0491-3_x000D_
- REVIZE,KTERÉ NEJSOU SOUČÁSTÍ SAMOSTATNÝCH OBJEKTŮ  _x000D_
- ZKOUŠKY A OSTATNÍ MĚŘENÍ,KTERÉ NEJSOU SOUČÁSTÍ SAMOSTATNÝCH OBJEKTŮ_x000D_
</t>
  </si>
  <si>
    <t>043103000</t>
  </si>
  <si>
    <t>Zkoušky</t>
  </si>
  <si>
    <t>-1221536121</t>
  </si>
  <si>
    <t>Poznámka k položce:_x000D_
Odběr vzorků certifikovanou osobou a laboratorní zkoušky akreditovanou laboratoří na obsah škodlivin v odpadech ukládaných na skládky v souladu se zákonem 541/2020 Sb. a vyhláškou 273/2021 Sb., vč. dodání protokolů objednateli.</t>
  </si>
  <si>
    <t>045002000</t>
  </si>
  <si>
    <t>Kompletační a koordinační činnost</t>
  </si>
  <si>
    <t xml:space="preserve">Poznámka k položce:_x000D_
v rozsahu dle ceníku 800-0 příloha 04,  odst. 0451-3_x000D_
- PRO ZHOTOVITELE A PODZHOTOVITELE (HSV,PSV,M)_x000D_
</t>
  </si>
  <si>
    <t>VRN6</t>
  </si>
  <si>
    <t>Územní vlivy</t>
  </si>
  <si>
    <t>061002000</t>
  </si>
  <si>
    <t>Vliv klimatických podmínek</t>
  </si>
  <si>
    <t>-465231541</t>
  </si>
  <si>
    <t xml:space="preserve">Poznámka k položce:_x000D_
ceník 800-0 příloha 06, odst. 061_x000D_
</t>
  </si>
  <si>
    <t>VRN7</t>
  </si>
  <si>
    <t>Provozní vlivy</t>
  </si>
  <si>
    <t>070001000</t>
  </si>
  <si>
    <t xml:space="preserve">Poznámka k položce:_x000D_
ceník 800-0, příloha 07, odst. 072-079._x000D_
včetně: Technická opatření vyplývající na celé stavbě ze skutečného výskytu inženýrských podzemních sítí v době realizace stavby po jejich vytýčení jejich správci a po zjištění přesného stavu inženýrských sítí v zemi vč. koordinace se zástupci těchto správců sítí při splnění všech prácí, které vyplynou z jejich požadavků - ochranna sítí v rámci staveniště._x000D_
_x000D_
Náleží sem náklady na dopravně inženýrská opatření (DIO) a dopravně inženýrská rozhodnutí (DIR), tj. projednání, vytyčení a zrušení objížďky, náklady na omezení nebo přerušení provozu (použití značek, semaforů, zábran, kuželů, světelné signalizace apod.)._x000D_
</t>
  </si>
  <si>
    <t>VRN9</t>
  </si>
  <si>
    <t>091704000</t>
  </si>
  <si>
    <t>Náklady na údržbu</t>
  </si>
  <si>
    <t>Poznámka k položce:_x000D_
- NÁKLADY NA ÚDRŽBU A ČIŠTĚNÍ PŘÍJEZDOVÝCH KOMUNIKACÍ PO CELOU DOBU VÝSTAVBY  _x000D_
- NÁKLADY NA OBNOVENÍ VŠECH DOTČENÝCH PLOCH STAVBOU DO PŮVODNÍHO STAVU</t>
  </si>
  <si>
    <t>092002000</t>
  </si>
  <si>
    <t>Ostatní náklady související s provozem</t>
  </si>
  <si>
    <t>1958979219</t>
  </si>
  <si>
    <t xml:space="preserve">Poznámka k položce:_x000D_
NÁKLADY NA VÝVOZ POPELNIC-MANIPULACE, PRAVIDELNÝ PŘESUN Z NEDOSTUPNÝCH ČÁSTÍ STAVBY_x000D_
A ZPĚT K DOMU V PRŮBĚHU CELÉ VÝSTAVBY_x000D_
INFORMACE PRO VLASTNÍKY SOUSEDNÍCH NEMOVITOSTÍ_x000D_
</t>
  </si>
  <si>
    <t>094002000</t>
  </si>
  <si>
    <t>Ostatní náklady související s výstavbou</t>
  </si>
  <si>
    <t>Poznámka k položce:_x000D_
- STŘEŽENÍ A OCHRANA DÍLA OD UKONČENÍ PŘEJÍMACÍHO ŘÍZENÍ DO DOBY VYDÁNÍ PRAVOMOCNÉHO KOLAUDAČNÍHO SOUHLASU - 30 dní</t>
  </si>
  <si>
    <t>094002001</t>
  </si>
  <si>
    <t>Velkoplošný reklamní panel dle podmínek dotačního programu IROP vel. 5,1x2,5m</t>
  </si>
  <si>
    <t>1963510726</t>
  </si>
  <si>
    <t>094002002</t>
  </si>
  <si>
    <t>Pamětní deska po dokončení dle podmínek dotačního programu IROP vel. 300x400mm</t>
  </si>
  <si>
    <t>526373832</t>
  </si>
  <si>
    <t>VRN10</t>
  </si>
  <si>
    <t>DALŠÍ NÁKLADY</t>
  </si>
  <si>
    <t>043154000</t>
  </si>
  <si>
    <t>Zkoušky hutnicí</t>
  </si>
  <si>
    <t>1336856103</t>
  </si>
  <si>
    <t>100/2 "- rozdělení nákladů na SÚS a město"</t>
  </si>
  <si>
    <t>043103001</t>
  </si>
  <si>
    <t>Zkoušky bez rozlišení</t>
  </si>
  <si>
    <t>kpl</t>
  </si>
  <si>
    <t>-1145378251</t>
  </si>
  <si>
    <t>03240300R</t>
  </si>
  <si>
    <t>Zřízení a následné odstranění plochy provizorních zastávek ze silničních panelů vč. všech zemních prací, zřízení podsypu ze ŠD, rekultivace dotčených ploch, všech potřebných materiálů a prací, případného odvozu na skládky, uložení a poplatku za skládku dle možností zhotovitele</t>
  </si>
  <si>
    <t>1054590106</t>
  </si>
  <si>
    <t>91312111R</t>
  </si>
  <si>
    <t>Zřízení, přesun a následné odstranění provizorní zastávky dle požadavku PMDP, vč. všech potřebných materiálů a prací, případného přesunu vybouraných hmot na skládku a poplatku za skládku</t>
  </si>
  <si>
    <t>321773401</t>
  </si>
  <si>
    <t>VRN.2 - VRN.2 - Vedlejší rozpočtové náklady (100% město)</t>
  </si>
  <si>
    <t xml:space="preserve">    VRN5 - Finanční náklady</t>
  </si>
  <si>
    <t>Poznámka k položce:_x000D_
V podrobnosti dle ceníku 800-0 VRN příloha 0121-0124 _x000D_
- VYTÝČENÍ INŽENÝRSKÝCH SÍTÍ NA STAVENIŠTI VČETNĚ OBNOVENÍ SPRÁVCŮ SÍTÍ PO DOBU VÝSTAVBY PRO VŠECHNY OBJEKTY STAVBY_x000D_
- GEODETICKÉ PRÁCE PO CELOU DOBU VÝSTAVBY PRO VŠECHNY OBJEKTY STAVBY</t>
  </si>
  <si>
    <t>Poznámka k položce:_x000D_
v podrobnosti dle ceníku 800-0 VRN příloha 0121-0124_x000D_
V TIŠTĚNÉ I DIGITÁLNÍ PODOBĚ: _x000D_
- GEODETICKÉ ZAMĚŘENÍ SKUTEČNÉHO PROVEDENÍ STAVBY, _x000D_
- PODKLADY PRO ZÁKRES DO DIGITÁLNÍ MAPY _x000D_
- GEOMETRICKÝ PLÁN PRO VKLAD DO KATASTRU NEMOVITOSTÍ,  _x000D_
- GEOMETRICKÝ PLÁN PRO VĚCNÁ BŘEMENA _x000D_
- OSTATNÍ INFORMACE VIZ POŽADAVKY V ZD</t>
  </si>
  <si>
    <t>Poznámka k položce:_x000D_
příloha 013-odst. 01325, 01329,  _x000D_
- PRO VŠECHNY OBJEKTY STAVBY (HSV,PSV,MONTÁŽE)  _x000D_
- V POČTU A PROVEDENÍ DLE ZADÁVACÍ DOKUMENTACE VČETNĚ FOTODOKUMENTACE STAVBY</t>
  </si>
  <si>
    <t>Poznámka k položce:_x000D_
Zajištění a provedení všech prací a dodávek nezbytných k provedení díla, tj. prací a dodávek které nejsou přímo určeny rozsahem stavby, avšak jejich provedení je pro zhotovení stavby nezbytné (např. VRN/NUS vč. zařízení staveniště a jeho likvidaci po stavbě, zajištění dočasných přípojek pro zařízení staveniště, aktualizace vyjádření a prověření existence stávajících podzemních i vzdušných vedení a zařízení, zajištění vytýčení všech podzemních sítí  a provedení opatření pro zajištění podzemních a nadzemních sítí a ochranu po dobu výstavby s protokolárním předání křížení se sítěmi, opatření pro zajištění bezpečnosti, ochrany zdraví a požární bezpečnosti.opatření vyplývající z plánu BOZP - veškeré náklady spojené s pořízením, dovozem, montáží, údržbou, demontáží a odvozem:  veškerých mobilních stavebních buněk ( kancelář, šatny, příruční sklad, umývárna ) a k tomu odpovídajících mobilních WC, včetně eventuálního dočasného zpevnění ploch např. pro skládkování a ochranu nezabudovaného nebo vytěženého materiálu, mobilního oplocení staveniště po dobu stavby ,  provizorního ohrazení výkopů, dočasného napojení na inženýrské sítě a ekologickou likvidaci odpadů. Ostatní ZS - viz.ZOV ( např.umístění bezpečnostních značek,tabulky se zákazem vstupu nepovolaným osobám na staveniště a pod.),  rekultivaci plochy po odstranění zařízení staveniště v rozsahu dle ZOV - včetně nákladů na energie pro ZS pro zhotovitele i podzhotovitele._x000D_
Součástí zařízení staveniště jsou i různé dočasné stavby a zařízení._x000D_
_x000D_
Náklady na zařízení staveniště zahrnují:_x000D_
1. související (přípravné) práce,_x000D_
2. vybavení staveniště,_x000D_
3. připojení na inženýrské sítě včetně nákladů na energie,_x000D_
4. zabezpečení staveniště,_x000D_
5. zrušení zařízení staveniště._x000D_
_x000D_
V podrobnosti dle  Přílohy 03 Zařízení staveniště ceníku 800-0 VRN odst.0311-0392</t>
  </si>
  <si>
    <t>032103000</t>
  </si>
  <si>
    <t>Náklady na stavební buňky-KANCELÁŘ PRO OBJEDNATELE</t>
  </si>
  <si>
    <t>Poznámka k položce:_x000D_
MONTÁŽ, DEMONTÁŽ, PRONÁJEM, VČETNĚ VYBAVENÍ PO CELOU DOBU VÝSTAVBY(stůl, skříň, věšák, židle, wifi)</t>
  </si>
  <si>
    <t>Poznámka k položce:_x000D_
- Zajištění pravomocného kolaudačního souhlasu _x000D_
( tj.povolení k zahájení užívání stavby nebo její části schopné samostat.užívání k určenému účelu _x000D_
dle zák. 183/2006 Sb o územním plánování a stavebním řádu , ve znění pozdějších předpisů ( stav.zákon )  _x000D_
v rozsahu dle ceníku 800-0 příloha 04 odstavec 042,043, 044, 0491-3_x000D_
- REVIZE,KTERÉ NEJSOU SOUČÁSTÍ SAMOSTATNÝCH OBJEKTŮ  _x000D_
- ZKOUŠKY A OSTATNÍ MĚŘENÍ,KTERÉ NEJSOU SOUČÁSTÍ SAMOSTATNÝCH OBJEKTŮ</t>
  </si>
  <si>
    <t>-895511451</t>
  </si>
  <si>
    <t>Poznámka k položce:_x000D_
v rozsahu dle ceníku 800-0 příloha 04,  odst. 0451-3_x000D_
- PRO ZHOTOVITELE A PODZHOTOVITELE (HSV,PSV,M)</t>
  </si>
  <si>
    <t>VRN5</t>
  </si>
  <si>
    <t>Finanční náklady</t>
  </si>
  <si>
    <t>051002000</t>
  </si>
  <si>
    <t>Pojistné</t>
  </si>
  <si>
    <t>Poznámka k položce:_x000D_
POPLATKY ZA POJIŠTĚNÍ STAVBY POŽADOVANÉ V ZD</t>
  </si>
  <si>
    <t>053002000</t>
  </si>
  <si>
    <t>Poplatky</t>
  </si>
  <si>
    <t xml:space="preserve">Poznámka k položce:_x000D_
Poznámka k položce:_x000D_
https://epo.plzen.eu/irj/portal/anonymous?NavigationTarget=ROLES://portal_content/IUO/Role/IUO_Anonymni/IUO_Formulare_ke_stazeni/IUO_Formulare_ke_stazeni_x000D_
_x000D_
např. náklady na:_x000D_
- SPRÁVNÍ POPLATEK ZA "ROZHODNUTÍ"_x000D_
- SPRÁVNÍ POPLATEK ZA "SOUHLAS S UŽÍVÁNÍM VEŘEJNÉHO PROSTRANSTVÍ"_x000D_
- POPLATKY NA ZÁKLADĚ OBECNĚ ZÁVAZNÉ VYHLÁŠKY STATUTÁRNÍHO MĚSTA PLZNĚ č. 4/2020 o místním poplatku za užívání veř. prostranství  _x000D_
(platí pro celý rozsah stavby po celou dobu výstavby)_x000D_
</t>
  </si>
  <si>
    <t>056002000</t>
  </si>
  <si>
    <t>Bankovní záruka za záruční opravy dle SOD</t>
  </si>
  <si>
    <t>056002001</t>
  </si>
  <si>
    <t>Bankovní záruka za provedení díla dle SOD</t>
  </si>
  <si>
    <t>-783014342</t>
  </si>
  <si>
    <t>Poznámka k položce:_x000D_
ceník 800-0, příloha 07, odst. 072-079._x000D_
včetně: Technická opatření vyplývající na celé stavbě ze skutečného výskytu inženýrských podzemních sítí v době realizace stavby po jejich vytýčení jejich správci a po zjištění přesného stavu inženýrských sítí v zemi vč. koordinace se zástupci těchto správců sítí při splnění všech prácí, které vyplynou z jejich požadavků - ochranna sítí v rámci staveniště._x000D_
_x000D_
Náleží sem náklady na dopravně inženýrská opatření (DIO) a dopravně inženýrská rozhodnutí (DIR), tj. projednání, vytyčení a zrušení objížďky, náklady na omezení nebo přerušení provozu (použití značek, semaforů, zábran, kuželů, světelné signalizace apod.).</t>
  </si>
  <si>
    <t>065002000R</t>
  </si>
  <si>
    <t>Náklady na manipulaci s popelnicemi tam a zpět k objektům-dopravení na místo dojezdu popelářských vozů</t>
  </si>
  <si>
    <t>-1727141796</t>
  </si>
  <si>
    <t xml:space="preserve">Poznámka k položce:_x000D_
- NÁKLADY NA VÝVOZ POPELNIC - MANIPULACE, PRAVIDELNÝ PŘESUN Z NEDOSTUPNÝCH ČÁSTÍ STAVBY A ZPĚT K DOMU V PRŮBĚHU CELÉ VÝSTAVBY  _x000D_
- INFORMACE PRO VLASTNÍKY </t>
  </si>
  <si>
    <t>Ostatní vybavení staveniště-pomocné kce při zabezpečení výkopů</t>
  </si>
  <si>
    <t>-1535447530</t>
  </si>
  <si>
    <t xml:space="preserve">Poznámka k položce:_x000D_
pochozí lávky, pojízdné plechy, mobilní oplocení po celou dobu výstavby pro všechny objekty stavby_x000D_
bezpečný vstup a výstup z výkopů - žebříky- po celou dobu výstavby pro všechny objekty stavby_x000D_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</si>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</sst>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33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8"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2" fillId="4"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4" fontId="24" fillId="0" borderId="0" xfId="0" applyNumberFormat="1" applyFont="1"/>
    <xf numFmtId="166" fontId="32" fillId="0" borderId="13" xfId="0" applyNumberFormat="1" applyFont="1" applyBorder="1"/>
    <xf numFmtId="166" fontId="32" fillId="0" borderId="14" xfId="0" applyNumberFormat="1" applyFont="1" applyBorder="1"/>
    <xf numFmtId="4" fontId="33"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3" xfId="0" applyFont="1" applyBorder="1" applyAlignment="1">
      <alignment horizontal="center" vertical="center"/>
    </xf>
    <xf numFmtId="49" fontId="22" fillId="0" borderId="23" xfId="0" applyNumberFormat="1" applyFont="1" applyBorder="1" applyAlignment="1">
      <alignment horizontal="left" vertical="center" wrapText="1"/>
    </xf>
    <xf numFmtId="0" fontId="22" fillId="0" borderId="23" xfId="0" applyFont="1" applyBorder="1" applyAlignment="1">
      <alignment horizontal="left" vertical="center" wrapText="1"/>
    </xf>
    <xf numFmtId="0" fontId="22" fillId="0" borderId="23" xfId="0" applyFont="1" applyBorder="1" applyAlignment="1">
      <alignment horizontal="center" vertical="center" wrapText="1"/>
    </xf>
    <xf numFmtId="167" fontId="22" fillId="0" borderId="23" xfId="0" applyNumberFormat="1" applyFont="1" applyBorder="1" applyAlignment="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lignment vertical="center"/>
    </xf>
    <xf numFmtId="0" fontId="23" fillId="2" borderId="15"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9" fillId="0" borderId="4"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35" fillId="0" borderId="0" xfId="0" applyFont="1" applyAlignment="1">
      <alignment horizontal="left" vertical="center"/>
    </xf>
    <xf numFmtId="0" fontId="36" fillId="0" borderId="0" xfId="1" applyFont="1" applyAlignment="1" applyProtection="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16" xfId="0" applyFont="1" applyBorder="1" applyAlignment="1">
      <alignment vertical="center"/>
    </xf>
    <xf numFmtId="0" fontId="37" fillId="0" borderId="23" xfId="0" applyFont="1" applyBorder="1" applyAlignment="1">
      <alignment horizontal="center" vertical="center"/>
    </xf>
    <xf numFmtId="49" fontId="37" fillId="0" borderId="23" xfId="0" applyNumberFormat="1" applyFont="1" applyBorder="1" applyAlignment="1">
      <alignment horizontal="left" vertical="center" wrapText="1"/>
    </xf>
    <xf numFmtId="0" fontId="37" fillId="0" borderId="23" xfId="0" applyFont="1" applyBorder="1" applyAlignment="1">
      <alignment horizontal="left" vertical="center" wrapText="1"/>
    </xf>
    <xf numFmtId="0" fontId="37" fillId="0" borderId="23" xfId="0" applyFont="1" applyBorder="1" applyAlignment="1">
      <alignment horizontal="center" vertical="center" wrapText="1"/>
    </xf>
    <xf numFmtId="167" fontId="37" fillId="0" borderId="23" xfId="0" applyNumberFormat="1" applyFont="1" applyBorder="1" applyAlignment="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Alignment="1">
      <alignment horizontal="center"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39" fillId="0" borderId="0" xfId="0" applyFont="1" applyAlignment="1">
      <alignment vertical="center" wrapText="1"/>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1" fillId="0" borderId="22" xfId="0" applyFont="1" applyBorder="1" applyAlignment="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lignment horizontal="left" vertical="center"/>
    </xf>
    <xf numFmtId="0" fontId="50" fillId="0" borderId="1" xfId="0" applyFont="1" applyBorder="1" applyAlignment="1">
      <alignment vertical="top"/>
    </xf>
    <xf numFmtId="0" fontId="50" fillId="0" borderId="1" xfId="0" applyFont="1" applyBorder="1" applyAlignment="1">
      <alignment horizontal="left" vertical="center"/>
    </xf>
    <xf numFmtId="0" fontId="50" fillId="0" borderId="1" xfId="0" applyFont="1" applyBorder="1" applyAlignment="1">
      <alignment horizontal="center" vertical="center"/>
    </xf>
    <xf numFmtId="49" fontId="50" fillId="0" borderId="1" xfId="0" applyNumberFormat="1" applyFont="1" applyBorder="1" applyAlignment="1">
      <alignment horizontal="left" vertical="center"/>
    </xf>
    <xf numFmtId="0" fontId="49" fillId="0" borderId="28" xfId="0"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Alignment="1">
      <alignment horizontal="left" vertical="center"/>
    </xf>
    <xf numFmtId="0" fontId="22" fillId="4" borderId="8" xfId="0" applyFont="1" applyFill="1" applyBorder="1" applyAlignment="1">
      <alignment horizontal="center" vertical="center"/>
    </xf>
    <xf numFmtId="0" fontId="22" fillId="4"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7"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2" fillId="4" borderId="8" xfId="0" applyFont="1" applyFill="1" applyBorder="1" applyAlignment="1">
      <alignment horizontal="right" vertical="center"/>
    </xf>
    <xf numFmtId="0" fontId="22" fillId="4" borderId="7" xfId="0" applyFont="1" applyFill="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43" fillId="0" borderId="1" xfId="0" applyFont="1" applyBorder="1" applyAlignment="1">
      <alignment horizontal="left" vertical="center" wrapText="1"/>
    </xf>
    <xf numFmtId="0" fontId="42" fillId="0" borderId="29" xfId="0" applyFont="1" applyBorder="1" applyAlignment="1">
      <alignment horizontal="left" wrapText="1"/>
    </xf>
    <xf numFmtId="0" fontId="41" fillId="0" borderId="1" xfId="0" applyFont="1" applyBorder="1" applyAlignment="1">
      <alignment horizontal="center" vertical="center" wrapText="1"/>
    </xf>
    <xf numFmtId="49" fontId="43" fillId="0" borderId="1" xfId="0" applyNumberFormat="1" applyFont="1" applyBorder="1" applyAlignment="1">
      <alignment horizontal="left" vertical="center" wrapText="1"/>
    </xf>
    <xf numFmtId="0" fontId="41" fillId="0" borderId="1" xfId="0" applyFont="1" applyBorder="1" applyAlignment="1">
      <alignment horizontal="center" vertical="center"/>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podminky.urs.cz/item/CS_URS_2024_02/916241213" TargetMode="External"/><Relationship Id="rId3" Type="http://schemas.openxmlformats.org/officeDocument/2006/relationships/hyperlink" Target="https://podminky.urs.cz/item/CS_URS_2024_02/120001101" TargetMode="External"/><Relationship Id="rId7" Type="http://schemas.openxmlformats.org/officeDocument/2006/relationships/hyperlink" Target="https://podminky.urs.cz/item/CS_URS_2024_02/596412210" TargetMode="External"/><Relationship Id="rId2" Type="http://schemas.openxmlformats.org/officeDocument/2006/relationships/hyperlink" Target="https://podminky.urs.cz/item/CS_URS_2024_02/122252205" TargetMode="External"/><Relationship Id="rId1" Type="http://schemas.openxmlformats.org/officeDocument/2006/relationships/hyperlink" Target="https://podminky.urs.cz/item/CS_URS_2024_02/181152302" TargetMode="External"/><Relationship Id="rId6" Type="http://schemas.openxmlformats.org/officeDocument/2006/relationships/hyperlink" Target="https://podminky.urs.cz/item/CS_URS_2024_02/564952111" TargetMode="External"/><Relationship Id="rId11" Type="http://schemas.openxmlformats.org/officeDocument/2006/relationships/drawing" Target="../drawings/drawing10.xml"/><Relationship Id="rId5" Type="http://schemas.openxmlformats.org/officeDocument/2006/relationships/hyperlink" Target="https://podminky.urs.cz/item/CS_URS_2024_02/564861111" TargetMode="External"/><Relationship Id="rId10" Type="http://schemas.openxmlformats.org/officeDocument/2006/relationships/printerSettings" Target="../printerSettings/printerSettings10.bin"/><Relationship Id="rId4" Type="http://schemas.openxmlformats.org/officeDocument/2006/relationships/hyperlink" Target="https://podminky.urs.cz/item/CS_URS_2024_02/564851111" TargetMode="External"/><Relationship Id="rId9" Type="http://schemas.openxmlformats.org/officeDocument/2006/relationships/hyperlink" Target="https://podminky.urs.cz/item/CS_URS_2024_02/99822301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podminky.urs.cz/item/CS_URS_2024_02/915621111" TargetMode="External"/><Relationship Id="rId13" Type="http://schemas.openxmlformats.org/officeDocument/2006/relationships/hyperlink" Target="https://podminky.urs.cz/item/CS_URS_2024_02/998225111" TargetMode="External"/><Relationship Id="rId3" Type="http://schemas.openxmlformats.org/officeDocument/2006/relationships/hyperlink" Target="https://podminky.urs.cz/item/CS_URS_2024_02/915211112" TargetMode="External"/><Relationship Id="rId7" Type="http://schemas.openxmlformats.org/officeDocument/2006/relationships/hyperlink" Target="https://podminky.urs.cz/item/CS_URS_2024_02/915221122" TargetMode="External"/><Relationship Id="rId12" Type="http://schemas.openxmlformats.org/officeDocument/2006/relationships/hyperlink" Target="https://podminky.urs.cz/item/CS_URS_2024_02/914111111" TargetMode="External"/><Relationship Id="rId2" Type="http://schemas.openxmlformats.org/officeDocument/2006/relationships/hyperlink" Target="https://podminky.urs.cz/item/CS_URS_2024_02/915111112" TargetMode="External"/><Relationship Id="rId1" Type="http://schemas.openxmlformats.org/officeDocument/2006/relationships/hyperlink" Target="https://podminky.urs.cz/item/CS_URS_2024_02/915611111" TargetMode="External"/><Relationship Id="rId6" Type="http://schemas.openxmlformats.org/officeDocument/2006/relationships/hyperlink" Target="https://podminky.urs.cz/item/CS_URS_2024_02/915121122" TargetMode="External"/><Relationship Id="rId11" Type="http://schemas.openxmlformats.org/officeDocument/2006/relationships/hyperlink" Target="https://podminky.urs.cz/item/CS_URS_2024_02/914511112" TargetMode="External"/><Relationship Id="rId5" Type="http://schemas.openxmlformats.org/officeDocument/2006/relationships/hyperlink" Target="https://podminky.urs.cz/item/CS_URS_2024_02/915211122" TargetMode="External"/><Relationship Id="rId15" Type="http://schemas.openxmlformats.org/officeDocument/2006/relationships/drawing" Target="../drawings/drawing11.xml"/><Relationship Id="rId10" Type="http://schemas.openxmlformats.org/officeDocument/2006/relationships/hyperlink" Target="https://podminky.urs.cz/item/CS_URS_2024_02/915231112" TargetMode="External"/><Relationship Id="rId4" Type="http://schemas.openxmlformats.org/officeDocument/2006/relationships/hyperlink" Target="https://podminky.urs.cz/item/CS_URS_2024_02/915111122" TargetMode="External"/><Relationship Id="rId9" Type="http://schemas.openxmlformats.org/officeDocument/2006/relationships/hyperlink" Target="https://podminky.urs.cz/item/CS_URS_2024_02/915131112" TargetMode="External"/><Relationship Id="rId1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hyperlink" Target="https://podminky.urs.cz/item/CS_URS_2024_02/914111111" TargetMode="External"/><Relationship Id="rId3" Type="http://schemas.openxmlformats.org/officeDocument/2006/relationships/hyperlink" Target="https://podminky.urs.cz/item/CS_URS_2024_02/915211112" TargetMode="External"/><Relationship Id="rId7" Type="http://schemas.openxmlformats.org/officeDocument/2006/relationships/hyperlink" Target="https://podminky.urs.cz/item/CS_URS_2024_02/914511112" TargetMode="External"/><Relationship Id="rId2" Type="http://schemas.openxmlformats.org/officeDocument/2006/relationships/hyperlink" Target="https://podminky.urs.cz/item/CS_URS_2024_02/915111112" TargetMode="External"/><Relationship Id="rId1" Type="http://schemas.openxmlformats.org/officeDocument/2006/relationships/hyperlink" Target="https://podminky.urs.cz/item/CS_URS_2024_02/915611111" TargetMode="External"/><Relationship Id="rId6" Type="http://schemas.openxmlformats.org/officeDocument/2006/relationships/hyperlink" Target="https://podminky.urs.cz/item/CS_URS_2024_02/915231112" TargetMode="External"/><Relationship Id="rId11" Type="http://schemas.openxmlformats.org/officeDocument/2006/relationships/drawing" Target="../drawings/drawing12.xml"/><Relationship Id="rId5" Type="http://schemas.openxmlformats.org/officeDocument/2006/relationships/hyperlink" Target="https://podminky.urs.cz/item/CS_URS_2024_02/915131112" TargetMode="External"/><Relationship Id="rId10" Type="http://schemas.openxmlformats.org/officeDocument/2006/relationships/printerSettings" Target="../printerSettings/printerSettings12.bin"/><Relationship Id="rId4" Type="http://schemas.openxmlformats.org/officeDocument/2006/relationships/hyperlink" Target="https://podminky.urs.cz/item/CS_URS_2024_02/915621111" TargetMode="External"/><Relationship Id="rId9" Type="http://schemas.openxmlformats.org/officeDocument/2006/relationships/hyperlink" Target="https://podminky.urs.cz/item/CS_URS_2024_02/998225111"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podminky.urs.cz/item/CS_URS_2024_02/914511111" TargetMode="External"/><Relationship Id="rId3" Type="http://schemas.openxmlformats.org/officeDocument/2006/relationships/hyperlink" Target="https://podminky.urs.cz/item/CS_URS_2024_02/915211112" TargetMode="External"/><Relationship Id="rId7" Type="http://schemas.openxmlformats.org/officeDocument/2006/relationships/hyperlink" Target="https://podminky.urs.cz/item/CS_URS_2024_02/915231112" TargetMode="External"/><Relationship Id="rId12" Type="http://schemas.openxmlformats.org/officeDocument/2006/relationships/drawing" Target="../drawings/drawing13.xml"/><Relationship Id="rId2" Type="http://schemas.openxmlformats.org/officeDocument/2006/relationships/hyperlink" Target="https://podminky.urs.cz/item/CS_URS_2024_02/915111112" TargetMode="External"/><Relationship Id="rId1" Type="http://schemas.openxmlformats.org/officeDocument/2006/relationships/hyperlink" Target="https://podminky.urs.cz/item/CS_URS_2024_02/915611111" TargetMode="External"/><Relationship Id="rId6" Type="http://schemas.openxmlformats.org/officeDocument/2006/relationships/hyperlink" Target="https://podminky.urs.cz/item/CS_URS_2024_02/915131112" TargetMode="External"/><Relationship Id="rId11" Type="http://schemas.openxmlformats.org/officeDocument/2006/relationships/printerSettings" Target="../printerSettings/printerSettings13.bin"/><Relationship Id="rId5" Type="http://schemas.openxmlformats.org/officeDocument/2006/relationships/hyperlink" Target="https://podminky.urs.cz/item/CS_URS_2024_02/915621111" TargetMode="External"/><Relationship Id="rId10" Type="http://schemas.openxmlformats.org/officeDocument/2006/relationships/hyperlink" Target="https://podminky.urs.cz/item/CS_URS_2024_02/998223011" TargetMode="External"/><Relationship Id="rId4" Type="http://schemas.openxmlformats.org/officeDocument/2006/relationships/hyperlink" Target="https://podminky.urs.cz/item/CS_URS_2024_02/915321115" TargetMode="External"/><Relationship Id="rId9" Type="http://schemas.openxmlformats.org/officeDocument/2006/relationships/hyperlink" Target="https://podminky.urs.cz/item/CS_URS_2024_02/914111111"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podminky.urs.cz/item/CS_URS_2024_02/913221113" TargetMode="External"/><Relationship Id="rId13" Type="http://schemas.openxmlformats.org/officeDocument/2006/relationships/hyperlink" Target="https://podminky.urs.cz/item/CS_URS_2024_02/913911113" TargetMode="External"/><Relationship Id="rId18" Type="http://schemas.openxmlformats.org/officeDocument/2006/relationships/hyperlink" Target="https://podminky.urs.cz/item/CS_URS_2024_02/915222911" TargetMode="External"/><Relationship Id="rId3" Type="http://schemas.openxmlformats.org/officeDocument/2006/relationships/hyperlink" Target="https://podminky.urs.cz/item/CS_URS_2024_02/913121211" TargetMode="External"/><Relationship Id="rId7" Type="http://schemas.openxmlformats.org/officeDocument/2006/relationships/hyperlink" Target="https://podminky.urs.cz/item/CS_URS_2024_02/913221111" TargetMode="External"/><Relationship Id="rId12" Type="http://schemas.openxmlformats.org/officeDocument/2006/relationships/hyperlink" Target="https://podminky.urs.cz/item/CS_URS_2024_02/913411211" TargetMode="External"/><Relationship Id="rId17" Type="http://schemas.openxmlformats.org/officeDocument/2006/relationships/hyperlink" Target="https://podminky.urs.cz/item/CS_URS_2024_02/915222121" TargetMode="External"/><Relationship Id="rId2" Type="http://schemas.openxmlformats.org/officeDocument/2006/relationships/hyperlink" Target="https://podminky.urs.cz/item/CS_URS_2024_02/913121112" TargetMode="External"/><Relationship Id="rId16" Type="http://schemas.openxmlformats.org/officeDocument/2006/relationships/hyperlink" Target="https://podminky.urs.cz/item/CS_URS_2024_02/913911222" TargetMode="External"/><Relationship Id="rId20" Type="http://schemas.openxmlformats.org/officeDocument/2006/relationships/drawing" Target="../drawings/drawing14.xml"/><Relationship Id="rId1" Type="http://schemas.openxmlformats.org/officeDocument/2006/relationships/hyperlink" Target="https://podminky.urs.cz/item/CS_URS_2024_02/913121111" TargetMode="External"/><Relationship Id="rId6" Type="http://schemas.openxmlformats.org/officeDocument/2006/relationships/hyperlink" Target="https://podminky.urs.cz/item/CS_URS_2024_02/913121211" TargetMode="External"/><Relationship Id="rId11" Type="http://schemas.openxmlformats.org/officeDocument/2006/relationships/hyperlink" Target="https://podminky.urs.cz/item/CS_URS_2024_02/913411111" TargetMode="External"/><Relationship Id="rId5" Type="http://schemas.openxmlformats.org/officeDocument/2006/relationships/hyperlink" Target="https://podminky.urs.cz/item/CS_URS_2024_02/913121111" TargetMode="External"/><Relationship Id="rId15" Type="http://schemas.openxmlformats.org/officeDocument/2006/relationships/hyperlink" Target="https://podminky.urs.cz/item/CS_URS_2024_02/913911122" TargetMode="External"/><Relationship Id="rId10" Type="http://schemas.openxmlformats.org/officeDocument/2006/relationships/hyperlink" Target="https://podminky.urs.cz/item/CS_URS_2024_02/913221213" TargetMode="External"/><Relationship Id="rId19" Type="http://schemas.openxmlformats.org/officeDocument/2006/relationships/printerSettings" Target="../printerSettings/printerSettings14.bin"/><Relationship Id="rId4" Type="http://schemas.openxmlformats.org/officeDocument/2006/relationships/hyperlink" Target="https://podminky.urs.cz/item/CS_URS_2024_02/913121212" TargetMode="External"/><Relationship Id="rId9" Type="http://schemas.openxmlformats.org/officeDocument/2006/relationships/hyperlink" Target="https://podminky.urs.cz/item/CS_URS_2024_02/913221211" TargetMode="External"/><Relationship Id="rId14" Type="http://schemas.openxmlformats.org/officeDocument/2006/relationships/hyperlink" Target="https://podminky.urs.cz/item/CS_URS_2024_02/913911213"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podminky.urs.cz/item/CS_URS_2024_02/913221113" TargetMode="External"/><Relationship Id="rId13" Type="http://schemas.openxmlformats.org/officeDocument/2006/relationships/hyperlink" Target="https://podminky.urs.cz/item/CS_URS_2024_02/913911113" TargetMode="External"/><Relationship Id="rId18" Type="http://schemas.openxmlformats.org/officeDocument/2006/relationships/hyperlink" Target="https://podminky.urs.cz/item/CS_URS_2024_02/915222911" TargetMode="External"/><Relationship Id="rId3" Type="http://schemas.openxmlformats.org/officeDocument/2006/relationships/hyperlink" Target="https://podminky.urs.cz/item/CS_URS_2024_02/913121211" TargetMode="External"/><Relationship Id="rId7" Type="http://schemas.openxmlformats.org/officeDocument/2006/relationships/hyperlink" Target="https://podminky.urs.cz/item/CS_URS_2024_02/913221111" TargetMode="External"/><Relationship Id="rId12" Type="http://schemas.openxmlformats.org/officeDocument/2006/relationships/hyperlink" Target="https://podminky.urs.cz/item/CS_URS_2024_02/913411211" TargetMode="External"/><Relationship Id="rId17" Type="http://schemas.openxmlformats.org/officeDocument/2006/relationships/hyperlink" Target="https://podminky.urs.cz/item/CS_URS_2024_02/915222121" TargetMode="External"/><Relationship Id="rId2" Type="http://schemas.openxmlformats.org/officeDocument/2006/relationships/hyperlink" Target="https://podminky.urs.cz/item/CS_URS_2024_02/913121112" TargetMode="External"/><Relationship Id="rId16" Type="http://schemas.openxmlformats.org/officeDocument/2006/relationships/hyperlink" Target="https://podminky.urs.cz/item/CS_URS_2024_02/913911222" TargetMode="External"/><Relationship Id="rId20" Type="http://schemas.openxmlformats.org/officeDocument/2006/relationships/drawing" Target="../drawings/drawing15.xml"/><Relationship Id="rId1" Type="http://schemas.openxmlformats.org/officeDocument/2006/relationships/hyperlink" Target="https://podminky.urs.cz/item/CS_URS_2024_02/913121111" TargetMode="External"/><Relationship Id="rId6" Type="http://schemas.openxmlformats.org/officeDocument/2006/relationships/hyperlink" Target="https://podminky.urs.cz/item/CS_URS_2024_02/913121211" TargetMode="External"/><Relationship Id="rId11" Type="http://schemas.openxmlformats.org/officeDocument/2006/relationships/hyperlink" Target="https://podminky.urs.cz/item/CS_URS_2024_02/913411111" TargetMode="External"/><Relationship Id="rId5" Type="http://schemas.openxmlformats.org/officeDocument/2006/relationships/hyperlink" Target="https://podminky.urs.cz/item/CS_URS_2024_02/913121111" TargetMode="External"/><Relationship Id="rId15" Type="http://schemas.openxmlformats.org/officeDocument/2006/relationships/hyperlink" Target="https://podminky.urs.cz/item/CS_URS_2024_02/913911122" TargetMode="External"/><Relationship Id="rId10" Type="http://schemas.openxmlformats.org/officeDocument/2006/relationships/hyperlink" Target="https://podminky.urs.cz/item/CS_URS_2024_02/913221213" TargetMode="External"/><Relationship Id="rId19" Type="http://schemas.openxmlformats.org/officeDocument/2006/relationships/printerSettings" Target="../printerSettings/printerSettings15.bin"/><Relationship Id="rId4" Type="http://schemas.openxmlformats.org/officeDocument/2006/relationships/hyperlink" Target="https://podminky.urs.cz/item/CS_URS_2024_02/913121212" TargetMode="External"/><Relationship Id="rId9" Type="http://schemas.openxmlformats.org/officeDocument/2006/relationships/hyperlink" Target="https://podminky.urs.cz/item/CS_URS_2024_02/913221211" TargetMode="External"/><Relationship Id="rId14" Type="http://schemas.openxmlformats.org/officeDocument/2006/relationships/hyperlink" Target="https://podminky.urs.cz/item/CS_URS_2024_02/913911213"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s://podminky.urs.cz/item/CS_URS_2024_02/112101104" TargetMode="External"/><Relationship Id="rId13" Type="http://schemas.openxmlformats.org/officeDocument/2006/relationships/hyperlink" Target="https://podminky.urs.cz/item/CS_URS_2024_02/174251201" TargetMode="External"/><Relationship Id="rId3" Type="http://schemas.openxmlformats.org/officeDocument/2006/relationships/hyperlink" Target="https://podminky.urs.cz/item/CS_URS_2024_02/121103111" TargetMode="External"/><Relationship Id="rId7" Type="http://schemas.openxmlformats.org/officeDocument/2006/relationships/hyperlink" Target="https://podminky.urs.cz/item/CS_URS_2024_02/112101102" TargetMode="External"/><Relationship Id="rId12" Type="http://schemas.openxmlformats.org/officeDocument/2006/relationships/hyperlink" Target="https://podminky.urs.cz/item/CS_URS_2024_02/112251104" TargetMode="External"/><Relationship Id="rId17" Type="http://schemas.openxmlformats.org/officeDocument/2006/relationships/drawing" Target="../drawings/drawing16.xml"/><Relationship Id="rId2" Type="http://schemas.openxmlformats.org/officeDocument/2006/relationships/hyperlink" Target="https://podminky.urs.cz/item/CS_URS_2024_02/162351103" TargetMode="External"/><Relationship Id="rId16" Type="http://schemas.openxmlformats.org/officeDocument/2006/relationships/printerSettings" Target="../printerSettings/printerSettings16.bin"/><Relationship Id="rId1" Type="http://schemas.openxmlformats.org/officeDocument/2006/relationships/hyperlink" Target="https://podminky.urs.cz/item/CS_URS_2024_02/184818232" TargetMode="External"/><Relationship Id="rId6" Type="http://schemas.openxmlformats.org/officeDocument/2006/relationships/hyperlink" Target="https://podminky.urs.cz/item/CS_URS_2024_02/112101101" TargetMode="External"/><Relationship Id="rId11" Type="http://schemas.openxmlformats.org/officeDocument/2006/relationships/hyperlink" Target="https://podminky.urs.cz/item/CS_URS_2024_02/112251102" TargetMode="External"/><Relationship Id="rId5" Type="http://schemas.openxmlformats.org/officeDocument/2006/relationships/hyperlink" Target="https://podminky.urs.cz/item/CS_URS_2024_02/111251204" TargetMode="External"/><Relationship Id="rId15" Type="http://schemas.openxmlformats.org/officeDocument/2006/relationships/hyperlink" Target="https://podminky.urs.cz/item/CS_URS_2024_02/174251204" TargetMode="External"/><Relationship Id="rId10" Type="http://schemas.openxmlformats.org/officeDocument/2006/relationships/hyperlink" Target="https://podminky.urs.cz/item/CS_URS_2024_02/112251101" TargetMode="External"/><Relationship Id="rId4" Type="http://schemas.openxmlformats.org/officeDocument/2006/relationships/hyperlink" Target="https://podminky.urs.cz/item/CS_URS_2024_02/111251101" TargetMode="External"/><Relationship Id="rId9" Type="http://schemas.openxmlformats.org/officeDocument/2006/relationships/hyperlink" Target="https://podminky.urs.cz/item/CS_URS_2024_02/112101122" TargetMode="External"/><Relationship Id="rId14" Type="http://schemas.openxmlformats.org/officeDocument/2006/relationships/hyperlink" Target="https://podminky.urs.cz/item/CS_URS_2024_02/174251202"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s://podminky.urs.cz/item/CS_URS_2024_02/112101122" TargetMode="External"/><Relationship Id="rId13" Type="http://schemas.openxmlformats.org/officeDocument/2006/relationships/hyperlink" Target="https://podminky.urs.cz/item/CS_URS_2024_02/174251202" TargetMode="External"/><Relationship Id="rId3" Type="http://schemas.openxmlformats.org/officeDocument/2006/relationships/hyperlink" Target="https://podminky.urs.cz/item/CS_URS_2024_02/121103111" TargetMode="External"/><Relationship Id="rId7" Type="http://schemas.openxmlformats.org/officeDocument/2006/relationships/hyperlink" Target="https://podminky.urs.cz/item/CS_URS_2024_02/112101102" TargetMode="External"/><Relationship Id="rId12" Type="http://schemas.openxmlformats.org/officeDocument/2006/relationships/hyperlink" Target="https://podminky.urs.cz/item/CS_URS_2024_02/174251201" TargetMode="External"/><Relationship Id="rId2" Type="http://schemas.openxmlformats.org/officeDocument/2006/relationships/hyperlink" Target="https://podminky.urs.cz/item/CS_URS_2024_02/162351103" TargetMode="External"/><Relationship Id="rId16" Type="http://schemas.openxmlformats.org/officeDocument/2006/relationships/drawing" Target="../drawings/drawing17.xml"/><Relationship Id="rId1" Type="http://schemas.openxmlformats.org/officeDocument/2006/relationships/hyperlink" Target="https://podminky.urs.cz/item/CS_URS_2024_02/184818232" TargetMode="External"/><Relationship Id="rId6" Type="http://schemas.openxmlformats.org/officeDocument/2006/relationships/hyperlink" Target="https://podminky.urs.cz/item/CS_URS_2024_02/112101101" TargetMode="External"/><Relationship Id="rId11" Type="http://schemas.openxmlformats.org/officeDocument/2006/relationships/hyperlink" Target="https://podminky.urs.cz/item/CS_URS_2024_02/112251103" TargetMode="External"/><Relationship Id="rId5" Type="http://schemas.openxmlformats.org/officeDocument/2006/relationships/hyperlink" Target="https://podminky.urs.cz/item/CS_URS_2024_02/111251204" TargetMode="External"/><Relationship Id="rId15" Type="http://schemas.openxmlformats.org/officeDocument/2006/relationships/printerSettings" Target="../printerSettings/printerSettings17.bin"/><Relationship Id="rId10" Type="http://schemas.openxmlformats.org/officeDocument/2006/relationships/hyperlink" Target="https://podminky.urs.cz/item/CS_URS_2024_02/112251102" TargetMode="External"/><Relationship Id="rId4" Type="http://schemas.openxmlformats.org/officeDocument/2006/relationships/hyperlink" Target="https://podminky.urs.cz/item/CS_URS_2024_02/111251101" TargetMode="External"/><Relationship Id="rId9" Type="http://schemas.openxmlformats.org/officeDocument/2006/relationships/hyperlink" Target="https://podminky.urs.cz/item/CS_URS_2024_02/112251101" TargetMode="External"/><Relationship Id="rId14" Type="http://schemas.openxmlformats.org/officeDocument/2006/relationships/hyperlink" Target="https://podminky.urs.cz/item/CS_URS_2024_02/174251203" TargetMode="External"/></Relationships>
</file>

<file path=xl/worksheets/_rels/sheet18.xml.rels><?xml version="1.0" encoding="UTF-8" standalone="yes"?>
<Relationships xmlns="http://schemas.openxmlformats.org/package/2006/relationships"><Relationship Id="rId13" Type="http://schemas.openxmlformats.org/officeDocument/2006/relationships/hyperlink" Target="https://podminky.urs.cz/item/CS_URS_2024_02/852241192" TargetMode="External"/><Relationship Id="rId18" Type="http://schemas.openxmlformats.org/officeDocument/2006/relationships/hyperlink" Target="https://podminky.urs.cz/item/CS_URS_2024_02/857311131" TargetMode="External"/><Relationship Id="rId26" Type="http://schemas.openxmlformats.org/officeDocument/2006/relationships/hyperlink" Target="https://podminky.urs.cz/item/CS_URS_2024_02/891311112" TargetMode="External"/><Relationship Id="rId39" Type="http://schemas.openxmlformats.org/officeDocument/2006/relationships/hyperlink" Target="https://podminky.urs.cz/item/CS_URS_2024_02/998273102" TargetMode="External"/><Relationship Id="rId21" Type="http://schemas.openxmlformats.org/officeDocument/2006/relationships/hyperlink" Target="https://podminky.urs.cz/item/CS_URS_2024_02/857314122" TargetMode="External"/><Relationship Id="rId34" Type="http://schemas.openxmlformats.org/officeDocument/2006/relationships/hyperlink" Target="https://podminky.urs.cz/item/CS_URS_2024_02/899721111" TargetMode="External"/><Relationship Id="rId42" Type="http://schemas.openxmlformats.org/officeDocument/2006/relationships/hyperlink" Target="https://podminky.urs.cz/item/CS_URS_2024_02/151101111" TargetMode="External"/><Relationship Id="rId47" Type="http://schemas.openxmlformats.org/officeDocument/2006/relationships/hyperlink" Target="https://podminky.urs.cz/item/CS_URS_2024_02/871251811" TargetMode="External"/><Relationship Id="rId50" Type="http://schemas.openxmlformats.org/officeDocument/2006/relationships/printerSettings" Target="../printerSettings/printerSettings18.bin"/><Relationship Id="rId7" Type="http://schemas.openxmlformats.org/officeDocument/2006/relationships/hyperlink" Target="https://podminky.urs.cz/item/CS_URS_2024_02/174101101" TargetMode="External"/><Relationship Id="rId2" Type="http://schemas.openxmlformats.org/officeDocument/2006/relationships/hyperlink" Target="https://podminky.urs.cz/item/CS_URS_2024_02/120001101" TargetMode="External"/><Relationship Id="rId16" Type="http://schemas.openxmlformats.org/officeDocument/2006/relationships/hyperlink" Target="https://podminky.urs.cz/item/CS_URS_2024_02/857262122" TargetMode="External"/><Relationship Id="rId29" Type="http://schemas.openxmlformats.org/officeDocument/2006/relationships/hyperlink" Target="https://podminky.urs.cz/item/CS_URS_2024_02/892351111" TargetMode="External"/><Relationship Id="rId11" Type="http://schemas.openxmlformats.org/officeDocument/2006/relationships/hyperlink" Target="https://podminky.urs.cz/item/CS_URS_2024_02/851261131" TargetMode="External"/><Relationship Id="rId24" Type="http://schemas.openxmlformats.org/officeDocument/2006/relationships/hyperlink" Target="https://podminky.urs.cz/item/CS_URS_2024_02/891241112" TargetMode="External"/><Relationship Id="rId32" Type="http://schemas.openxmlformats.org/officeDocument/2006/relationships/hyperlink" Target="https://podminky.urs.cz/item/CS_URS_2024_02/899401112" TargetMode="External"/><Relationship Id="rId37" Type="http://schemas.openxmlformats.org/officeDocument/2006/relationships/hyperlink" Target="https://podminky.urs.cz/item/CS_URS_2024_02/899913143" TargetMode="External"/><Relationship Id="rId40" Type="http://schemas.openxmlformats.org/officeDocument/2006/relationships/hyperlink" Target="https://podminky.urs.cz/item/CS_URS_2024_02/132251255" TargetMode="External"/><Relationship Id="rId45" Type="http://schemas.openxmlformats.org/officeDocument/2006/relationships/hyperlink" Target="https://podminky.urs.cz/item/CS_URS_2024_02/850311811" TargetMode="External"/><Relationship Id="rId5" Type="http://schemas.openxmlformats.org/officeDocument/2006/relationships/hyperlink" Target="https://podminky.urs.cz/item/CS_URS_2024_02/151101111" TargetMode="External"/><Relationship Id="rId15" Type="http://schemas.openxmlformats.org/officeDocument/2006/relationships/hyperlink" Target="https://podminky.urs.cz/item/CS_URS_2024_02/857261131" TargetMode="External"/><Relationship Id="rId23" Type="http://schemas.openxmlformats.org/officeDocument/2006/relationships/hyperlink" Target="https://podminky.urs.cz/item/CS_URS_2024_02/891247211" TargetMode="External"/><Relationship Id="rId28" Type="http://schemas.openxmlformats.org/officeDocument/2006/relationships/hyperlink" Target="https://podminky.urs.cz/item/CS_URS_2024_02/892271111" TargetMode="External"/><Relationship Id="rId36" Type="http://schemas.openxmlformats.org/officeDocument/2006/relationships/hyperlink" Target="https://podminky.urs.cz/item/CS_URS_2024_02/892372111" TargetMode="External"/><Relationship Id="rId49" Type="http://schemas.openxmlformats.org/officeDocument/2006/relationships/hyperlink" Target="https://podminky.urs.cz/item/CS_URS_2024_02/119002412" TargetMode="External"/><Relationship Id="rId10" Type="http://schemas.openxmlformats.org/officeDocument/2006/relationships/hyperlink" Target="https://podminky.urs.cz/item/CS_URS_2024_02/851241131" TargetMode="External"/><Relationship Id="rId19" Type="http://schemas.openxmlformats.org/officeDocument/2006/relationships/hyperlink" Target="https://podminky.urs.cz/item/CS_URS_2024_02/857312122" TargetMode="External"/><Relationship Id="rId31" Type="http://schemas.openxmlformats.org/officeDocument/2006/relationships/hyperlink" Target="https://podminky.urs.cz/item/CS_URS_2024_02/892353122" TargetMode="External"/><Relationship Id="rId44" Type="http://schemas.openxmlformats.org/officeDocument/2006/relationships/hyperlink" Target="https://podminky.urs.cz/item/CS_URS_2024_02/174101101" TargetMode="External"/><Relationship Id="rId4" Type="http://schemas.openxmlformats.org/officeDocument/2006/relationships/hyperlink" Target="https://podminky.urs.cz/item/CS_URS_2024_02/151101101" TargetMode="External"/><Relationship Id="rId9" Type="http://schemas.openxmlformats.org/officeDocument/2006/relationships/hyperlink" Target="https://podminky.urs.cz/item/CS_URS_2024_02/451572111" TargetMode="External"/><Relationship Id="rId14" Type="http://schemas.openxmlformats.org/officeDocument/2006/relationships/hyperlink" Target="https://podminky.urs.cz/item/CS_URS_2024_02/857242122" TargetMode="External"/><Relationship Id="rId22" Type="http://schemas.openxmlformats.org/officeDocument/2006/relationships/hyperlink" Target="https://podminky.urs.cz/item/CS_URS_2024_02/891247111" TargetMode="External"/><Relationship Id="rId27" Type="http://schemas.openxmlformats.org/officeDocument/2006/relationships/hyperlink" Target="https://podminky.urs.cz/item/CS_URS_2024_02/892241111" TargetMode="External"/><Relationship Id="rId30" Type="http://schemas.openxmlformats.org/officeDocument/2006/relationships/hyperlink" Target="https://podminky.urs.cz/item/CS_URS_2024_02/892273122" TargetMode="External"/><Relationship Id="rId35" Type="http://schemas.openxmlformats.org/officeDocument/2006/relationships/hyperlink" Target="https://podminky.urs.cz/item/CS_URS_2024_02/899722113" TargetMode="External"/><Relationship Id="rId43" Type="http://schemas.openxmlformats.org/officeDocument/2006/relationships/hyperlink" Target="https://podminky.urs.cz/item/CS_URS_2024_02/167151111" TargetMode="External"/><Relationship Id="rId48" Type="http://schemas.openxmlformats.org/officeDocument/2006/relationships/hyperlink" Target="https://podminky.urs.cz/item/CS_URS_2024_02/119002411" TargetMode="External"/><Relationship Id="rId8" Type="http://schemas.openxmlformats.org/officeDocument/2006/relationships/hyperlink" Target="https://podminky.urs.cz/item/CS_URS_2024_02/175111101" TargetMode="External"/><Relationship Id="rId51" Type="http://schemas.openxmlformats.org/officeDocument/2006/relationships/drawing" Target="../drawings/drawing18.xml"/><Relationship Id="rId3" Type="http://schemas.openxmlformats.org/officeDocument/2006/relationships/hyperlink" Target="https://podminky.urs.cz/item/CS_URS_2024_02/132251256" TargetMode="External"/><Relationship Id="rId12" Type="http://schemas.openxmlformats.org/officeDocument/2006/relationships/hyperlink" Target="https://podminky.urs.cz/item/CS_URS_2024_02/851311131" TargetMode="External"/><Relationship Id="rId17" Type="http://schemas.openxmlformats.org/officeDocument/2006/relationships/hyperlink" Target="https://podminky.urs.cz/item/CS_URS_2024_02/857263131" TargetMode="External"/><Relationship Id="rId25" Type="http://schemas.openxmlformats.org/officeDocument/2006/relationships/hyperlink" Target="https://podminky.urs.cz/item/CS_URS_2024_02/891261112" TargetMode="External"/><Relationship Id="rId33" Type="http://schemas.openxmlformats.org/officeDocument/2006/relationships/hyperlink" Target="https://podminky.urs.cz/item/CS_URS_2024_02/899401113" TargetMode="External"/><Relationship Id="rId38" Type="http://schemas.openxmlformats.org/officeDocument/2006/relationships/hyperlink" Target="https://podminky.urs.cz/item/CS_URS_2024_02/899914214" TargetMode="External"/><Relationship Id="rId46" Type="http://schemas.openxmlformats.org/officeDocument/2006/relationships/hyperlink" Target="https://podminky.urs.cz/item/CS_URS_2024_02/871211141" TargetMode="External"/><Relationship Id="rId20" Type="http://schemas.openxmlformats.org/officeDocument/2006/relationships/hyperlink" Target="https://podminky.urs.cz/item/CS_URS_2024_02/857313131" TargetMode="External"/><Relationship Id="rId41" Type="http://schemas.openxmlformats.org/officeDocument/2006/relationships/hyperlink" Target="https://podminky.urs.cz/item/CS_URS_2024_02/151101101" TargetMode="External"/><Relationship Id="rId1" Type="http://schemas.openxmlformats.org/officeDocument/2006/relationships/hyperlink" Target="https://podminky.urs.cz/item/CS_URS_2024_02/119001421" TargetMode="External"/><Relationship Id="rId6" Type="http://schemas.openxmlformats.org/officeDocument/2006/relationships/hyperlink" Target="https://podminky.urs.cz/item/CS_URS_2024_02/167151111"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s://podminky.urs.cz/item/CS_URS_2024_02/174101101" TargetMode="External"/><Relationship Id="rId13" Type="http://schemas.openxmlformats.org/officeDocument/2006/relationships/hyperlink" Target="https://podminky.urs.cz/item/CS_URS_2024_02/899401111" TargetMode="External"/><Relationship Id="rId18" Type="http://schemas.openxmlformats.org/officeDocument/2006/relationships/drawing" Target="../drawings/drawing19.xml"/><Relationship Id="rId3" Type="http://schemas.openxmlformats.org/officeDocument/2006/relationships/hyperlink" Target="https://podminky.urs.cz/item/CS_URS_2024_02/120001101" TargetMode="External"/><Relationship Id="rId7" Type="http://schemas.openxmlformats.org/officeDocument/2006/relationships/hyperlink" Target="https://podminky.urs.cz/item/CS_URS_2024_02/167151111" TargetMode="External"/><Relationship Id="rId12" Type="http://schemas.openxmlformats.org/officeDocument/2006/relationships/hyperlink" Target="https://podminky.urs.cz/item/CS_URS_2024_02/891269111" TargetMode="External"/><Relationship Id="rId17" Type="http://schemas.openxmlformats.org/officeDocument/2006/relationships/printerSettings" Target="../printerSettings/printerSettings19.bin"/><Relationship Id="rId2" Type="http://schemas.openxmlformats.org/officeDocument/2006/relationships/hyperlink" Target="https://podminky.urs.cz/item/CS_URS_2024_02/119001421" TargetMode="External"/><Relationship Id="rId16" Type="http://schemas.openxmlformats.org/officeDocument/2006/relationships/hyperlink" Target="https://podminky.urs.cz/item/CS_URS_2024_02/998276101" TargetMode="External"/><Relationship Id="rId1" Type="http://schemas.openxmlformats.org/officeDocument/2006/relationships/hyperlink" Target="https://podminky.urs.cz/item/CS_URS_2024_02/119001401" TargetMode="External"/><Relationship Id="rId6" Type="http://schemas.openxmlformats.org/officeDocument/2006/relationships/hyperlink" Target="https://podminky.urs.cz/item/CS_URS_2024_02/151101111" TargetMode="External"/><Relationship Id="rId11" Type="http://schemas.openxmlformats.org/officeDocument/2006/relationships/hyperlink" Target="https://podminky.urs.cz/item/CS_URS_2024_02/871161211" TargetMode="External"/><Relationship Id="rId5" Type="http://schemas.openxmlformats.org/officeDocument/2006/relationships/hyperlink" Target="https://podminky.urs.cz/item/CS_URS_2024_02/151101101" TargetMode="External"/><Relationship Id="rId15" Type="http://schemas.openxmlformats.org/officeDocument/2006/relationships/hyperlink" Target="https://podminky.urs.cz/item/CS_URS_2024_02/892372111" TargetMode="External"/><Relationship Id="rId10" Type="http://schemas.openxmlformats.org/officeDocument/2006/relationships/hyperlink" Target="https://podminky.urs.cz/item/CS_URS_2024_02/451572111" TargetMode="External"/><Relationship Id="rId4" Type="http://schemas.openxmlformats.org/officeDocument/2006/relationships/hyperlink" Target="https://podminky.urs.cz/item/CS_URS_2024_02/132251255" TargetMode="External"/><Relationship Id="rId9" Type="http://schemas.openxmlformats.org/officeDocument/2006/relationships/hyperlink" Target="https://podminky.urs.cz/item/CS_URS_2024_02/175111101" TargetMode="External"/><Relationship Id="rId14" Type="http://schemas.openxmlformats.org/officeDocument/2006/relationships/hyperlink" Target="https://podminky.urs.cz/item/CS_URS_2024_02/892241111"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4_02/564871116" TargetMode="External"/><Relationship Id="rId18" Type="http://schemas.openxmlformats.org/officeDocument/2006/relationships/hyperlink" Target="https://podminky.urs.cz/item/CS_URS_2024_02/565155121" TargetMode="External"/><Relationship Id="rId26" Type="http://schemas.openxmlformats.org/officeDocument/2006/relationships/hyperlink" Target="https://podminky.urs.cz/item/CS_URS_2024_02/452112112" TargetMode="External"/><Relationship Id="rId39" Type="http://schemas.openxmlformats.org/officeDocument/2006/relationships/hyperlink" Target="https://podminky.urs.cz/item/CS_URS_2024_02/916241213" TargetMode="External"/><Relationship Id="rId21" Type="http://schemas.openxmlformats.org/officeDocument/2006/relationships/hyperlink" Target="https://podminky.urs.cz/item/CS_URS_2024_02/596211110" TargetMode="External"/><Relationship Id="rId34" Type="http://schemas.openxmlformats.org/officeDocument/2006/relationships/hyperlink" Target="https://podminky.urs.cz/item/CS_URS_2024_02/211971121" TargetMode="External"/><Relationship Id="rId42" Type="http://schemas.openxmlformats.org/officeDocument/2006/relationships/hyperlink" Target="https://podminky.urs.cz/item/CS_URS_2024_02/113154558" TargetMode="External"/><Relationship Id="rId47" Type="http://schemas.openxmlformats.org/officeDocument/2006/relationships/hyperlink" Target="https://podminky.urs.cz/item/CS_URS_2024_02/113202111" TargetMode="External"/><Relationship Id="rId50" Type="http://schemas.openxmlformats.org/officeDocument/2006/relationships/hyperlink" Target="https://podminky.urs.cz/item/CS_URS_2024_02/997221571" TargetMode="External"/><Relationship Id="rId7" Type="http://schemas.openxmlformats.org/officeDocument/2006/relationships/hyperlink" Target="https://podminky.urs.cz/item/CS_URS_2024_02/151101102" TargetMode="External"/><Relationship Id="rId2" Type="http://schemas.openxmlformats.org/officeDocument/2006/relationships/hyperlink" Target="https://podminky.urs.cz/item/CS_URS_2024_02/122252205" TargetMode="External"/><Relationship Id="rId16" Type="http://schemas.openxmlformats.org/officeDocument/2006/relationships/hyperlink" Target="https://podminky.urs.cz/item/CS_URS_2024_02/577134141" TargetMode="External"/><Relationship Id="rId29" Type="http://schemas.openxmlformats.org/officeDocument/2006/relationships/hyperlink" Target="https://podminky.urs.cz/item/CS_URS_2024_02/895941331" TargetMode="External"/><Relationship Id="rId11" Type="http://schemas.openxmlformats.org/officeDocument/2006/relationships/hyperlink" Target="https://podminky.urs.cz/item/CS_URS_2024_02/564851113" TargetMode="External"/><Relationship Id="rId24" Type="http://schemas.openxmlformats.org/officeDocument/2006/relationships/hyperlink" Target="https://podminky.urs.cz/item/CS_URS_2024_02/460650141" TargetMode="External"/><Relationship Id="rId32" Type="http://schemas.openxmlformats.org/officeDocument/2006/relationships/hyperlink" Target="https://podminky.urs.cz/item/CS_URS_2024_02/212752402" TargetMode="External"/><Relationship Id="rId37" Type="http://schemas.openxmlformats.org/officeDocument/2006/relationships/hyperlink" Target="https://podminky.urs.cz/item/CS_URS_2024_02/919732211" TargetMode="External"/><Relationship Id="rId40" Type="http://schemas.openxmlformats.org/officeDocument/2006/relationships/hyperlink" Target="https://podminky.urs.cz/item/CS_URS_2024_02/916331112" TargetMode="External"/><Relationship Id="rId45" Type="http://schemas.openxmlformats.org/officeDocument/2006/relationships/hyperlink" Target="https://podminky.urs.cz/item/CS_URS_2024_02/113106123" TargetMode="External"/><Relationship Id="rId53" Type="http://schemas.openxmlformats.org/officeDocument/2006/relationships/printerSettings" Target="../printerSettings/printerSettings2.bin"/><Relationship Id="rId5" Type="http://schemas.openxmlformats.org/officeDocument/2006/relationships/hyperlink" Target="https://podminky.urs.cz/item/CS_URS_2024_02/131251204" TargetMode="External"/><Relationship Id="rId10" Type="http://schemas.openxmlformats.org/officeDocument/2006/relationships/hyperlink" Target="https://podminky.urs.cz/item/CS_URS_2024_02/564851111" TargetMode="External"/><Relationship Id="rId19" Type="http://schemas.openxmlformats.org/officeDocument/2006/relationships/hyperlink" Target="https://podminky.urs.cz/item/CS_URS_2024_02/573111112" TargetMode="External"/><Relationship Id="rId31" Type="http://schemas.openxmlformats.org/officeDocument/2006/relationships/hyperlink" Target="https://podminky.urs.cz/item/CS_URS_2024_02/899623141" TargetMode="External"/><Relationship Id="rId44" Type="http://schemas.openxmlformats.org/officeDocument/2006/relationships/hyperlink" Target="https://podminky.urs.cz/item/CS_URS_2024_02/113106132" TargetMode="External"/><Relationship Id="rId52" Type="http://schemas.openxmlformats.org/officeDocument/2006/relationships/hyperlink" Target="https://podminky.urs.cz/item/CS_URS_2024_02/998225111" TargetMode="External"/><Relationship Id="rId4" Type="http://schemas.openxmlformats.org/officeDocument/2006/relationships/hyperlink" Target="https://podminky.urs.cz/item/CS_URS_2024_02/171152111" TargetMode="External"/><Relationship Id="rId9" Type="http://schemas.openxmlformats.org/officeDocument/2006/relationships/hyperlink" Target="https://podminky.urs.cz/item/CS_URS_2024_02/174101101" TargetMode="External"/><Relationship Id="rId14" Type="http://schemas.openxmlformats.org/officeDocument/2006/relationships/hyperlink" Target="https://podminky.urs.cz/item/CS_URS_2024_02/564952111" TargetMode="External"/><Relationship Id="rId22" Type="http://schemas.openxmlformats.org/officeDocument/2006/relationships/hyperlink" Target="https://podminky.urs.cz/item/CS_URS_2024_02/596211114" TargetMode="External"/><Relationship Id="rId27" Type="http://schemas.openxmlformats.org/officeDocument/2006/relationships/hyperlink" Target="https://podminky.urs.cz/item/CS_URS_2024_02/895941302" TargetMode="External"/><Relationship Id="rId30" Type="http://schemas.openxmlformats.org/officeDocument/2006/relationships/hyperlink" Target="https://podminky.urs.cz/item/CS_URS_2024_02/899204112" TargetMode="External"/><Relationship Id="rId35" Type="http://schemas.openxmlformats.org/officeDocument/2006/relationships/hyperlink" Target="https://podminky.urs.cz/item/CS_URS_2024_02/919735111" TargetMode="External"/><Relationship Id="rId43" Type="http://schemas.openxmlformats.org/officeDocument/2006/relationships/hyperlink" Target="https://podminky.urs.cz/item/CS_URS_2024_02/113107223" TargetMode="External"/><Relationship Id="rId48" Type="http://schemas.openxmlformats.org/officeDocument/2006/relationships/hyperlink" Target="https://podminky.urs.cz/item/CS_URS_2024_02/113204111" TargetMode="External"/><Relationship Id="rId8" Type="http://schemas.openxmlformats.org/officeDocument/2006/relationships/hyperlink" Target="https://podminky.urs.cz/item/CS_URS_2024_02/151101112" TargetMode="External"/><Relationship Id="rId51" Type="http://schemas.openxmlformats.org/officeDocument/2006/relationships/hyperlink" Target="https://podminky.urs.cz/item/CS_URS_2024_02/997221579" TargetMode="External"/><Relationship Id="rId3" Type="http://schemas.openxmlformats.org/officeDocument/2006/relationships/hyperlink" Target="https://podminky.urs.cz/item/CS_URS_2024_02/120001101" TargetMode="External"/><Relationship Id="rId12" Type="http://schemas.openxmlformats.org/officeDocument/2006/relationships/hyperlink" Target="https://podminky.urs.cz/item/CS_URS_2024_02/564871111" TargetMode="External"/><Relationship Id="rId17" Type="http://schemas.openxmlformats.org/officeDocument/2006/relationships/hyperlink" Target="https://podminky.urs.cz/item/CS_URS_2024_02/577155142" TargetMode="External"/><Relationship Id="rId25" Type="http://schemas.openxmlformats.org/officeDocument/2006/relationships/hyperlink" Target="https://podminky.urs.cz/item/CS_URS_2024_02/452311131" TargetMode="External"/><Relationship Id="rId33" Type="http://schemas.openxmlformats.org/officeDocument/2006/relationships/hyperlink" Target="https://podminky.urs.cz/item/CS_URS_2024_02/21153111R" TargetMode="External"/><Relationship Id="rId38" Type="http://schemas.openxmlformats.org/officeDocument/2006/relationships/hyperlink" Target="https://podminky.urs.cz/item/CS_URS_2024_02/916111123" TargetMode="External"/><Relationship Id="rId46" Type="http://schemas.openxmlformats.org/officeDocument/2006/relationships/hyperlink" Target="https://podminky.urs.cz/item/CS_URS_2024_02/113107322" TargetMode="External"/><Relationship Id="rId20" Type="http://schemas.openxmlformats.org/officeDocument/2006/relationships/hyperlink" Target="https://podminky.urs.cz/item/CS_URS_2024_02/596212210" TargetMode="External"/><Relationship Id="rId41" Type="http://schemas.openxmlformats.org/officeDocument/2006/relationships/hyperlink" Target="https://podminky.urs.cz/item/CS_URS_2024_02/113154552" TargetMode="External"/><Relationship Id="rId54" Type="http://schemas.openxmlformats.org/officeDocument/2006/relationships/drawing" Target="../drawings/drawing2.xml"/><Relationship Id="rId1" Type="http://schemas.openxmlformats.org/officeDocument/2006/relationships/hyperlink" Target="https://podminky.urs.cz/item/CS_URS_2024_02/181152302" TargetMode="External"/><Relationship Id="rId6" Type="http://schemas.openxmlformats.org/officeDocument/2006/relationships/hyperlink" Target="https://podminky.urs.cz/item/CS_URS_2024_02/132251103" TargetMode="External"/><Relationship Id="rId15" Type="http://schemas.openxmlformats.org/officeDocument/2006/relationships/hyperlink" Target="https://podminky.urs.cz/item/CS_URS_2024_02/564962111" TargetMode="External"/><Relationship Id="rId23" Type="http://schemas.openxmlformats.org/officeDocument/2006/relationships/hyperlink" Target="https://podminky.urs.cz/item/CS_URS_2024_02/113151111" TargetMode="External"/><Relationship Id="rId28" Type="http://schemas.openxmlformats.org/officeDocument/2006/relationships/hyperlink" Target="https://podminky.urs.cz/item/CS_URS_2024_02/895941322" TargetMode="External"/><Relationship Id="rId36" Type="http://schemas.openxmlformats.org/officeDocument/2006/relationships/hyperlink" Target="https://podminky.urs.cz/item/CS_URS_2024_02/919735112" TargetMode="External"/><Relationship Id="rId49" Type="http://schemas.openxmlformats.org/officeDocument/2006/relationships/hyperlink" Target="https://podminky.urs.cz/item/CS_URS_2024_02/979054451" TargetMode="External"/></Relationships>
</file>

<file path=xl/worksheets/_rels/sheet20.xml.rels><?xml version="1.0" encoding="UTF-8" standalone="yes"?>
<Relationships xmlns="http://schemas.openxmlformats.org/package/2006/relationships"><Relationship Id="rId13" Type="http://schemas.openxmlformats.org/officeDocument/2006/relationships/hyperlink" Target="https://podminky.urs.cz/item/CS_URS_2024_02/151811231" TargetMode="External"/><Relationship Id="rId18" Type="http://schemas.openxmlformats.org/officeDocument/2006/relationships/hyperlink" Target="https://podminky.urs.cz/item/CS_URS_2024_02/452312131" TargetMode="External"/><Relationship Id="rId26" Type="http://schemas.openxmlformats.org/officeDocument/2006/relationships/hyperlink" Target="https://podminky.urs.cz/item/CS_URS_2024_02/890251811" TargetMode="External"/><Relationship Id="rId39" Type="http://schemas.openxmlformats.org/officeDocument/2006/relationships/hyperlink" Target="https://podminky.urs.cz/item/CS_URS_2024_02/953961113" TargetMode="External"/><Relationship Id="rId21" Type="http://schemas.openxmlformats.org/officeDocument/2006/relationships/hyperlink" Target="https://podminky.urs.cz/item/CS_URS_2024_02/831372121" TargetMode="External"/><Relationship Id="rId34" Type="http://schemas.openxmlformats.org/officeDocument/2006/relationships/hyperlink" Target="https://podminky.urs.cz/item/CS_URS_2024_02/899623181" TargetMode="External"/><Relationship Id="rId42" Type="http://schemas.openxmlformats.org/officeDocument/2006/relationships/hyperlink" Target="https://podminky.urs.cz/item/CS_URS_2024_02/711142559" TargetMode="External"/><Relationship Id="rId7" Type="http://schemas.openxmlformats.org/officeDocument/2006/relationships/hyperlink" Target="https://podminky.urs.cz/item/CS_URS_2024_02/120001101" TargetMode="External"/><Relationship Id="rId2" Type="http://schemas.openxmlformats.org/officeDocument/2006/relationships/hyperlink" Target="https://podminky.urs.cz/item/CS_URS_2024_02/113154552" TargetMode="External"/><Relationship Id="rId16" Type="http://schemas.openxmlformats.org/officeDocument/2006/relationships/hyperlink" Target="https://podminky.urs.cz/item/CS_URS_2024_02/212755213" TargetMode="External"/><Relationship Id="rId20" Type="http://schemas.openxmlformats.org/officeDocument/2006/relationships/hyperlink" Target="https://podminky.urs.cz/item/CS_URS_2024_02/577143111" TargetMode="External"/><Relationship Id="rId29" Type="http://schemas.openxmlformats.org/officeDocument/2006/relationships/hyperlink" Target="https://podminky.urs.cz/item/CS_URS_2024_02/894412411" TargetMode="External"/><Relationship Id="rId41" Type="http://schemas.openxmlformats.org/officeDocument/2006/relationships/hyperlink" Target="https://podminky.urs.cz/item/CS_URS_2024_02/711141559" TargetMode="External"/><Relationship Id="rId1" Type="http://schemas.openxmlformats.org/officeDocument/2006/relationships/hyperlink" Target="https://podminky.urs.cz/item/CS_URS_2024_02/113107223" TargetMode="External"/><Relationship Id="rId6" Type="http://schemas.openxmlformats.org/officeDocument/2006/relationships/hyperlink" Target="https://podminky.urs.cz/item/CS_URS_2024_02/119001421" TargetMode="External"/><Relationship Id="rId11" Type="http://schemas.openxmlformats.org/officeDocument/2006/relationships/hyperlink" Target="https://podminky.urs.cz/item/CS_URS_2024_02/151101112" TargetMode="External"/><Relationship Id="rId24" Type="http://schemas.openxmlformats.org/officeDocument/2006/relationships/hyperlink" Target="https://podminky.urs.cz/item/CS_URS_2024_02/837371221" TargetMode="External"/><Relationship Id="rId32" Type="http://schemas.openxmlformats.org/officeDocument/2006/relationships/hyperlink" Target="https://podminky.urs.cz/item/CS_URS_2024_02/899104112" TargetMode="External"/><Relationship Id="rId37" Type="http://schemas.openxmlformats.org/officeDocument/2006/relationships/hyperlink" Target="https://podminky.urs.cz/item/CS_URS_2024_02/919735111" TargetMode="External"/><Relationship Id="rId40" Type="http://schemas.openxmlformats.org/officeDocument/2006/relationships/hyperlink" Target="https://podminky.urs.cz/item/CS_URS_2024_02/998275101" TargetMode="External"/><Relationship Id="rId5" Type="http://schemas.openxmlformats.org/officeDocument/2006/relationships/hyperlink" Target="https://podminky.urs.cz/item/CS_URS_2024_02/119001412" TargetMode="External"/><Relationship Id="rId15" Type="http://schemas.openxmlformats.org/officeDocument/2006/relationships/hyperlink" Target="https://podminky.urs.cz/item/CS_URS_2024_02/175111101" TargetMode="External"/><Relationship Id="rId23" Type="http://schemas.openxmlformats.org/officeDocument/2006/relationships/hyperlink" Target="https://podminky.urs.cz/item/CS_URS_2024_02/837372221" TargetMode="External"/><Relationship Id="rId28" Type="http://schemas.openxmlformats.org/officeDocument/2006/relationships/hyperlink" Target="https://podminky.urs.cz/item/CS_URS_2024_02/894411311" TargetMode="External"/><Relationship Id="rId36" Type="http://schemas.openxmlformats.org/officeDocument/2006/relationships/hyperlink" Target="https://podminky.urs.cz/item/CS_URS_2024_02/715174012" TargetMode="External"/><Relationship Id="rId10" Type="http://schemas.openxmlformats.org/officeDocument/2006/relationships/hyperlink" Target="https://podminky.urs.cz/item/CS_URS_2024_02/151101102" TargetMode="External"/><Relationship Id="rId19" Type="http://schemas.openxmlformats.org/officeDocument/2006/relationships/hyperlink" Target="https://podminky.urs.cz/item/CS_URS_2024_02/564851111" TargetMode="External"/><Relationship Id="rId31" Type="http://schemas.openxmlformats.org/officeDocument/2006/relationships/hyperlink" Target="https://podminky.urs.cz/item/CS_URS_2024_02/894138001" TargetMode="External"/><Relationship Id="rId44" Type="http://schemas.openxmlformats.org/officeDocument/2006/relationships/drawing" Target="../drawings/drawing20.xml"/><Relationship Id="rId4" Type="http://schemas.openxmlformats.org/officeDocument/2006/relationships/hyperlink" Target="https://podminky.urs.cz/item/CS_URS_2024_02/119001405" TargetMode="External"/><Relationship Id="rId9" Type="http://schemas.openxmlformats.org/officeDocument/2006/relationships/hyperlink" Target="https://podminky.urs.cz/item/CS_URS_2024_02/132254206" TargetMode="External"/><Relationship Id="rId14" Type="http://schemas.openxmlformats.org/officeDocument/2006/relationships/hyperlink" Target="https://podminky.urs.cz/item/CS_URS_2024_02/174101101" TargetMode="External"/><Relationship Id="rId22" Type="http://schemas.openxmlformats.org/officeDocument/2006/relationships/hyperlink" Target="https://podminky.urs.cz/item/CS_URS_2024_02/831392121" TargetMode="External"/><Relationship Id="rId27" Type="http://schemas.openxmlformats.org/officeDocument/2006/relationships/hyperlink" Target="https://podminky.urs.cz/item/CS_URS_2024_02/890451851" TargetMode="External"/><Relationship Id="rId30" Type="http://schemas.openxmlformats.org/officeDocument/2006/relationships/hyperlink" Target="https://podminky.urs.cz/item/CS_URS_2024_02/452112111" TargetMode="External"/><Relationship Id="rId35" Type="http://schemas.openxmlformats.org/officeDocument/2006/relationships/hyperlink" Target="https://podminky.urs.cz/item/CS_URS_2024_02/899722114" TargetMode="External"/><Relationship Id="rId43" Type="http://schemas.openxmlformats.org/officeDocument/2006/relationships/printerSettings" Target="../printerSettings/printerSettings20.bin"/><Relationship Id="rId8" Type="http://schemas.openxmlformats.org/officeDocument/2006/relationships/hyperlink" Target="https://podminky.urs.cz/item/CS_URS_2024_02/131251205" TargetMode="External"/><Relationship Id="rId3" Type="http://schemas.openxmlformats.org/officeDocument/2006/relationships/hyperlink" Target="https://podminky.urs.cz/item/CS_URS_2024_02/113154558" TargetMode="External"/><Relationship Id="rId12" Type="http://schemas.openxmlformats.org/officeDocument/2006/relationships/hyperlink" Target="https://podminky.urs.cz/item/CS_URS_2024_02/151811132" TargetMode="External"/><Relationship Id="rId17" Type="http://schemas.openxmlformats.org/officeDocument/2006/relationships/hyperlink" Target="https://podminky.urs.cz/item/CS_URS_2024_02/359901211" TargetMode="External"/><Relationship Id="rId25" Type="http://schemas.openxmlformats.org/officeDocument/2006/relationships/hyperlink" Target="https://podminky.urs.cz/item/CS_URS_2024_02/837391221" TargetMode="External"/><Relationship Id="rId33" Type="http://schemas.openxmlformats.org/officeDocument/2006/relationships/hyperlink" Target="https://podminky.urs.cz/item/CS_URS_2024_02/899501411" TargetMode="External"/><Relationship Id="rId38" Type="http://schemas.openxmlformats.org/officeDocument/2006/relationships/hyperlink" Target="https://podminky.urs.cz/item/CS_URS_2024_02/919735112" TargetMode="External"/></Relationships>
</file>

<file path=xl/worksheets/_rels/sheet21.xml.rels><?xml version="1.0" encoding="UTF-8" standalone="yes"?>
<Relationships xmlns="http://schemas.openxmlformats.org/package/2006/relationships"><Relationship Id="rId8" Type="http://schemas.openxmlformats.org/officeDocument/2006/relationships/hyperlink" Target="https://podminky.urs.cz/item/CS_URS_2024_02/174101101" TargetMode="External"/><Relationship Id="rId13" Type="http://schemas.openxmlformats.org/officeDocument/2006/relationships/hyperlink" Target="https://podminky.urs.cz/item/CS_URS_2024_02/577143111" TargetMode="External"/><Relationship Id="rId18" Type="http://schemas.openxmlformats.org/officeDocument/2006/relationships/hyperlink" Target="https://podminky.urs.cz/item/CS_URS_2024_02/998275101" TargetMode="External"/><Relationship Id="rId3" Type="http://schemas.openxmlformats.org/officeDocument/2006/relationships/hyperlink" Target="https://podminky.urs.cz/item/CS_URS_2024_02/113154558" TargetMode="External"/><Relationship Id="rId7" Type="http://schemas.openxmlformats.org/officeDocument/2006/relationships/hyperlink" Target="https://podminky.urs.cz/item/CS_URS_2024_02/151811231" TargetMode="External"/><Relationship Id="rId12" Type="http://schemas.openxmlformats.org/officeDocument/2006/relationships/hyperlink" Target="https://podminky.urs.cz/item/CS_URS_2024_02/564851111" TargetMode="External"/><Relationship Id="rId17" Type="http://schemas.openxmlformats.org/officeDocument/2006/relationships/hyperlink" Target="https://podminky.urs.cz/item/CS_URS_2024_02/919735112" TargetMode="External"/><Relationship Id="rId2" Type="http://schemas.openxmlformats.org/officeDocument/2006/relationships/hyperlink" Target="https://podminky.urs.cz/item/CS_URS_2024_02/113154552" TargetMode="External"/><Relationship Id="rId16" Type="http://schemas.openxmlformats.org/officeDocument/2006/relationships/hyperlink" Target="https://podminky.urs.cz/item/CS_URS_2024_02/919735111" TargetMode="External"/><Relationship Id="rId20" Type="http://schemas.openxmlformats.org/officeDocument/2006/relationships/drawing" Target="../drawings/drawing21.xml"/><Relationship Id="rId1" Type="http://schemas.openxmlformats.org/officeDocument/2006/relationships/hyperlink" Target="https://podminky.urs.cz/item/CS_URS_2024_02/113107223" TargetMode="External"/><Relationship Id="rId6" Type="http://schemas.openxmlformats.org/officeDocument/2006/relationships/hyperlink" Target="https://podminky.urs.cz/item/CS_URS_2024_02/151811132" TargetMode="External"/><Relationship Id="rId11" Type="http://schemas.openxmlformats.org/officeDocument/2006/relationships/hyperlink" Target="https://podminky.urs.cz/item/CS_URS_2024_02/451572111" TargetMode="External"/><Relationship Id="rId5" Type="http://schemas.openxmlformats.org/officeDocument/2006/relationships/hyperlink" Target="https://podminky.urs.cz/item/CS_URS_2024_02/132254206" TargetMode="External"/><Relationship Id="rId15" Type="http://schemas.openxmlformats.org/officeDocument/2006/relationships/hyperlink" Target="https://podminky.urs.cz/item/CS_URS_2024_02/899722114" TargetMode="External"/><Relationship Id="rId10" Type="http://schemas.openxmlformats.org/officeDocument/2006/relationships/hyperlink" Target="https://podminky.urs.cz/item/CS_URS_2024_02/212755213" TargetMode="External"/><Relationship Id="rId19" Type="http://schemas.openxmlformats.org/officeDocument/2006/relationships/printerSettings" Target="../printerSettings/printerSettings21.bin"/><Relationship Id="rId4" Type="http://schemas.openxmlformats.org/officeDocument/2006/relationships/hyperlink" Target="https://podminky.urs.cz/item/CS_URS_2024_02/120001101" TargetMode="External"/><Relationship Id="rId9" Type="http://schemas.openxmlformats.org/officeDocument/2006/relationships/hyperlink" Target="https://podminky.urs.cz/item/CS_URS_2024_02/175111101" TargetMode="External"/><Relationship Id="rId14" Type="http://schemas.openxmlformats.org/officeDocument/2006/relationships/hyperlink" Target="https://podminky.urs.cz/item/CS_URS_2024_02/871313121"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https://podminky.urs.cz/item/CS_URS_2024_02/174101101" TargetMode="External"/><Relationship Id="rId13" Type="http://schemas.openxmlformats.org/officeDocument/2006/relationships/hyperlink" Target="https://podminky.urs.cz/item/CS_URS_2024_02/577143111" TargetMode="External"/><Relationship Id="rId18" Type="http://schemas.openxmlformats.org/officeDocument/2006/relationships/hyperlink" Target="https://podminky.urs.cz/item/CS_URS_2024_02/919735112" TargetMode="External"/><Relationship Id="rId3" Type="http://schemas.openxmlformats.org/officeDocument/2006/relationships/hyperlink" Target="https://podminky.urs.cz/item/CS_URS_2024_02/113154558" TargetMode="External"/><Relationship Id="rId21" Type="http://schemas.openxmlformats.org/officeDocument/2006/relationships/drawing" Target="../drawings/drawing22.xml"/><Relationship Id="rId7" Type="http://schemas.openxmlformats.org/officeDocument/2006/relationships/hyperlink" Target="https://podminky.urs.cz/item/CS_URS_2024_02/151811231" TargetMode="External"/><Relationship Id="rId12" Type="http://schemas.openxmlformats.org/officeDocument/2006/relationships/hyperlink" Target="https://podminky.urs.cz/item/CS_URS_2024_02/564851111" TargetMode="External"/><Relationship Id="rId17" Type="http://schemas.openxmlformats.org/officeDocument/2006/relationships/hyperlink" Target="https://podminky.urs.cz/item/CS_URS_2024_02/919735111" TargetMode="External"/><Relationship Id="rId2" Type="http://schemas.openxmlformats.org/officeDocument/2006/relationships/hyperlink" Target="https://podminky.urs.cz/item/CS_URS_2024_02/113154552" TargetMode="External"/><Relationship Id="rId16" Type="http://schemas.openxmlformats.org/officeDocument/2006/relationships/hyperlink" Target="https://podminky.urs.cz/item/CS_URS_2024_02/899722114" TargetMode="External"/><Relationship Id="rId20" Type="http://schemas.openxmlformats.org/officeDocument/2006/relationships/printerSettings" Target="../printerSettings/printerSettings22.bin"/><Relationship Id="rId1" Type="http://schemas.openxmlformats.org/officeDocument/2006/relationships/hyperlink" Target="https://podminky.urs.cz/item/CS_URS_2024_02/113107223" TargetMode="External"/><Relationship Id="rId6" Type="http://schemas.openxmlformats.org/officeDocument/2006/relationships/hyperlink" Target="https://podminky.urs.cz/item/CS_URS_2024_02/151811132" TargetMode="External"/><Relationship Id="rId11" Type="http://schemas.openxmlformats.org/officeDocument/2006/relationships/hyperlink" Target="https://podminky.urs.cz/item/CS_URS_2024_02/451572111" TargetMode="External"/><Relationship Id="rId5" Type="http://schemas.openxmlformats.org/officeDocument/2006/relationships/hyperlink" Target="https://podminky.urs.cz/item/CS_URS_2024_02/132254206" TargetMode="External"/><Relationship Id="rId15" Type="http://schemas.openxmlformats.org/officeDocument/2006/relationships/hyperlink" Target="https://podminky.urs.cz/item/CS_URS_2024_02/871313121" TargetMode="External"/><Relationship Id="rId10" Type="http://schemas.openxmlformats.org/officeDocument/2006/relationships/hyperlink" Target="https://podminky.urs.cz/item/CS_URS_2024_02/212755213" TargetMode="External"/><Relationship Id="rId19" Type="http://schemas.openxmlformats.org/officeDocument/2006/relationships/hyperlink" Target="https://podminky.urs.cz/item/CS_URS_2024_02/998275101" TargetMode="External"/><Relationship Id="rId4" Type="http://schemas.openxmlformats.org/officeDocument/2006/relationships/hyperlink" Target="https://podminky.urs.cz/item/CS_URS_2024_02/120001101" TargetMode="External"/><Relationship Id="rId9" Type="http://schemas.openxmlformats.org/officeDocument/2006/relationships/hyperlink" Target="https://podminky.urs.cz/item/CS_URS_2024_02/175111101" TargetMode="External"/><Relationship Id="rId14" Type="http://schemas.openxmlformats.org/officeDocument/2006/relationships/hyperlink" Target="https://podminky.urs.cz/item/CS_URS_2024_02/830311811" TargetMode="External"/></Relationships>
</file>

<file path=xl/worksheets/_rels/sheet23.xml.rels><?xml version="1.0" encoding="UTF-8" standalone="yes"?>
<Relationships xmlns="http://schemas.openxmlformats.org/package/2006/relationships"><Relationship Id="rId3" Type="http://schemas.openxmlformats.org/officeDocument/2006/relationships/hyperlink" Target="https://podminky.urs.cz/item/CS_URS_2024_02/460671114" TargetMode="External"/><Relationship Id="rId7" Type="http://schemas.openxmlformats.org/officeDocument/2006/relationships/drawing" Target="../drawings/drawing23.xml"/><Relationship Id="rId2" Type="http://schemas.openxmlformats.org/officeDocument/2006/relationships/hyperlink" Target="https://podminky.urs.cz/item/CS_URS_2024_02/460161442" TargetMode="External"/><Relationship Id="rId1" Type="http://schemas.openxmlformats.org/officeDocument/2006/relationships/hyperlink" Target="https://podminky.urs.cz/item/CS_URS_2024_02/210220001" TargetMode="External"/><Relationship Id="rId6" Type="http://schemas.openxmlformats.org/officeDocument/2006/relationships/printerSettings" Target="../printerSettings/printerSettings23.bin"/><Relationship Id="rId5" Type="http://schemas.openxmlformats.org/officeDocument/2006/relationships/hyperlink" Target="https://podminky.urs.cz/item/CS_URS_2024_02/469981111" TargetMode="External"/><Relationship Id="rId4" Type="http://schemas.openxmlformats.org/officeDocument/2006/relationships/hyperlink" Target="https://podminky.urs.cz/item/CS_URS_2024_02/460560643" TargetMode="External"/></Relationships>
</file>

<file path=xl/worksheets/_rels/sheet24.xml.rels><?xml version="1.0" encoding="UTF-8" standalone="yes"?>
<Relationships xmlns="http://schemas.openxmlformats.org/package/2006/relationships"><Relationship Id="rId8" Type="http://schemas.openxmlformats.org/officeDocument/2006/relationships/hyperlink" Target="https://podminky.urs.cz/item/CS_URS_2024_02/460161272" TargetMode="External"/><Relationship Id="rId13" Type="http://schemas.openxmlformats.org/officeDocument/2006/relationships/hyperlink" Target="https://podminky.urs.cz/item/CS_URS_2024_02/460510064" TargetMode="External"/><Relationship Id="rId18" Type="http://schemas.openxmlformats.org/officeDocument/2006/relationships/hyperlink" Target="https://podminky.urs.cz/item/CS_URS_2024_02/210100108" TargetMode="External"/><Relationship Id="rId26" Type="http://schemas.openxmlformats.org/officeDocument/2006/relationships/hyperlink" Target="https://podminky.urs.cz/item/CS_URS_2024_02/210812033" TargetMode="External"/><Relationship Id="rId3" Type="http://schemas.openxmlformats.org/officeDocument/2006/relationships/hyperlink" Target="https://podminky.urs.cz/item/CS_URS_2024_02/741372821" TargetMode="External"/><Relationship Id="rId21" Type="http://schemas.openxmlformats.org/officeDocument/2006/relationships/hyperlink" Target="https://podminky.urs.cz/item/CS_URS_2024_02/210204104" TargetMode="External"/><Relationship Id="rId7" Type="http://schemas.openxmlformats.org/officeDocument/2006/relationships/hyperlink" Target="https://podminky.urs.cz/item/CS_URS_2024_02/460171162" TargetMode="External"/><Relationship Id="rId12" Type="http://schemas.openxmlformats.org/officeDocument/2006/relationships/hyperlink" Target="https://podminky.urs.cz/item/CS_URS_2024_02/460671112" TargetMode="External"/><Relationship Id="rId17" Type="http://schemas.openxmlformats.org/officeDocument/2006/relationships/hyperlink" Target="https://podminky.urs.cz/item/CS_URS_2024_02/210100099" TargetMode="External"/><Relationship Id="rId25" Type="http://schemas.openxmlformats.org/officeDocument/2006/relationships/hyperlink" Target="https://podminky.urs.cz/item/CS_URS_2024_02/210220302" TargetMode="External"/><Relationship Id="rId2" Type="http://schemas.openxmlformats.org/officeDocument/2006/relationships/hyperlink" Target="https://podminky.urs.cz/item/CS_URS_2024_02/998276101" TargetMode="External"/><Relationship Id="rId16" Type="http://schemas.openxmlformats.org/officeDocument/2006/relationships/hyperlink" Target="https://podminky.urs.cz/item/CS_URS_2024_02/210100001" TargetMode="External"/><Relationship Id="rId20" Type="http://schemas.openxmlformats.org/officeDocument/2006/relationships/hyperlink" Target="https://podminky.urs.cz/item/CS_URS_2024_02/210204011" TargetMode="External"/><Relationship Id="rId29" Type="http://schemas.openxmlformats.org/officeDocument/2006/relationships/printerSettings" Target="../printerSettings/printerSettings24.bin"/><Relationship Id="rId1" Type="http://schemas.openxmlformats.org/officeDocument/2006/relationships/hyperlink" Target="https://podminky.urs.cz/item/CS_URS_2024_02/871373124" TargetMode="External"/><Relationship Id="rId6" Type="http://schemas.openxmlformats.org/officeDocument/2006/relationships/hyperlink" Target="https://podminky.urs.cz/item/CS_URS_2024_02/460080112" TargetMode="External"/><Relationship Id="rId11" Type="http://schemas.openxmlformats.org/officeDocument/2006/relationships/hyperlink" Target="https://podminky.urs.cz/item/CS_URS_2024_02/460421101" TargetMode="External"/><Relationship Id="rId24" Type="http://schemas.openxmlformats.org/officeDocument/2006/relationships/hyperlink" Target="https://podminky.urs.cz/item/CS_URS_2024_02/210220022" TargetMode="External"/><Relationship Id="rId5" Type="http://schemas.openxmlformats.org/officeDocument/2006/relationships/hyperlink" Target="https://podminky.urs.cz/item/CS_URS_2024_02/460080013" TargetMode="External"/><Relationship Id="rId15" Type="http://schemas.openxmlformats.org/officeDocument/2006/relationships/hyperlink" Target="https://podminky.urs.cz/item/CS_URS_2024_02/460560243" TargetMode="External"/><Relationship Id="rId23" Type="http://schemas.openxmlformats.org/officeDocument/2006/relationships/hyperlink" Target="https://podminky.urs.cz/item/CS_URS_2024_02/210204201" TargetMode="External"/><Relationship Id="rId28" Type="http://schemas.openxmlformats.org/officeDocument/2006/relationships/hyperlink" Target="https://podminky.urs.cz/item/CS_URS_2024_02/210812011" TargetMode="External"/><Relationship Id="rId10" Type="http://schemas.openxmlformats.org/officeDocument/2006/relationships/hyperlink" Target="https://podminky.urs.cz/item/CS_URS_2024_02/741210123" TargetMode="External"/><Relationship Id="rId19" Type="http://schemas.openxmlformats.org/officeDocument/2006/relationships/hyperlink" Target="https://podminky.urs.cz/item/CS_URS_2024_02/210202013" TargetMode="External"/><Relationship Id="rId4" Type="http://schemas.openxmlformats.org/officeDocument/2006/relationships/hyperlink" Target="https://podminky.urs.cz/item/CS_URS_2024_02/741120831" TargetMode="External"/><Relationship Id="rId9" Type="http://schemas.openxmlformats.org/officeDocument/2006/relationships/hyperlink" Target="https://podminky.urs.cz/item/CS_URS_2024_02/469981111" TargetMode="External"/><Relationship Id="rId14" Type="http://schemas.openxmlformats.org/officeDocument/2006/relationships/hyperlink" Target="https://podminky.urs.cz/item/CS_URS_2024_02/460560133" TargetMode="External"/><Relationship Id="rId22" Type="http://schemas.openxmlformats.org/officeDocument/2006/relationships/hyperlink" Target="https://podminky.urs.cz/item/CS_URS_2024_02/210204113" TargetMode="External"/><Relationship Id="rId27" Type="http://schemas.openxmlformats.org/officeDocument/2006/relationships/hyperlink" Target="https://podminky.urs.cz/item/CS_URS_2024_02/210812037" TargetMode="External"/><Relationship Id="rId30"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8" Type="http://schemas.openxmlformats.org/officeDocument/2006/relationships/hyperlink" Target="https://podminky.urs.cz/item/CS_URS_2024_02/460671111" TargetMode="External"/><Relationship Id="rId13" Type="http://schemas.openxmlformats.org/officeDocument/2006/relationships/hyperlink" Target="https://podminky.urs.cz/item/CS_URS_2024_02/460560143" TargetMode="External"/><Relationship Id="rId3" Type="http://schemas.openxmlformats.org/officeDocument/2006/relationships/hyperlink" Target="https://podminky.urs.cz/item/CS_URS_2024_02/460171162" TargetMode="External"/><Relationship Id="rId7" Type="http://schemas.openxmlformats.org/officeDocument/2006/relationships/hyperlink" Target="https://podminky.urs.cz/item/CS_URS_2024_02/460421001" TargetMode="External"/><Relationship Id="rId12" Type="http://schemas.openxmlformats.org/officeDocument/2006/relationships/hyperlink" Target="https://podminky.urs.cz/item/CS_URS_2024_02/460560123" TargetMode="External"/><Relationship Id="rId2" Type="http://schemas.openxmlformats.org/officeDocument/2006/relationships/hyperlink" Target="https://podminky.urs.cz/item/CS_URS_2024_02/460171142" TargetMode="External"/><Relationship Id="rId16" Type="http://schemas.openxmlformats.org/officeDocument/2006/relationships/drawing" Target="../drawings/drawing25.xml"/><Relationship Id="rId1" Type="http://schemas.openxmlformats.org/officeDocument/2006/relationships/hyperlink" Target="https://podminky.urs.cz/item/CS_URS_2024_02/210801311" TargetMode="External"/><Relationship Id="rId6" Type="http://schemas.openxmlformats.org/officeDocument/2006/relationships/hyperlink" Target="https://podminky.urs.cz/item/CS_URS_2024_02/460281121" TargetMode="External"/><Relationship Id="rId11" Type="http://schemas.openxmlformats.org/officeDocument/2006/relationships/hyperlink" Target="https://podminky.urs.cz/item/CS_URS_2024_02/460510075" TargetMode="External"/><Relationship Id="rId5" Type="http://schemas.openxmlformats.org/officeDocument/2006/relationships/hyperlink" Target="https://podminky.urs.cz/item/CS_URS_2024_02/460281111" TargetMode="External"/><Relationship Id="rId15" Type="http://schemas.openxmlformats.org/officeDocument/2006/relationships/printerSettings" Target="../printerSettings/printerSettings25.bin"/><Relationship Id="rId10" Type="http://schemas.openxmlformats.org/officeDocument/2006/relationships/hyperlink" Target="https://podminky.urs.cz/item/CS_URS_2024_02/460510065" TargetMode="External"/><Relationship Id="rId4" Type="http://schemas.openxmlformats.org/officeDocument/2006/relationships/hyperlink" Target="https://podminky.urs.cz/item/CS_URS_2024_02/460171322" TargetMode="External"/><Relationship Id="rId9" Type="http://schemas.openxmlformats.org/officeDocument/2006/relationships/hyperlink" Target="https://podminky.urs.cz/item/CS_URS_2024_02/460671113" TargetMode="External"/><Relationship Id="rId14" Type="http://schemas.openxmlformats.org/officeDocument/2006/relationships/hyperlink" Target="https://podminky.urs.cz/item/CS_URS_2024_02/460560273" TargetMode="External"/></Relationships>
</file>

<file path=xl/worksheets/_rels/sheet26.xml.rels><?xml version="1.0" encoding="UTF-8" standalone="yes"?>
<Relationships xmlns="http://schemas.openxmlformats.org/package/2006/relationships"><Relationship Id="rId8" Type="http://schemas.openxmlformats.org/officeDocument/2006/relationships/hyperlink" Target="https://podminky.urs.cz/item/CS_URS_2024_02/460671111" TargetMode="External"/><Relationship Id="rId13" Type="http://schemas.openxmlformats.org/officeDocument/2006/relationships/hyperlink" Target="https://podminky.urs.cz/item/CS_URS_2024_02/460560143" TargetMode="External"/><Relationship Id="rId3" Type="http://schemas.openxmlformats.org/officeDocument/2006/relationships/hyperlink" Target="https://podminky.urs.cz/item/CS_URS_2024_02/460171162" TargetMode="External"/><Relationship Id="rId7" Type="http://schemas.openxmlformats.org/officeDocument/2006/relationships/hyperlink" Target="https://podminky.urs.cz/item/CS_URS_2024_02/460421001" TargetMode="External"/><Relationship Id="rId12" Type="http://schemas.openxmlformats.org/officeDocument/2006/relationships/hyperlink" Target="https://podminky.urs.cz/item/CS_URS_2024_02/460560123" TargetMode="External"/><Relationship Id="rId2" Type="http://schemas.openxmlformats.org/officeDocument/2006/relationships/hyperlink" Target="https://podminky.urs.cz/item/CS_URS_2024_02/460171142" TargetMode="External"/><Relationship Id="rId16" Type="http://schemas.openxmlformats.org/officeDocument/2006/relationships/drawing" Target="../drawings/drawing26.xml"/><Relationship Id="rId1" Type="http://schemas.openxmlformats.org/officeDocument/2006/relationships/hyperlink" Target="https://podminky.urs.cz/item/CS_URS_2024_02/210801311" TargetMode="External"/><Relationship Id="rId6" Type="http://schemas.openxmlformats.org/officeDocument/2006/relationships/hyperlink" Target="https://podminky.urs.cz/item/CS_URS_2024_02/460281121" TargetMode="External"/><Relationship Id="rId11" Type="http://schemas.openxmlformats.org/officeDocument/2006/relationships/hyperlink" Target="https://podminky.urs.cz/item/CS_URS_2024_02/460510075" TargetMode="External"/><Relationship Id="rId5" Type="http://schemas.openxmlformats.org/officeDocument/2006/relationships/hyperlink" Target="https://podminky.urs.cz/item/CS_URS_2024_02/460281111" TargetMode="External"/><Relationship Id="rId15" Type="http://schemas.openxmlformats.org/officeDocument/2006/relationships/printerSettings" Target="../printerSettings/printerSettings26.bin"/><Relationship Id="rId10" Type="http://schemas.openxmlformats.org/officeDocument/2006/relationships/hyperlink" Target="https://podminky.urs.cz/item/CS_URS_2024_02/460510065" TargetMode="External"/><Relationship Id="rId4" Type="http://schemas.openxmlformats.org/officeDocument/2006/relationships/hyperlink" Target="https://podminky.urs.cz/item/CS_URS_2024_02/460171322" TargetMode="External"/><Relationship Id="rId9" Type="http://schemas.openxmlformats.org/officeDocument/2006/relationships/hyperlink" Target="https://podminky.urs.cz/item/CS_URS_2024_02/460671113" TargetMode="External"/><Relationship Id="rId14" Type="http://schemas.openxmlformats.org/officeDocument/2006/relationships/hyperlink" Target="https://podminky.urs.cz/item/CS_URS_2024_02/460560273" TargetMode="External"/></Relationships>
</file>

<file path=xl/worksheets/_rels/sheet27.xml.rels><?xml version="1.0" encoding="UTF-8" standalone="yes"?>
<Relationships xmlns="http://schemas.openxmlformats.org/package/2006/relationships"><Relationship Id="rId8" Type="http://schemas.openxmlformats.org/officeDocument/2006/relationships/hyperlink" Target="https://podminky.urs.cz/item/CS_URS_2024_02/181411131" TargetMode="External"/><Relationship Id="rId13" Type="http://schemas.openxmlformats.org/officeDocument/2006/relationships/hyperlink" Target="https://podminky.urs.cz/item/CS_URS_2024_02/183111212" TargetMode="External"/><Relationship Id="rId18" Type="http://schemas.openxmlformats.org/officeDocument/2006/relationships/hyperlink" Target="https://podminky.urs.cz/item/CS_URS_2024_02/184501141" TargetMode="External"/><Relationship Id="rId3" Type="http://schemas.openxmlformats.org/officeDocument/2006/relationships/hyperlink" Target="https://podminky.urs.cz/item/CS_URS_2024_02/162351103" TargetMode="External"/><Relationship Id="rId21" Type="http://schemas.openxmlformats.org/officeDocument/2006/relationships/hyperlink" Target="https://podminky.urs.cz/item/CS_URS_2024_02/998231411" TargetMode="External"/><Relationship Id="rId7" Type="http://schemas.openxmlformats.org/officeDocument/2006/relationships/hyperlink" Target="https://podminky.urs.cz/item/CS_URS_2024_02/181111121" TargetMode="External"/><Relationship Id="rId12" Type="http://schemas.openxmlformats.org/officeDocument/2006/relationships/hyperlink" Target="https://podminky.urs.cz/item/CS_URS_2024_02/184102111" TargetMode="External"/><Relationship Id="rId17" Type="http://schemas.openxmlformats.org/officeDocument/2006/relationships/hyperlink" Target="https://podminky.urs.cz/item/CS_URS_2024_02/184215412" TargetMode="External"/><Relationship Id="rId2" Type="http://schemas.openxmlformats.org/officeDocument/2006/relationships/hyperlink" Target="https://podminky.urs.cz/item/CS_URS_2024_02/167151111" TargetMode="External"/><Relationship Id="rId16" Type="http://schemas.openxmlformats.org/officeDocument/2006/relationships/hyperlink" Target="https://podminky.urs.cz/item/CS_URS_2024_02/184215133" TargetMode="External"/><Relationship Id="rId20" Type="http://schemas.openxmlformats.org/officeDocument/2006/relationships/hyperlink" Target="https://podminky.urs.cz/item/CS_URS_2024_02/184813211" TargetMode="External"/><Relationship Id="rId1" Type="http://schemas.openxmlformats.org/officeDocument/2006/relationships/hyperlink" Target="https://podminky.urs.cz/item/CS_URS_2024_02/183106613" TargetMode="External"/><Relationship Id="rId6" Type="http://schemas.openxmlformats.org/officeDocument/2006/relationships/hyperlink" Target="https://podminky.urs.cz/item/CS_URS_2024_02/181006112" TargetMode="External"/><Relationship Id="rId11" Type="http://schemas.openxmlformats.org/officeDocument/2006/relationships/hyperlink" Target="https://podminky.urs.cz/item/CS_URS_2024_02/183111213" TargetMode="External"/><Relationship Id="rId5" Type="http://schemas.openxmlformats.org/officeDocument/2006/relationships/hyperlink" Target="https://podminky.urs.cz/item/CS_URS_2024_02/184853511" TargetMode="External"/><Relationship Id="rId15" Type="http://schemas.openxmlformats.org/officeDocument/2006/relationships/hyperlink" Target="https://podminky.urs.cz/item/CS_URS_2024_02/184102113" TargetMode="External"/><Relationship Id="rId23" Type="http://schemas.openxmlformats.org/officeDocument/2006/relationships/drawing" Target="../drawings/drawing27.xml"/><Relationship Id="rId10" Type="http://schemas.openxmlformats.org/officeDocument/2006/relationships/hyperlink" Target="https://podminky.urs.cz/item/CS_URS_2024_02/185802113" TargetMode="External"/><Relationship Id="rId19" Type="http://schemas.openxmlformats.org/officeDocument/2006/relationships/hyperlink" Target="https://podminky.urs.cz/item/CS_URS_2024_02/185851121" TargetMode="External"/><Relationship Id="rId4" Type="http://schemas.openxmlformats.org/officeDocument/2006/relationships/hyperlink" Target="https://podminky.urs.cz/item/CS_URS_2024_02/183402121" TargetMode="External"/><Relationship Id="rId9" Type="http://schemas.openxmlformats.org/officeDocument/2006/relationships/hyperlink" Target="https://podminky.urs.cz/item/CS_URS_2024_02/185811211" TargetMode="External"/><Relationship Id="rId14" Type="http://schemas.openxmlformats.org/officeDocument/2006/relationships/hyperlink" Target="https://podminky.urs.cz/item/CS_URS_2024_02/183101215" TargetMode="External"/><Relationship Id="rId22"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8" Type="http://schemas.openxmlformats.org/officeDocument/2006/relationships/hyperlink" Target="https://podminky.urs.cz/item/CS_URS_2024_02/181411131" TargetMode="External"/><Relationship Id="rId13" Type="http://schemas.openxmlformats.org/officeDocument/2006/relationships/hyperlink" Target="https://podminky.urs.cz/item/CS_URS_2024_02/183111212" TargetMode="External"/><Relationship Id="rId18" Type="http://schemas.openxmlformats.org/officeDocument/2006/relationships/hyperlink" Target="https://podminky.urs.cz/item/CS_URS_2024_02/184501141" TargetMode="External"/><Relationship Id="rId3" Type="http://schemas.openxmlformats.org/officeDocument/2006/relationships/hyperlink" Target="https://podminky.urs.cz/item/CS_URS_2024_02/162351103" TargetMode="External"/><Relationship Id="rId21" Type="http://schemas.openxmlformats.org/officeDocument/2006/relationships/hyperlink" Target="https://podminky.urs.cz/item/CS_URS_2024_02/998231411" TargetMode="External"/><Relationship Id="rId7" Type="http://schemas.openxmlformats.org/officeDocument/2006/relationships/hyperlink" Target="https://podminky.urs.cz/item/CS_URS_2024_02/181111121" TargetMode="External"/><Relationship Id="rId12" Type="http://schemas.openxmlformats.org/officeDocument/2006/relationships/hyperlink" Target="https://podminky.urs.cz/item/CS_URS_2024_02/184102111" TargetMode="External"/><Relationship Id="rId17" Type="http://schemas.openxmlformats.org/officeDocument/2006/relationships/hyperlink" Target="https://podminky.urs.cz/item/CS_URS_2024_02/184215412" TargetMode="External"/><Relationship Id="rId2" Type="http://schemas.openxmlformats.org/officeDocument/2006/relationships/hyperlink" Target="https://podminky.urs.cz/item/CS_URS_2024_02/167151111" TargetMode="External"/><Relationship Id="rId16" Type="http://schemas.openxmlformats.org/officeDocument/2006/relationships/hyperlink" Target="https://podminky.urs.cz/item/CS_URS_2024_02/184215133" TargetMode="External"/><Relationship Id="rId20" Type="http://schemas.openxmlformats.org/officeDocument/2006/relationships/hyperlink" Target="https://podminky.urs.cz/item/CS_URS_2024_02/184813211" TargetMode="External"/><Relationship Id="rId1" Type="http://schemas.openxmlformats.org/officeDocument/2006/relationships/hyperlink" Target="https://podminky.urs.cz/item/CS_URS_2024_02/183106613" TargetMode="External"/><Relationship Id="rId6" Type="http://schemas.openxmlformats.org/officeDocument/2006/relationships/hyperlink" Target="https://podminky.urs.cz/item/CS_URS_2024_02/181006112" TargetMode="External"/><Relationship Id="rId11" Type="http://schemas.openxmlformats.org/officeDocument/2006/relationships/hyperlink" Target="https://podminky.urs.cz/item/CS_URS_2024_02/183111213" TargetMode="External"/><Relationship Id="rId5" Type="http://schemas.openxmlformats.org/officeDocument/2006/relationships/hyperlink" Target="https://podminky.urs.cz/item/CS_URS_2024_02/184853511" TargetMode="External"/><Relationship Id="rId15" Type="http://schemas.openxmlformats.org/officeDocument/2006/relationships/hyperlink" Target="https://podminky.urs.cz/item/CS_URS_2024_02/184102113" TargetMode="External"/><Relationship Id="rId23" Type="http://schemas.openxmlformats.org/officeDocument/2006/relationships/drawing" Target="../drawings/drawing28.xml"/><Relationship Id="rId10" Type="http://schemas.openxmlformats.org/officeDocument/2006/relationships/hyperlink" Target="https://podminky.urs.cz/item/CS_URS_2024_02/185802113" TargetMode="External"/><Relationship Id="rId19" Type="http://schemas.openxmlformats.org/officeDocument/2006/relationships/hyperlink" Target="https://podminky.urs.cz/item/CS_URS_2024_02/185851121" TargetMode="External"/><Relationship Id="rId4" Type="http://schemas.openxmlformats.org/officeDocument/2006/relationships/hyperlink" Target="https://podminky.urs.cz/item/CS_URS_2024_02/183402121" TargetMode="External"/><Relationship Id="rId9" Type="http://schemas.openxmlformats.org/officeDocument/2006/relationships/hyperlink" Target="https://podminky.urs.cz/item/CS_URS_2024_02/185811211" TargetMode="External"/><Relationship Id="rId14" Type="http://schemas.openxmlformats.org/officeDocument/2006/relationships/hyperlink" Target="https://podminky.urs.cz/item/CS_URS_2024_02/183101215" TargetMode="External"/><Relationship Id="rId22"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4_02/564952111" TargetMode="External"/><Relationship Id="rId18" Type="http://schemas.openxmlformats.org/officeDocument/2006/relationships/hyperlink" Target="https://podminky.urs.cz/item/CS_URS_2024_02/573231106" TargetMode="External"/><Relationship Id="rId26" Type="http://schemas.openxmlformats.org/officeDocument/2006/relationships/hyperlink" Target="https://podminky.urs.cz/item/CS_URS_2024_02/573451114" TargetMode="External"/><Relationship Id="rId39" Type="http://schemas.openxmlformats.org/officeDocument/2006/relationships/hyperlink" Target="https://podminky.urs.cz/item/CS_URS_2024_02/916111123" TargetMode="External"/><Relationship Id="rId21" Type="http://schemas.openxmlformats.org/officeDocument/2006/relationships/hyperlink" Target="https://podminky.urs.cz/item/CS_URS_2024_02/565145121" TargetMode="External"/><Relationship Id="rId34" Type="http://schemas.openxmlformats.org/officeDocument/2006/relationships/hyperlink" Target="https://podminky.urs.cz/item/CS_URS_2024_02/899623141" TargetMode="External"/><Relationship Id="rId42" Type="http://schemas.openxmlformats.org/officeDocument/2006/relationships/hyperlink" Target="https://podminky.urs.cz/item/CS_URS_2024_02/113154552" TargetMode="External"/><Relationship Id="rId47" Type="http://schemas.openxmlformats.org/officeDocument/2006/relationships/hyperlink" Target="https://podminky.urs.cz/item/CS_URS_2024_02/113151111" TargetMode="External"/><Relationship Id="rId50" Type="http://schemas.openxmlformats.org/officeDocument/2006/relationships/hyperlink" Target="https://podminky.urs.cz/item/CS_URS_2024_02/979054451" TargetMode="External"/><Relationship Id="rId55" Type="http://schemas.openxmlformats.org/officeDocument/2006/relationships/hyperlink" Target="https://podminky.urs.cz/item/CS_URS_2024_02/998223011" TargetMode="External"/><Relationship Id="rId7" Type="http://schemas.openxmlformats.org/officeDocument/2006/relationships/hyperlink" Target="https://podminky.urs.cz/item/CS_URS_2024_02/151101112" TargetMode="External"/><Relationship Id="rId2" Type="http://schemas.openxmlformats.org/officeDocument/2006/relationships/hyperlink" Target="https://podminky.urs.cz/item/CS_URS_2024_02/122252205" TargetMode="External"/><Relationship Id="rId16" Type="http://schemas.openxmlformats.org/officeDocument/2006/relationships/hyperlink" Target="https://podminky.urs.cz/item/CS_URS_2024_02/577134221" TargetMode="External"/><Relationship Id="rId29" Type="http://schemas.openxmlformats.org/officeDocument/2006/relationships/hyperlink" Target="https://podminky.urs.cz/item/CS_URS_2024_02/452112112" TargetMode="External"/><Relationship Id="rId11" Type="http://schemas.openxmlformats.org/officeDocument/2006/relationships/hyperlink" Target="https://podminky.urs.cz/item/CS_URS_2024_02/564871111" TargetMode="External"/><Relationship Id="rId24" Type="http://schemas.openxmlformats.org/officeDocument/2006/relationships/hyperlink" Target="https://podminky.urs.cz/item/CS_URS_2024_02/596212214" TargetMode="External"/><Relationship Id="rId32" Type="http://schemas.openxmlformats.org/officeDocument/2006/relationships/hyperlink" Target="https://podminky.urs.cz/item/CS_URS_2024_02/895941331" TargetMode="External"/><Relationship Id="rId37" Type="http://schemas.openxmlformats.org/officeDocument/2006/relationships/hyperlink" Target="https://podminky.urs.cz/item/CS_URS_2024_02/919732211" TargetMode="External"/><Relationship Id="rId40" Type="http://schemas.openxmlformats.org/officeDocument/2006/relationships/hyperlink" Target="https://podminky.urs.cz/item/CS_URS_2024_02/916241213" TargetMode="External"/><Relationship Id="rId45" Type="http://schemas.openxmlformats.org/officeDocument/2006/relationships/hyperlink" Target="https://podminky.urs.cz/item/CS_URS_2024_02/113106171" TargetMode="External"/><Relationship Id="rId53" Type="http://schemas.openxmlformats.org/officeDocument/2006/relationships/hyperlink" Target="https://podminky.urs.cz/item/CS_URS_2024_02/997221571" TargetMode="External"/><Relationship Id="rId5" Type="http://schemas.openxmlformats.org/officeDocument/2006/relationships/hyperlink" Target="https://podminky.urs.cz/item/CS_URS_2024_02/131251204" TargetMode="External"/><Relationship Id="rId19" Type="http://schemas.openxmlformats.org/officeDocument/2006/relationships/hyperlink" Target="https://podminky.urs.cz/item/CS_URS_2024_02/577155142" TargetMode="External"/><Relationship Id="rId4" Type="http://schemas.openxmlformats.org/officeDocument/2006/relationships/hyperlink" Target="https://podminky.urs.cz/item/CS_URS_2024_02/171152112" TargetMode="External"/><Relationship Id="rId9" Type="http://schemas.openxmlformats.org/officeDocument/2006/relationships/hyperlink" Target="https://podminky.urs.cz/item/CS_URS_2024_02/564851111" TargetMode="External"/><Relationship Id="rId14" Type="http://schemas.openxmlformats.org/officeDocument/2006/relationships/hyperlink" Target="https://podminky.urs.cz/item/CS_URS_2024_02/564962111" TargetMode="External"/><Relationship Id="rId22" Type="http://schemas.openxmlformats.org/officeDocument/2006/relationships/hyperlink" Target="https://podminky.urs.cz/item/CS_URS_2024_02/573111112" TargetMode="External"/><Relationship Id="rId27" Type="http://schemas.openxmlformats.org/officeDocument/2006/relationships/hyperlink" Target="https://podminky.urs.cz/item/CS_URS_2024_02/574381112" TargetMode="External"/><Relationship Id="rId30" Type="http://schemas.openxmlformats.org/officeDocument/2006/relationships/hyperlink" Target="https://podminky.urs.cz/item/CS_URS_2024_02/895941302" TargetMode="External"/><Relationship Id="rId35" Type="http://schemas.openxmlformats.org/officeDocument/2006/relationships/hyperlink" Target="https://podminky.urs.cz/item/CS_URS_2024_02/919735111" TargetMode="External"/><Relationship Id="rId43" Type="http://schemas.openxmlformats.org/officeDocument/2006/relationships/hyperlink" Target="https://podminky.urs.cz/item/CS_URS_2024_02/113154553" TargetMode="External"/><Relationship Id="rId48" Type="http://schemas.openxmlformats.org/officeDocument/2006/relationships/hyperlink" Target="https://podminky.urs.cz/item/CS_URS_2024_02/113107223" TargetMode="External"/><Relationship Id="rId56" Type="http://schemas.openxmlformats.org/officeDocument/2006/relationships/printerSettings" Target="../printerSettings/printerSettings3.bin"/><Relationship Id="rId8" Type="http://schemas.openxmlformats.org/officeDocument/2006/relationships/hyperlink" Target="https://podminky.urs.cz/item/CS_URS_2024_02/174101101" TargetMode="External"/><Relationship Id="rId51" Type="http://schemas.openxmlformats.org/officeDocument/2006/relationships/hyperlink" Target="https://podminky.urs.cz/item/CS_URS_2024_02/979071121" TargetMode="External"/><Relationship Id="rId3" Type="http://schemas.openxmlformats.org/officeDocument/2006/relationships/hyperlink" Target="https://podminky.urs.cz/item/CS_URS_2024_02/120001101" TargetMode="External"/><Relationship Id="rId12" Type="http://schemas.openxmlformats.org/officeDocument/2006/relationships/hyperlink" Target="https://podminky.urs.cz/item/CS_URS_2024_02/564871116" TargetMode="External"/><Relationship Id="rId17" Type="http://schemas.openxmlformats.org/officeDocument/2006/relationships/hyperlink" Target="https://podminky.urs.cz/item/CS_URS_2024_02/577134141" TargetMode="External"/><Relationship Id="rId25" Type="http://schemas.openxmlformats.org/officeDocument/2006/relationships/hyperlink" Target="https://podminky.urs.cz/item/CS_URS_2024_02/581141215" TargetMode="External"/><Relationship Id="rId33" Type="http://schemas.openxmlformats.org/officeDocument/2006/relationships/hyperlink" Target="https://podminky.urs.cz/item/CS_URS_2024_02/899204112" TargetMode="External"/><Relationship Id="rId38" Type="http://schemas.openxmlformats.org/officeDocument/2006/relationships/hyperlink" Target="https://podminky.urs.cz/item/CS_URS_2024_02/916231213" TargetMode="External"/><Relationship Id="rId46" Type="http://schemas.openxmlformats.org/officeDocument/2006/relationships/hyperlink" Target="https://podminky.urs.cz/item/CS_URS_2024_02/113106161" TargetMode="External"/><Relationship Id="rId20" Type="http://schemas.openxmlformats.org/officeDocument/2006/relationships/hyperlink" Target="https://podminky.urs.cz/item/CS_URS_2024_02/565155121" TargetMode="External"/><Relationship Id="rId41" Type="http://schemas.openxmlformats.org/officeDocument/2006/relationships/hyperlink" Target="https://podminky.urs.cz/item/CS_URS_2024_02/916331112" TargetMode="External"/><Relationship Id="rId54" Type="http://schemas.openxmlformats.org/officeDocument/2006/relationships/hyperlink" Target="https://podminky.urs.cz/item/CS_URS_2024_02/997221579" TargetMode="External"/><Relationship Id="rId1" Type="http://schemas.openxmlformats.org/officeDocument/2006/relationships/hyperlink" Target="https://podminky.urs.cz/item/CS_URS_2024_02/181152302" TargetMode="External"/><Relationship Id="rId6" Type="http://schemas.openxmlformats.org/officeDocument/2006/relationships/hyperlink" Target="https://podminky.urs.cz/item/CS_URS_2024_02/151101102" TargetMode="External"/><Relationship Id="rId15" Type="http://schemas.openxmlformats.org/officeDocument/2006/relationships/hyperlink" Target="https://podminky.urs.cz/item/CS_URS_2024_02/577144221" TargetMode="External"/><Relationship Id="rId23" Type="http://schemas.openxmlformats.org/officeDocument/2006/relationships/hyperlink" Target="https://podminky.urs.cz/item/CS_URS_2024_02/596212210" TargetMode="External"/><Relationship Id="rId28" Type="http://schemas.openxmlformats.org/officeDocument/2006/relationships/hyperlink" Target="https://podminky.urs.cz/item/CS_URS_2024_02/452311131" TargetMode="External"/><Relationship Id="rId36" Type="http://schemas.openxmlformats.org/officeDocument/2006/relationships/hyperlink" Target="https://podminky.urs.cz/item/CS_URS_2024_02/919735112" TargetMode="External"/><Relationship Id="rId49" Type="http://schemas.openxmlformats.org/officeDocument/2006/relationships/hyperlink" Target="https://podminky.urs.cz/item/CS_URS_2024_02/113202111" TargetMode="External"/><Relationship Id="rId57" Type="http://schemas.openxmlformats.org/officeDocument/2006/relationships/drawing" Target="../drawings/drawing3.xml"/><Relationship Id="rId10" Type="http://schemas.openxmlformats.org/officeDocument/2006/relationships/hyperlink" Target="https://podminky.urs.cz/item/CS_URS_2024_02/564861111" TargetMode="External"/><Relationship Id="rId31" Type="http://schemas.openxmlformats.org/officeDocument/2006/relationships/hyperlink" Target="https://podminky.urs.cz/item/CS_URS_2024_02/895941322" TargetMode="External"/><Relationship Id="rId44" Type="http://schemas.openxmlformats.org/officeDocument/2006/relationships/hyperlink" Target="https://podminky.urs.cz/item/CS_URS_2024_02/113154558" TargetMode="External"/><Relationship Id="rId52" Type="http://schemas.openxmlformats.org/officeDocument/2006/relationships/hyperlink" Target="https://podminky.urs.cz/item/CS_URS_2024_02/966008212" TargetMode="Externa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4_02/916241213" TargetMode="External"/><Relationship Id="rId13" Type="http://schemas.openxmlformats.org/officeDocument/2006/relationships/hyperlink" Target="https://podminky.urs.cz/item/CS_URS_2024_02/113107322" TargetMode="External"/><Relationship Id="rId3" Type="http://schemas.openxmlformats.org/officeDocument/2006/relationships/hyperlink" Target="https://podminky.urs.cz/item/CS_URS_2024_02/120001101" TargetMode="External"/><Relationship Id="rId7" Type="http://schemas.openxmlformats.org/officeDocument/2006/relationships/hyperlink" Target="https://podminky.urs.cz/item/CS_URS_2024_02/581141215" TargetMode="External"/><Relationship Id="rId12" Type="http://schemas.openxmlformats.org/officeDocument/2006/relationships/hyperlink" Target="https://podminky.urs.cz/item/CS_URS_2024_02/113151111" TargetMode="External"/><Relationship Id="rId2" Type="http://schemas.openxmlformats.org/officeDocument/2006/relationships/hyperlink" Target="https://podminky.urs.cz/item/CS_URS_2024_02/122252205" TargetMode="External"/><Relationship Id="rId16" Type="http://schemas.openxmlformats.org/officeDocument/2006/relationships/drawing" Target="../drawings/drawing4.xml"/><Relationship Id="rId1" Type="http://schemas.openxmlformats.org/officeDocument/2006/relationships/hyperlink" Target="https://podminky.urs.cz/item/CS_URS_2024_02/181152302" TargetMode="External"/><Relationship Id="rId6" Type="http://schemas.openxmlformats.org/officeDocument/2006/relationships/hyperlink" Target="https://podminky.urs.cz/item/CS_URS_2024_02/564952111" TargetMode="External"/><Relationship Id="rId11" Type="http://schemas.openxmlformats.org/officeDocument/2006/relationships/hyperlink" Target="https://podminky.urs.cz/item/CS_URS_2024_02/113107223" TargetMode="External"/><Relationship Id="rId5" Type="http://schemas.openxmlformats.org/officeDocument/2006/relationships/hyperlink" Target="https://podminky.urs.cz/item/CS_URS_2024_02/564871116" TargetMode="External"/><Relationship Id="rId15" Type="http://schemas.openxmlformats.org/officeDocument/2006/relationships/printerSettings" Target="../printerSettings/printerSettings4.bin"/><Relationship Id="rId10" Type="http://schemas.openxmlformats.org/officeDocument/2006/relationships/hyperlink" Target="https://podminky.urs.cz/item/CS_URS_2024_02/113154558" TargetMode="External"/><Relationship Id="rId4" Type="http://schemas.openxmlformats.org/officeDocument/2006/relationships/hyperlink" Target="https://podminky.urs.cz/item/CS_URS_2024_02/564871111" TargetMode="External"/><Relationship Id="rId9" Type="http://schemas.openxmlformats.org/officeDocument/2006/relationships/hyperlink" Target="https://podminky.urs.cz/item/CS_URS_2024_02/113154552" TargetMode="External"/><Relationship Id="rId14" Type="http://schemas.openxmlformats.org/officeDocument/2006/relationships/hyperlink" Target="https://podminky.urs.cz/item/CS_URS_2024_02/99822511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4_02/577134141" TargetMode="External"/><Relationship Id="rId13" Type="http://schemas.openxmlformats.org/officeDocument/2006/relationships/hyperlink" Target="https://podminky.urs.cz/item/CS_URS_2024_02/113154552" TargetMode="External"/><Relationship Id="rId18" Type="http://schemas.openxmlformats.org/officeDocument/2006/relationships/drawing" Target="../drawings/drawing5.xml"/><Relationship Id="rId3" Type="http://schemas.openxmlformats.org/officeDocument/2006/relationships/hyperlink" Target="https://podminky.urs.cz/item/CS_URS_2024_02/120001101" TargetMode="External"/><Relationship Id="rId7" Type="http://schemas.openxmlformats.org/officeDocument/2006/relationships/hyperlink" Target="https://podminky.urs.cz/item/CS_URS_2024_02/564962111" TargetMode="External"/><Relationship Id="rId12" Type="http://schemas.openxmlformats.org/officeDocument/2006/relationships/hyperlink" Target="https://podminky.urs.cz/item/CS_URS_2024_02/581141215" TargetMode="External"/><Relationship Id="rId17" Type="http://schemas.openxmlformats.org/officeDocument/2006/relationships/printerSettings" Target="../printerSettings/printerSettings5.bin"/><Relationship Id="rId2" Type="http://schemas.openxmlformats.org/officeDocument/2006/relationships/hyperlink" Target="https://podminky.urs.cz/item/CS_URS_2024_02/122252205" TargetMode="External"/><Relationship Id="rId16" Type="http://schemas.openxmlformats.org/officeDocument/2006/relationships/hyperlink" Target="https://podminky.urs.cz/item/CS_URS_2024_02/998225111" TargetMode="External"/><Relationship Id="rId1" Type="http://schemas.openxmlformats.org/officeDocument/2006/relationships/hyperlink" Target="https://podminky.urs.cz/item/CS_URS_2024_02/181152302" TargetMode="External"/><Relationship Id="rId6" Type="http://schemas.openxmlformats.org/officeDocument/2006/relationships/hyperlink" Target="https://podminky.urs.cz/item/CS_URS_2024_02/564952111" TargetMode="External"/><Relationship Id="rId11" Type="http://schemas.openxmlformats.org/officeDocument/2006/relationships/hyperlink" Target="https://podminky.urs.cz/item/CS_URS_2024_02/573111112" TargetMode="External"/><Relationship Id="rId5" Type="http://schemas.openxmlformats.org/officeDocument/2006/relationships/hyperlink" Target="https://podminky.urs.cz/item/CS_URS_2024_02/564871116" TargetMode="External"/><Relationship Id="rId15" Type="http://schemas.openxmlformats.org/officeDocument/2006/relationships/hyperlink" Target="https://podminky.urs.cz/item/CS_URS_2024_02/113107223" TargetMode="External"/><Relationship Id="rId10" Type="http://schemas.openxmlformats.org/officeDocument/2006/relationships/hyperlink" Target="https://podminky.urs.cz/item/CS_URS_2024_02/565155121" TargetMode="External"/><Relationship Id="rId4" Type="http://schemas.openxmlformats.org/officeDocument/2006/relationships/hyperlink" Target="https://podminky.urs.cz/item/CS_URS_2024_02/564871111" TargetMode="External"/><Relationship Id="rId9" Type="http://schemas.openxmlformats.org/officeDocument/2006/relationships/hyperlink" Target="https://podminky.urs.cz/item/CS_URS_2024_02/577155142" TargetMode="External"/><Relationship Id="rId14" Type="http://schemas.openxmlformats.org/officeDocument/2006/relationships/hyperlink" Target="https://podminky.urs.cz/item/CS_URS_2024_02/113154558"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podminky.urs.cz/item/CS_URS_2024_02/919735111" TargetMode="External"/><Relationship Id="rId13" Type="http://schemas.openxmlformats.org/officeDocument/2006/relationships/hyperlink" Target="https://podminky.urs.cz/item/CS_URS_2024_02/998225111" TargetMode="External"/><Relationship Id="rId3" Type="http://schemas.openxmlformats.org/officeDocument/2006/relationships/hyperlink" Target="https://podminky.urs.cz/item/CS_URS_2024_02/120001101" TargetMode="External"/><Relationship Id="rId7" Type="http://schemas.openxmlformats.org/officeDocument/2006/relationships/hyperlink" Target="https://podminky.urs.cz/item/CS_URS_2024_02/581141215" TargetMode="External"/><Relationship Id="rId12" Type="http://schemas.openxmlformats.org/officeDocument/2006/relationships/hyperlink" Target="https://podminky.urs.cz/item/CS_URS_2024_02/113107223" TargetMode="External"/><Relationship Id="rId2" Type="http://schemas.openxmlformats.org/officeDocument/2006/relationships/hyperlink" Target="https://podminky.urs.cz/item/CS_URS_2024_02/122252205" TargetMode="External"/><Relationship Id="rId1" Type="http://schemas.openxmlformats.org/officeDocument/2006/relationships/hyperlink" Target="https://podminky.urs.cz/item/CS_URS_2024_02/181152302" TargetMode="External"/><Relationship Id="rId6" Type="http://schemas.openxmlformats.org/officeDocument/2006/relationships/hyperlink" Target="https://podminky.urs.cz/item/CS_URS_2024_02/564952111" TargetMode="External"/><Relationship Id="rId11" Type="http://schemas.openxmlformats.org/officeDocument/2006/relationships/hyperlink" Target="https://podminky.urs.cz/item/CS_URS_2024_02/113154558" TargetMode="External"/><Relationship Id="rId5" Type="http://schemas.openxmlformats.org/officeDocument/2006/relationships/hyperlink" Target="https://podminky.urs.cz/item/CS_URS_2024_02/564871116" TargetMode="External"/><Relationship Id="rId15" Type="http://schemas.openxmlformats.org/officeDocument/2006/relationships/drawing" Target="../drawings/drawing6.xml"/><Relationship Id="rId10" Type="http://schemas.openxmlformats.org/officeDocument/2006/relationships/hyperlink" Target="https://podminky.urs.cz/item/CS_URS_2024_02/113154552" TargetMode="External"/><Relationship Id="rId4" Type="http://schemas.openxmlformats.org/officeDocument/2006/relationships/hyperlink" Target="https://podminky.urs.cz/item/CS_URS_2024_02/564871111" TargetMode="External"/><Relationship Id="rId9" Type="http://schemas.openxmlformats.org/officeDocument/2006/relationships/hyperlink" Target="https://podminky.urs.cz/item/CS_URS_2024_02/919735112" TargetMode="External"/><Relationship Id="rId1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6" Type="http://schemas.openxmlformats.org/officeDocument/2006/relationships/hyperlink" Target="https://podminky.urs.cz/item/CS_URS_2024_02/573231106" TargetMode="External"/><Relationship Id="rId21" Type="http://schemas.openxmlformats.org/officeDocument/2006/relationships/hyperlink" Target="https://podminky.urs.cz/item/CS_URS_2024_02/564861111" TargetMode="External"/><Relationship Id="rId42" Type="http://schemas.openxmlformats.org/officeDocument/2006/relationships/hyperlink" Target="https://podminky.urs.cz/item/CS_URS_2024_02/113154558" TargetMode="External"/><Relationship Id="rId47" Type="http://schemas.openxmlformats.org/officeDocument/2006/relationships/hyperlink" Target="https://podminky.urs.cz/item/CS_URS_2024_02/113107181" TargetMode="External"/><Relationship Id="rId63" Type="http://schemas.openxmlformats.org/officeDocument/2006/relationships/hyperlink" Target="https://podminky.urs.cz/item/CS_URS_2024_02/966071711" TargetMode="External"/><Relationship Id="rId68" Type="http://schemas.openxmlformats.org/officeDocument/2006/relationships/printerSettings" Target="../printerSettings/printerSettings7.bin"/><Relationship Id="rId7" Type="http://schemas.openxmlformats.org/officeDocument/2006/relationships/hyperlink" Target="https://podminky.urs.cz/item/CS_URS_2024_02/132251101" TargetMode="External"/><Relationship Id="rId2" Type="http://schemas.openxmlformats.org/officeDocument/2006/relationships/hyperlink" Target="https://podminky.urs.cz/item/CS_URS_2024_02/122252205" TargetMode="External"/><Relationship Id="rId16" Type="http://schemas.openxmlformats.org/officeDocument/2006/relationships/hyperlink" Target="https://podminky.urs.cz/item/CS_URS_2024_02/348272513" TargetMode="External"/><Relationship Id="rId29" Type="http://schemas.openxmlformats.org/officeDocument/2006/relationships/hyperlink" Target="https://podminky.urs.cz/item/CS_URS_2024_02/591211111" TargetMode="External"/><Relationship Id="rId11" Type="http://schemas.openxmlformats.org/officeDocument/2006/relationships/hyperlink" Target="https://podminky.urs.cz/item/CS_URS_2024_02/348401120" TargetMode="External"/><Relationship Id="rId24" Type="http://schemas.openxmlformats.org/officeDocument/2006/relationships/hyperlink" Target="https://podminky.urs.cz/item/CS_URS_2024_02/561121112" TargetMode="External"/><Relationship Id="rId32" Type="http://schemas.openxmlformats.org/officeDocument/2006/relationships/hyperlink" Target="https://podminky.urs.cz/item/CS_URS_2024_02/596412210" TargetMode="External"/><Relationship Id="rId37" Type="http://schemas.openxmlformats.org/officeDocument/2006/relationships/hyperlink" Target="https://podminky.urs.cz/item/CS_URS_2024_02/919732211" TargetMode="External"/><Relationship Id="rId40" Type="http://schemas.openxmlformats.org/officeDocument/2006/relationships/hyperlink" Target="https://podminky.urs.cz/item/CS_URS_2024_02/916331112" TargetMode="External"/><Relationship Id="rId45" Type="http://schemas.openxmlformats.org/officeDocument/2006/relationships/hyperlink" Target="https://podminky.urs.cz/item/CS_URS_2024_02/113106123" TargetMode="External"/><Relationship Id="rId53" Type="http://schemas.openxmlformats.org/officeDocument/2006/relationships/hyperlink" Target="https://podminky.urs.cz/item/CS_URS_2024_02/139951121" TargetMode="External"/><Relationship Id="rId58" Type="http://schemas.openxmlformats.org/officeDocument/2006/relationships/hyperlink" Target="https://podminky.urs.cz/item/CS_URS_2024_02/962032230" TargetMode="External"/><Relationship Id="rId66" Type="http://schemas.openxmlformats.org/officeDocument/2006/relationships/hyperlink" Target="https://podminky.urs.cz/item/CS_URS_2024_02/997221579" TargetMode="External"/><Relationship Id="rId5" Type="http://schemas.openxmlformats.org/officeDocument/2006/relationships/hyperlink" Target="https://podminky.urs.cz/item/CS_URS_2024_02/171152112" TargetMode="External"/><Relationship Id="rId61" Type="http://schemas.openxmlformats.org/officeDocument/2006/relationships/hyperlink" Target="https://podminky.urs.cz/item/CS_URS_2024_02/961044111" TargetMode="External"/><Relationship Id="rId19" Type="http://schemas.openxmlformats.org/officeDocument/2006/relationships/hyperlink" Target="https://podminky.urs.cz/item/CS_URS_2024_02/564851111" TargetMode="External"/><Relationship Id="rId14" Type="http://schemas.openxmlformats.org/officeDocument/2006/relationships/hyperlink" Target="https://podminky.urs.cz/item/CS_URS_2024_02/311113212" TargetMode="External"/><Relationship Id="rId22" Type="http://schemas.openxmlformats.org/officeDocument/2006/relationships/hyperlink" Target="https://podminky.urs.cz/item/CS_URS_2024_02/564952111" TargetMode="External"/><Relationship Id="rId27" Type="http://schemas.openxmlformats.org/officeDocument/2006/relationships/hyperlink" Target="https://podminky.urs.cz/item/CS_URS_2024_02/564911411" TargetMode="External"/><Relationship Id="rId30" Type="http://schemas.openxmlformats.org/officeDocument/2006/relationships/hyperlink" Target="https://podminky.urs.cz/item/CS_URS_2024_02/596212210" TargetMode="External"/><Relationship Id="rId35" Type="http://schemas.openxmlformats.org/officeDocument/2006/relationships/hyperlink" Target="https://podminky.urs.cz/item/CS_URS_2024_02/919735111" TargetMode="External"/><Relationship Id="rId43" Type="http://schemas.openxmlformats.org/officeDocument/2006/relationships/hyperlink" Target="https://podminky.urs.cz/item/CS_URS_2024_02/113107163" TargetMode="External"/><Relationship Id="rId48" Type="http://schemas.openxmlformats.org/officeDocument/2006/relationships/hyperlink" Target="https://podminky.urs.cz/item/CS_URS_2024_02/113107322" TargetMode="External"/><Relationship Id="rId56" Type="http://schemas.openxmlformats.org/officeDocument/2006/relationships/hyperlink" Target="https://podminky.urs.cz/item/CS_URS_2024_02/113106185" TargetMode="External"/><Relationship Id="rId64" Type="http://schemas.openxmlformats.org/officeDocument/2006/relationships/hyperlink" Target="https://podminky.urs.cz/item/CS_URS_2024_02/966052121" TargetMode="External"/><Relationship Id="rId69" Type="http://schemas.openxmlformats.org/officeDocument/2006/relationships/drawing" Target="../drawings/drawing7.xml"/><Relationship Id="rId8" Type="http://schemas.openxmlformats.org/officeDocument/2006/relationships/hyperlink" Target="https://podminky.urs.cz/item/CS_URS_2024_02/711161115" TargetMode="External"/><Relationship Id="rId51" Type="http://schemas.openxmlformats.org/officeDocument/2006/relationships/hyperlink" Target="https://podminky.urs.cz/item/CS_URS_2024_02/979024443" TargetMode="External"/><Relationship Id="rId3" Type="http://schemas.openxmlformats.org/officeDocument/2006/relationships/hyperlink" Target="https://podminky.urs.cz/item/CS_URS_2024_02/120001101" TargetMode="External"/><Relationship Id="rId12" Type="http://schemas.openxmlformats.org/officeDocument/2006/relationships/hyperlink" Target="https://podminky.urs.cz/item/CS_URS_2024_02/451577121" TargetMode="External"/><Relationship Id="rId17" Type="http://schemas.openxmlformats.org/officeDocument/2006/relationships/hyperlink" Target="https://podminky.urs.cz/item/CS_URS_2024_02/348273511" TargetMode="External"/><Relationship Id="rId25" Type="http://schemas.openxmlformats.org/officeDocument/2006/relationships/hyperlink" Target="https://podminky.urs.cz/item/CS_URS_2024_02/577143111" TargetMode="External"/><Relationship Id="rId33" Type="http://schemas.openxmlformats.org/officeDocument/2006/relationships/hyperlink" Target="https://podminky.urs.cz/item/CS_URS_2024_02/596211111" TargetMode="External"/><Relationship Id="rId38" Type="http://schemas.openxmlformats.org/officeDocument/2006/relationships/hyperlink" Target="https://podminky.urs.cz/item/CS_URS_2024_02/916231213" TargetMode="External"/><Relationship Id="rId46" Type="http://schemas.openxmlformats.org/officeDocument/2006/relationships/hyperlink" Target="https://podminky.urs.cz/item/CS_URS_2024_02/113107171" TargetMode="External"/><Relationship Id="rId59" Type="http://schemas.openxmlformats.org/officeDocument/2006/relationships/hyperlink" Target="https://podminky.urs.cz/item/CS_URS_2024_02/962032681" TargetMode="External"/><Relationship Id="rId67" Type="http://schemas.openxmlformats.org/officeDocument/2006/relationships/hyperlink" Target="https://podminky.urs.cz/item/CS_URS_2024_02/998223011" TargetMode="External"/><Relationship Id="rId20" Type="http://schemas.openxmlformats.org/officeDocument/2006/relationships/hyperlink" Target="https://podminky.urs.cz/item/CS_URS_2024_02/564851113" TargetMode="External"/><Relationship Id="rId41" Type="http://schemas.openxmlformats.org/officeDocument/2006/relationships/hyperlink" Target="https://podminky.urs.cz/item/CS_URS_2024_02/113154552" TargetMode="External"/><Relationship Id="rId54" Type="http://schemas.openxmlformats.org/officeDocument/2006/relationships/hyperlink" Target="https://podminky.urs.cz/item/CS_URS_2024_02/966008111" TargetMode="External"/><Relationship Id="rId62" Type="http://schemas.openxmlformats.org/officeDocument/2006/relationships/hyperlink" Target="https://podminky.urs.cz/item/CS_URS_2024_02/966073810" TargetMode="External"/><Relationship Id="rId1" Type="http://schemas.openxmlformats.org/officeDocument/2006/relationships/hyperlink" Target="https://podminky.urs.cz/item/CS_URS_2024_02/181152302" TargetMode="External"/><Relationship Id="rId6" Type="http://schemas.openxmlformats.org/officeDocument/2006/relationships/hyperlink" Target="https://podminky.urs.cz/item/CS_URS_2024_02/131252502" TargetMode="External"/><Relationship Id="rId15" Type="http://schemas.openxmlformats.org/officeDocument/2006/relationships/hyperlink" Target="https://podminky.urs.cz/item/CS_URS_2024_02/312361821" TargetMode="External"/><Relationship Id="rId23" Type="http://schemas.openxmlformats.org/officeDocument/2006/relationships/hyperlink" Target="https://podminky.urs.cz/item/CS_URS_2024_02/564952113" TargetMode="External"/><Relationship Id="rId28" Type="http://schemas.openxmlformats.org/officeDocument/2006/relationships/hyperlink" Target="https://podminky.urs.cz/item/CS_URS_2024_02/573111112" TargetMode="External"/><Relationship Id="rId36" Type="http://schemas.openxmlformats.org/officeDocument/2006/relationships/hyperlink" Target="https://podminky.urs.cz/item/CS_URS_2024_02/919735112" TargetMode="External"/><Relationship Id="rId49" Type="http://schemas.openxmlformats.org/officeDocument/2006/relationships/hyperlink" Target="https://podminky.urs.cz/item/CS_URS_2024_02/113202111" TargetMode="External"/><Relationship Id="rId57" Type="http://schemas.openxmlformats.org/officeDocument/2006/relationships/hyperlink" Target="https://podminky.urs.cz/item/CS_URS_2024_02/962032432" TargetMode="External"/><Relationship Id="rId10" Type="http://schemas.openxmlformats.org/officeDocument/2006/relationships/hyperlink" Target="https://podminky.urs.cz/item/CS_URS_2024_02/338171123" TargetMode="External"/><Relationship Id="rId31" Type="http://schemas.openxmlformats.org/officeDocument/2006/relationships/hyperlink" Target="https://podminky.urs.cz/item/CS_URS_2024_02/596212214" TargetMode="External"/><Relationship Id="rId44" Type="http://schemas.openxmlformats.org/officeDocument/2006/relationships/hyperlink" Target="https://podminky.urs.cz/item/CS_URS_2024_02/113106132" TargetMode="External"/><Relationship Id="rId52" Type="http://schemas.openxmlformats.org/officeDocument/2006/relationships/hyperlink" Target="https://podminky.urs.cz/item/CS_URS_2024_02/979054451" TargetMode="External"/><Relationship Id="rId60" Type="http://schemas.openxmlformats.org/officeDocument/2006/relationships/hyperlink" Target="https://podminky.urs.cz/item/CS_URS_2024_02/962042321" TargetMode="External"/><Relationship Id="rId65" Type="http://schemas.openxmlformats.org/officeDocument/2006/relationships/hyperlink" Target="https://podminky.urs.cz/item/CS_URS_2024_02/997221571" TargetMode="External"/><Relationship Id="rId4" Type="http://schemas.openxmlformats.org/officeDocument/2006/relationships/hyperlink" Target="https://podminky.urs.cz/item/CS_URS_2024_02/171152111" TargetMode="External"/><Relationship Id="rId9" Type="http://schemas.openxmlformats.org/officeDocument/2006/relationships/hyperlink" Target="https://podminky.urs.cz/item/CS_URS_2024_02/711161384" TargetMode="External"/><Relationship Id="rId13" Type="http://schemas.openxmlformats.org/officeDocument/2006/relationships/hyperlink" Target="https://podminky.urs.cz/item/CS_URS_2024_02/274313611" TargetMode="External"/><Relationship Id="rId18" Type="http://schemas.openxmlformats.org/officeDocument/2006/relationships/hyperlink" Target="https://podminky.urs.cz/item/CS_URS_2024_02/348101110" TargetMode="External"/><Relationship Id="rId39" Type="http://schemas.openxmlformats.org/officeDocument/2006/relationships/hyperlink" Target="https://podminky.urs.cz/item/CS_URS_2024_02/916241213" TargetMode="External"/><Relationship Id="rId34" Type="http://schemas.openxmlformats.org/officeDocument/2006/relationships/hyperlink" Target="https://podminky.urs.cz/item/CS_URS_2024_02/596211114" TargetMode="External"/><Relationship Id="rId50" Type="http://schemas.openxmlformats.org/officeDocument/2006/relationships/hyperlink" Target="https://podminky.urs.cz/item/CS_URS_2024_02/113204111" TargetMode="External"/><Relationship Id="rId55" Type="http://schemas.openxmlformats.org/officeDocument/2006/relationships/hyperlink" Target="https://podminky.urs.cz/item/CS_URS_2024_02/96600821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podminky.urs.cz/item/CS_URS_2024_02/596211114" TargetMode="External"/><Relationship Id="rId13" Type="http://schemas.openxmlformats.org/officeDocument/2006/relationships/hyperlink" Target="https://podminky.urs.cz/item/CS_URS_2024_02/113203111" TargetMode="External"/><Relationship Id="rId18" Type="http://schemas.openxmlformats.org/officeDocument/2006/relationships/hyperlink" Target="https://podminky.urs.cz/item/CS_URS_2024_02/997221571" TargetMode="External"/><Relationship Id="rId3" Type="http://schemas.openxmlformats.org/officeDocument/2006/relationships/hyperlink" Target="https://podminky.urs.cz/item/CS_URS_2024_02/120001101" TargetMode="External"/><Relationship Id="rId21" Type="http://schemas.openxmlformats.org/officeDocument/2006/relationships/printerSettings" Target="../printerSettings/printerSettings8.bin"/><Relationship Id="rId7" Type="http://schemas.openxmlformats.org/officeDocument/2006/relationships/hyperlink" Target="https://podminky.urs.cz/item/CS_URS_2024_02/596211111" TargetMode="External"/><Relationship Id="rId12" Type="http://schemas.openxmlformats.org/officeDocument/2006/relationships/hyperlink" Target="https://podminky.urs.cz/item/CS_URS_2024_02/113202111" TargetMode="External"/><Relationship Id="rId17" Type="http://schemas.openxmlformats.org/officeDocument/2006/relationships/hyperlink" Target="https://podminky.urs.cz/item/CS_URS_2024_02/914511111" TargetMode="External"/><Relationship Id="rId2" Type="http://schemas.openxmlformats.org/officeDocument/2006/relationships/hyperlink" Target="https://podminky.urs.cz/item/CS_URS_2024_02/122252205" TargetMode="External"/><Relationship Id="rId16" Type="http://schemas.openxmlformats.org/officeDocument/2006/relationships/hyperlink" Target="https://podminky.urs.cz/item/CS_URS_2024_02/966006132" TargetMode="External"/><Relationship Id="rId20" Type="http://schemas.openxmlformats.org/officeDocument/2006/relationships/hyperlink" Target="https://podminky.urs.cz/item/CS_URS_2024_02/998223011" TargetMode="External"/><Relationship Id="rId1" Type="http://schemas.openxmlformats.org/officeDocument/2006/relationships/hyperlink" Target="https://podminky.urs.cz/item/CS_URS_2024_02/181152302" TargetMode="External"/><Relationship Id="rId6" Type="http://schemas.openxmlformats.org/officeDocument/2006/relationships/hyperlink" Target="https://podminky.urs.cz/item/CS_URS_2024_02/564851111" TargetMode="External"/><Relationship Id="rId11" Type="http://schemas.openxmlformats.org/officeDocument/2006/relationships/hyperlink" Target="https://podminky.urs.cz/item/CS_URS_2024_02/916111123" TargetMode="External"/><Relationship Id="rId5" Type="http://schemas.openxmlformats.org/officeDocument/2006/relationships/hyperlink" Target="https://podminky.urs.cz/item/CS_URS_2024_02/121103111" TargetMode="External"/><Relationship Id="rId15" Type="http://schemas.openxmlformats.org/officeDocument/2006/relationships/hyperlink" Target="https://podminky.urs.cz/item/CS_URS_2024_02/979071122" TargetMode="External"/><Relationship Id="rId10" Type="http://schemas.openxmlformats.org/officeDocument/2006/relationships/hyperlink" Target="https://podminky.urs.cz/item/CS_URS_2024_02/916331112" TargetMode="External"/><Relationship Id="rId19" Type="http://schemas.openxmlformats.org/officeDocument/2006/relationships/hyperlink" Target="https://podminky.urs.cz/item/CS_URS_2024_02/997221579" TargetMode="External"/><Relationship Id="rId4" Type="http://schemas.openxmlformats.org/officeDocument/2006/relationships/hyperlink" Target="https://podminky.urs.cz/item/CS_URS_2024_02/171152112" TargetMode="External"/><Relationship Id="rId9" Type="http://schemas.openxmlformats.org/officeDocument/2006/relationships/hyperlink" Target="https://podminky.urs.cz/item/CS_URS_2024_02/916241213" TargetMode="External"/><Relationship Id="rId14" Type="http://schemas.openxmlformats.org/officeDocument/2006/relationships/hyperlink" Target="https://podminky.urs.cz/item/CS_URS_2024_02/979024443" TargetMode="External"/><Relationship Id="rId22"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4_02/596211110" TargetMode="External"/><Relationship Id="rId13" Type="http://schemas.openxmlformats.org/officeDocument/2006/relationships/hyperlink" Target="https://podminky.urs.cz/item/CS_URS_2024_02/113202111" TargetMode="External"/><Relationship Id="rId3" Type="http://schemas.openxmlformats.org/officeDocument/2006/relationships/hyperlink" Target="https://podminky.urs.cz/item/CS_URS_2024_02/120001101" TargetMode="External"/><Relationship Id="rId7" Type="http://schemas.openxmlformats.org/officeDocument/2006/relationships/hyperlink" Target="https://podminky.urs.cz/item/CS_URS_2024_02/596212210" TargetMode="External"/><Relationship Id="rId12" Type="http://schemas.openxmlformats.org/officeDocument/2006/relationships/hyperlink" Target="https://podminky.urs.cz/item/CS_URS_2024_02/113107322" TargetMode="External"/><Relationship Id="rId17" Type="http://schemas.openxmlformats.org/officeDocument/2006/relationships/drawing" Target="../drawings/drawing9.xml"/><Relationship Id="rId2" Type="http://schemas.openxmlformats.org/officeDocument/2006/relationships/hyperlink" Target="https://podminky.urs.cz/item/CS_URS_2024_02/122252205" TargetMode="External"/><Relationship Id="rId16" Type="http://schemas.openxmlformats.org/officeDocument/2006/relationships/printerSettings" Target="../printerSettings/printerSettings9.bin"/><Relationship Id="rId1" Type="http://schemas.openxmlformats.org/officeDocument/2006/relationships/hyperlink" Target="https://podminky.urs.cz/item/CS_URS_2024_02/181152302" TargetMode="External"/><Relationship Id="rId6" Type="http://schemas.openxmlformats.org/officeDocument/2006/relationships/hyperlink" Target="https://podminky.urs.cz/item/CS_URS_2024_02/564851111" TargetMode="External"/><Relationship Id="rId11" Type="http://schemas.openxmlformats.org/officeDocument/2006/relationships/hyperlink" Target="https://podminky.urs.cz/item/CS_URS_2024_02/113106171" TargetMode="External"/><Relationship Id="rId5" Type="http://schemas.openxmlformats.org/officeDocument/2006/relationships/hyperlink" Target="https://podminky.urs.cz/item/CS_URS_2024_02/121103111" TargetMode="External"/><Relationship Id="rId15" Type="http://schemas.openxmlformats.org/officeDocument/2006/relationships/hyperlink" Target="https://podminky.urs.cz/item/CS_URS_2024_02/998223011" TargetMode="External"/><Relationship Id="rId10" Type="http://schemas.openxmlformats.org/officeDocument/2006/relationships/hyperlink" Target="https://podminky.urs.cz/item/CS_URS_2024_02/916331112" TargetMode="External"/><Relationship Id="rId4" Type="http://schemas.openxmlformats.org/officeDocument/2006/relationships/hyperlink" Target="https://podminky.urs.cz/item/CS_URS_2024_02/171152112" TargetMode="External"/><Relationship Id="rId9" Type="http://schemas.openxmlformats.org/officeDocument/2006/relationships/hyperlink" Target="https://podminky.urs.cz/item/CS_URS_2024_02/916241213" TargetMode="External"/><Relationship Id="rId14" Type="http://schemas.openxmlformats.org/officeDocument/2006/relationships/hyperlink" Target="https://podminky.urs.cz/item/CS_URS_2024_02/9790544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85"/>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7" t="s">
        <v>0</v>
      </c>
      <c r="AZ1" s="17" t="s">
        <v>1</v>
      </c>
      <c r="BA1" s="17" t="s">
        <v>2</v>
      </c>
      <c r="BB1" s="17" t="s">
        <v>3</v>
      </c>
      <c r="BT1" s="17" t="s">
        <v>4</v>
      </c>
      <c r="BU1" s="17" t="s">
        <v>4</v>
      </c>
      <c r="BV1" s="17" t="s">
        <v>5</v>
      </c>
    </row>
    <row r="2" spans="1:74" ht="36.950000000000003" customHeight="1">
      <c r="AR2" s="287"/>
      <c r="AS2" s="287"/>
      <c r="AT2" s="287"/>
      <c r="AU2" s="287"/>
      <c r="AV2" s="287"/>
      <c r="AW2" s="287"/>
      <c r="AX2" s="287"/>
      <c r="AY2" s="287"/>
      <c r="AZ2" s="287"/>
      <c r="BA2" s="287"/>
      <c r="BB2" s="287"/>
      <c r="BC2" s="287"/>
      <c r="BD2" s="287"/>
      <c r="BE2" s="287"/>
      <c r="BS2" s="18" t="s">
        <v>6</v>
      </c>
      <c r="BT2" s="18" t="s">
        <v>7</v>
      </c>
    </row>
    <row r="3" spans="1:74"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ht="24.95" customHeight="1">
      <c r="B4" s="21"/>
      <c r="D4" s="22" t="s">
        <v>9</v>
      </c>
      <c r="AR4" s="21"/>
      <c r="AS4" s="23" t="s">
        <v>10</v>
      </c>
      <c r="BE4" s="24" t="s">
        <v>11</v>
      </c>
      <c r="BS4" s="18" t="s">
        <v>12</v>
      </c>
    </row>
    <row r="5" spans="1:74" ht="12" customHeight="1">
      <c r="B5" s="21"/>
      <c r="D5" s="25" t="s">
        <v>13</v>
      </c>
      <c r="K5" s="286" t="s">
        <v>14</v>
      </c>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R5" s="21"/>
      <c r="BE5" s="283" t="s">
        <v>15</v>
      </c>
      <c r="BS5" s="18" t="s">
        <v>6</v>
      </c>
    </row>
    <row r="6" spans="1:74" ht="36.950000000000003" customHeight="1">
      <c r="B6" s="21"/>
      <c r="D6" s="27" t="s">
        <v>16</v>
      </c>
      <c r="K6" s="288" t="s">
        <v>17</v>
      </c>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R6" s="21"/>
      <c r="BE6" s="284"/>
      <c r="BS6" s="18" t="s">
        <v>6</v>
      </c>
    </row>
    <row r="7" spans="1:74" ht="12" customHeight="1">
      <c r="B7" s="21"/>
      <c r="D7" s="28" t="s">
        <v>18</v>
      </c>
      <c r="K7" s="26" t="s">
        <v>19</v>
      </c>
      <c r="AK7" s="28" t="s">
        <v>20</v>
      </c>
      <c r="AN7" s="26" t="s">
        <v>19</v>
      </c>
      <c r="AR7" s="21"/>
      <c r="BE7" s="284"/>
      <c r="BS7" s="18" t="s">
        <v>6</v>
      </c>
    </row>
    <row r="8" spans="1:74" ht="12" customHeight="1">
      <c r="B8" s="21"/>
      <c r="D8" s="28" t="s">
        <v>21</v>
      </c>
      <c r="K8" s="26" t="s">
        <v>22</v>
      </c>
      <c r="AK8" s="28" t="s">
        <v>23</v>
      </c>
      <c r="AN8" s="29" t="s">
        <v>24</v>
      </c>
      <c r="AR8" s="21"/>
      <c r="BE8" s="284"/>
      <c r="BS8" s="18" t="s">
        <v>6</v>
      </c>
    </row>
    <row r="9" spans="1:74" ht="29.25" customHeight="1">
      <c r="B9" s="21"/>
      <c r="D9" s="25" t="s">
        <v>25</v>
      </c>
      <c r="K9" s="30" t="s">
        <v>26</v>
      </c>
      <c r="AK9" s="25" t="s">
        <v>27</v>
      </c>
      <c r="AN9" s="30" t="s">
        <v>28</v>
      </c>
      <c r="AR9" s="21"/>
      <c r="BE9" s="284"/>
      <c r="BS9" s="18" t="s">
        <v>6</v>
      </c>
    </row>
    <row r="10" spans="1:74" ht="12" customHeight="1">
      <c r="B10" s="21"/>
      <c r="D10" s="28" t="s">
        <v>29</v>
      </c>
      <c r="AK10" s="28" t="s">
        <v>30</v>
      </c>
      <c r="AN10" s="26" t="s">
        <v>19</v>
      </c>
      <c r="AR10" s="21"/>
      <c r="BE10" s="284"/>
      <c r="BS10" s="18" t="s">
        <v>6</v>
      </c>
    </row>
    <row r="11" spans="1:74" ht="18.399999999999999" customHeight="1">
      <c r="B11" s="21"/>
      <c r="E11" s="26" t="s">
        <v>31</v>
      </c>
      <c r="AK11" s="28" t="s">
        <v>32</v>
      </c>
      <c r="AN11" s="26" t="s">
        <v>19</v>
      </c>
      <c r="AR11" s="21"/>
      <c r="BE11" s="284"/>
      <c r="BS11" s="18" t="s">
        <v>6</v>
      </c>
    </row>
    <row r="12" spans="1:74" ht="6.95" customHeight="1">
      <c r="B12" s="21"/>
      <c r="AR12" s="21"/>
      <c r="BE12" s="284"/>
      <c r="BS12" s="18" t="s">
        <v>6</v>
      </c>
    </row>
    <row r="13" spans="1:74" ht="12" customHeight="1">
      <c r="B13" s="21"/>
      <c r="D13" s="28" t="s">
        <v>33</v>
      </c>
      <c r="AK13" s="28" t="s">
        <v>30</v>
      </c>
      <c r="AN13" s="31" t="s">
        <v>34</v>
      </c>
      <c r="AR13" s="21"/>
      <c r="BE13" s="284"/>
      <c r="BS13" s="18" t="s">
        <v>6</v>
      </c>
    </row>
    <row r="14" spans="1:74" ht="12.75">
      <c r="B14" s="21"/>
      <c r="E14" s="289" t="s">
        <v>34</v>
      </c>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8" t="s">
        <v>32</v>
      </c>
      <c r="AN14" s="31" t="s">
        <v>34</v>
      </c>
      <c r="AR14" s="21"/>
      <c r="BE14" s="284"/>
      <c r="BS14" s="18" t="s">
        <v>6</v>
      </c>
    </row>
    <row r="15" spans="1:74" ht="6.95" customHeight="1">
      <c r="B15" s="21"/>
      <c r="AR15" s="21"/>
      <c r="BE15" s="284"/>
      <c r="BS15" s="18" t="s">
        <v>4</v>
      </c>
    </row>
    <row r="16" spans="1:74" ht="12" customHeight="1">
      <c r="B16" s="21"/>
      <c r="D16" s="28" t="s">
        <v>35</v>
      </c>
      <c r="AK16" s="28" t="s">
        <v>30</v>
      </c>
      <c r="AN16" s="26" t="s">
        <v>19</v>
      </c>
      <c r="AR16" s="21"/>
      <c r="BE16" s="284"/>
      <c r="BS16" s="18" t="s">
        <v>4</v>
      </c>
    </row>
    <row r="17" spans="2:71" ht="18.399999999999999" customHeight="1">
      <c r="B17" s="21"/>
      <c r="E17" s="26" t="s">
        <v>36</v>
      </c>
      <c r="AK17" s="28" t="s">
        <v>32</v>
      </c>
      <c r="AN17" s="26" t="s">
        <v>19</v>
      </c>
      <c r="AR17" s="21"/>
      <c r="BE17" s="284"/>
      <c r="BS17" s="18" t="s">
        <v>37</v>
      </c>
    </row>
    <row r="18" spans="2:71" ht="6.95" customHeight="1">
      <c r="B18" s="21"/>
      <c r="AR18" s="21"/>
      <c r="BE18" s="284"/>
      <c r="BS18" s="18" t="s">
        <v>6</v>
      </c>
    </row>
    <row r="19" spans="2:71" ht="12" customHeight="1">
      <c r="B19" s="21"/>
      <c r="D19" s="28" t="s">
        <v>38</v>
      </c>
      <c r="AK19" s="28" t="s">
        <v>30</v>
      </c>
      <c r="AN19" s="26" t="s">
        <v>19</v>
      </c>
      <c r="AR19" s="21"/>
      <c r="BE19" s="284"/>
      <c r="BS19" s="18" t="s">
        <v>6</v>
      </c>
    </row>
    <row r="20" spans="2:71" ht="18.399999999999999" customHeight="1">
      <c r="B20" s="21"/>
      <c r="E20" s="26" t="s">
        <v>39</v>
      </c>
      <c r="AK20" s="28" t="s">
        <v>32</v>
      </c>
      <c r="AN20" s="26" t="s">
        <v>19</v>
      </c>
      <c r="AR20" s="21"/>
      <c r="BE20" s="284"/>
      <c r="BS20" s="18" t="s">
        <v>4</v>
      </c>
    </row>
    <row r="21" spans="2:71" ht="6.95" customHeight="1">
      <c r="B21" s="21"/>
      <c r="AR21" s="21"/>
      <c r="BE21" s="284"/>
    </row>
    <row r="22" spans="2:71" ht="12" customHeight="1">
      <c r="B22" s="21"/>
      <c r="D22" s="28" t="s">
        <v>40</v>
      </c>
      <c r="AR22" s="21"/>
      <c r="BE22" s="284"/>
    </row>
    <row r="23" spans="2:71" ht="238.5" customHeight="1">
      <c r="B23" s="21"/>
      <c r="E23" s="291" t="s">
        <v>41</v>
      </c>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c r="AG23" s="291"/>
      <c r="AH23" s="291"/>
      <c r="AI23" s="291"/>
      <c r="AJ23" s="291"/>
      <c r="AK23" s="291"/>
      <c r="AL23" s="291"/>
      <c r="AM23" s="291"/>
      <c r="AN23" s="291"/>
      <c r="AR23" s="21"/>
      <c r="BE23" s="284"/>
    </row>
    <row r="24" spans="2:71" ht="6.95" customHeight="1">
      <c r="B24" s="21"/>
      <c r="AR24" s="21"/>
      <c r="BE24" s="284"/>
    </row>
    <row r="25" spans="2:71" ht="6.95" customHeight="1">
      <c r="B25" s="21"/>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21"/>
      <c r="BE25" s="284"/>
    </row>
    <row r="26" spans="2:71" s="1" customFormat="1" ht="25.9" customHeight="1">
      <c r="B26" s="34"/>
      <c r="D26" s="35" t="s">
        <v>42</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92">
        <f>ROUNDUP(AG54,2)</f>
        <v>0</v>
      </c>
      <c r="AL26" s="293"/>
      <c r="AM26" s="293"/>
      <c r="AN26" s="293"/>
      <c r="AO26" s="293"/>
      <c r="AR26" s="34"/>
      <c r="BE26" s="284"/>
    </row>
    <row r="27" spans="2:71" s="1" customFormat="1" ht="6.95" customHeight="1">
      <c r="B27" s="34"/>
      <c r="AR27" s="34"/>
      <c r="BE27" s="284"/>
    </row>
    <row r="28" spans="2:71" s="1" customFormat="1" ht="12.75">
      <c r="B28" s="34"/>
      <c r="L28" s="294" t="s">
        <v>43</v>
      </c>
      <c r="M28" s="294"/>
      <c r="N28" s="294"/>
      <c r="O28" s="294"/>
      <c r="P28" s="294"/>
      <c r="W28" s="294" t="s">
        <v>44</v>
      </c>
      <c r="X28" s="294"/>
      <c r="Y28" s="294"/>
      <c r="Z28" s="294"/>
      <c r="AA28" s="294"/>
      <c r="AB28" s="294"/>
      <c r="AC28" s="294"/>
      <c r="AD28" s="294"/>
      <c r="AE28" s="294"/>
      <c r="AK28" s="294" t="s">
        <v>45</v>
      </c>
      <c r="AL28" s="294"/>
      <c r="AM28" s="294"/>
      <c r="AN28" s="294"/>
      <c r="AO28" s="294"/>
      <c r="AR28" s="34"/>
      <c r="BE28" s="284"/>
    </row>
    <row r="29" spans="2:71" s="2" customFormat="1" ht="14.45" customHeight="1">
      <c r="B29" s="38"/>
      <c r="D29" s="28" t="s">
        <v>46</v>
      </c>
      <c r="F29" s="28" t="s">
        <v>47</v>
      </c>
      <c r="L29" s="297">
        <v>0.21</v>
      </c>
      <c r="M29" s="296"/>
      <c r="N29" s="296"/>
      <c r="O29" s="296"/>
      <c r="P29" s="296"/>
      <c r="W29" s="295">
        <f>ROUNDUP(AZ54, 2)</f>
        <v>0</v>
      </c>
      <c r="X29" s="296"/>
      <c r="Y29" s="296"/>
      <c r="Z29" s="296"/>
      <c r="AA29" s="296"/>
      <c r="AB29" s="296"/>
      <c r="AC29" s="296"/>
      <c r="AD29" s="296"/>
      <c r="AE29" s="296"/>
      <c r="AK29" s="295">
        <f>ROUNDUP(AV54, 2)</f>
        <v>0</v>
      </c>
      <c r="AL29" s="296"/>
      <c r="AM29" s="296"/>
      <c r="AN29" s="296"/>
      <c r="AO29" s="296"/>
      <c r="AR29" s="38"/>
      <c r="BE29" s="285"/>
    </row>
    <row r="30" spans="2:71" s="2" customFormat="1" ht="14.45" customHeight="1">
      <c r="B30" s="38"/>
      <c r="F30" s="28" t="s">
        <v>48</v>
      </c>
      <c r="L30" s="297">
        <v>0.12</v>
      </c>
      <c r="M30" s="296"/>
      <c r="N30" s="296"/>
      <c r="O30" s="296"/>
      <c r="P30" s="296"/>
      <c r="W30" s="295">
        <f>ROUNDUP(BA54, 2)</f>
        <v>0</v>
      </c>
      <c r="X30" s="296"/>
      <c r="Y30" s="296"/>
      <c r="Z30" s="296"/>
      <c r="AA30" s="296"/>
      <c r="AB30" s="296"/>
      <c r="AC30" s="296"/>
      <c r="AD30" s="296"/>
      <c r="AE30" s="296"/>
      <c r="AK30" s="295">
        <f>ROUNDUP(AW54, 2)</f>
        <v>0</v>
      </c>
      <c r="AL30" s="296"/>
      <c r="AM30" s="296"/>
      <c r="AN30" s="296"/>
      <c r="AO30" s="296"/>
      <c r="AR30" s="38"/>
      <c r="BE30" s="285"/>
    </row>
    <row r="31" spans="2:71" s="2" customFormat="1" ht="14.45" hidden="1" customHeight="1">
      <c r="B31" s="38"/>
      <c r="F31" s="28" t="s">
        <v>49</v>
      </c>
      <c r="L31" s="297">
        <v>0.21</v>
      </c>
      <c r="M31" s="296"/>
      <c r="N31" s="296"/>
      <c r="O31" s="296"/>
      <c r="P31" s="296"/>
      <c r="W31" s="295">
        <f>ROUNDUP(BB54, 2)</f>
        <v>0</v>
      </c>
      <c r="X31" s="296"/>
      <c r="Y31" s="296"/>
      <c r="Z31" s="296"/>
      <c r="AA31" s="296"/>
      <c r="AB31" s="296"/>
      <c r="AC31" s="296"/>
      <c r="AD31" s="296"/>
      <c r="AE31" s="296"/>
      <c r="AK31" s="295">
        <v>0</v>
      </c>
      <c r="AL31" s="296"/>
      <c r="AM31" s="296"/>
      <c r="AN31" s="296"/>
      <c r="AO31" s="296"/>
      <c r="AR31" s="38"/>
      <c r="BE31" s="285"/>
    </row>
    <row r="32" spans="2:71" s="2" customFormat="1" ht="14.45" hidden="1" customHeight="1">
      <c r="B32" s="38"/>
      <c r="F32" s="28" t="s">
        <v>50</v>
      </c>
      <c r="L32" s="297">
        <v>0.12</v>
      </c>
      <c r="M32" s="296"/>
      <c r="N32" s="296"/>
      <c r="O32" s="296"/>
      <c r="P32" s="296"/>
      <c r="W32" s="295">
        <f>ROUNDUP(BC54, 2)</f>
        <v>0</v>
      </c>
      <c r="X32" s="296"/>
      <c r="Y32" s="296"/>
      <c r="Z32" s="296"/>
      <c r="AA32" s="296"/>
      <c r="AB32" s="296"/>
      <c r="AC32" s="296"/>
      <c r="AD32" s="296"/>
      <c r="AE32" s="296"/>
      <c r="AK32" s="295">
        <v>0</v>
      </c>
      <c r="AL32" s="296"/>
      <c r="AM32" s="296"/>
      <c r="AN32" s="296"/>
      <c r="AO32" s="296"/>
      <c r="AR32" s="38"/>
      <c r="BE32" s="285"/>
    </row>
    <row r="33" spans="2:44" s="2" customFormat="1" ht="14.45" hidden="1" customHeight="1">
      <c r="B33" s="38"/>
      <c r="F33" s="28" t="s">
        <v>51</v>
      </c>
      <c r="L33" s="297">
        <v>0</v>
      </c>
      <c r="M33" s="296"/>
      <c r="N33" s="296"/>
      <c r="O33" s="296"/>
      <c r="P33" s="296"/>
      <c r="W33" s="295">
        <f>ROUNDUP(BD54, 2)</f>
        <v>0</v>
      </c>
      <c r="X33" s="296"/>
      <c r="Y33" s="296"/>
      <c r="Z33" s="296"/>
      <c r="AA33" s="296"/>
      <c r="AB33" s="296"/>
      <c r="AC33" s="296"/>
      <c r="AD33" s="296"/>
      <c r="AE33" s="296"/>
      <c r="AK33" s="295">
        <v>0</v>
      </c>
      <c r="AL33" s="296"/>
      <c r="AM33" s="296"/>
      <c r="AN33" s="296"/>
      <c r="AO33" s="296"/>
      <c r="AR33" s="38"/>
    </row>
    <row r="34" spans="2:44" s="1" customFormat="1" ht="6.95" customHeight="1">
      <c r="B34" s="34"/>
      <c r="AR34" s="34"/>
    </row>
    <row r="35" spans="2:44" s="1" customFormat="1" ht="25.9" customHeight="1">
      <c r="B35" s="34"/>
      <c r="C35" s="39"/>
      <c r="D35" s="40" t="s">
        <v>52</v>
      </c>
      <c r="E35" s="41"/>
      <c r="F35" s="41"/>
      <c r="G35" s="41"/>
      <c r="H35" s="41"/>
      <c r="I35" s="41"/>
      <c r="J35" s="41"/>
      <c r="K35" s="41"/>
      <c r="L35" s="41"/>
      <c r="M35" s="41"/>
      <c r="N35" s="41"/>
      <c r="O35" s="41"/>
      <c r="P35" s="41"/>
      <c r="Q35" s="41"/>
      <c r="R35" s="41"/>
      <c r="S35" s="41"/>
      <c r="T35" s="42" t="s">
        <v>53</v>
      </c>
      <c r="U35" s="41"/>
      <c r="V35" s="41"/>
      <c r="W35" s="41"/>
      <c r="X35" s="301" t="s">
        <v>54</v>
      </c>
      <c r="Y35" s="299"/>
      <c r="Z35" s="299"/>
      <c r="AA35" s="299"/>
      <c r="AB35" s="299"/>
      <c r="AC35" s="41"/>
      <c r="AD35" s="41"/>
      <c r="AE35" s="41"/>
      <c r="AF35" s="41"/>
      <c r="AG35" s="41"/>
      <c r="AH35" s="41"/>
      <c r="AI35" s="41"/>
      <c r="AJ35" s="41"/>
      <c r="AK35" s="298">
        <f>SUM(AK26:AK33)</f>
        <v>0</v>
      </c>
      <c r="AL35" s="299"/>
      <c r="AM35" s="299"/>
      <c r="AN35" s="299"/>
      <c r="AO35" s="300"/>
      <c r="AP35" s="39"/>
      <c r="AQ35" s="39"/>
      <c r="AR35" s="34"/>
    </row>
    <row r="36" spans="2:44" s="1" customFormat="1" ht="6.95" customHeight="1">
      <c r="B36" s="34"/>
      <c r="AR36" s="34"/>
    </row>
    <row r="37" spans="2:44" s="1" customFormat="1" ht="6.95" customHeight="1">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4"/>
    </row>
    <row r="41" spans="2:44" s="1" customFormat="1" ht="6.95" customHeight="1">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4"/>
    </row>
    <row r="42" spans="2:44" s="1" customFormat="1" ht="24.95" customHeight="1">
      <c r="B42" s="34"/>
      <c r="C42" s="22" t="s">
        <v>55</v>
      </c>
      <c r="AR42" s="34"/>
    </row>
    <row r="43" spans="2:44" s="1" customFormat="1" ht="6.95" customHeight="1">
      <c r="B43" s="34"/>
      <c r="AR43" s="34"/>
    </row>
    <row r="44" spans="2:44" s="3" customFormat="1" ht="12" customHeight="1">
      <c r="B44" s="47"/>
      <c r="C44" s="28" t="s">
        <v>13</v>
      </c>
      <c r="L44" s="3" t="str">
        <f>K5</f>
        <v>2020-001_cs24-02</v>
      </c>
      <c r="AR44" s="47"/>
    </row>
    <row r="45" spans="2:44" s="4" customFormat="1" ht="36.950000000000003" customHeight="1">
      <c r="B45" s="48"/>
      <c r="C45" s="49" t="s">
        <v>16</v>
      </c>
      <c r="L45" s="315" t="str">
        <f>K6</f>
        <v>II/231 Rekonstrukce ul. 28.října, II.část</v>
      </c>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6"/>
      <c r="AL45" s="316"/>
      <c r="AM45" s="316"/>
      <c r="AN45" s="316"/>
      <c r="AO45" s="316"/>
      <c r="AR45" s="48"/>
    </row>
    <row r="46" spans="2:44" s="1" customFormat="1" ht="6.95" customHeight="1">
      <c r="B46" s="34"/>
      <c r="AR46" s="34"/>
    </row>
    <row r="47" spans="2:44" s="1" customFormat="1" ht="12" customHeight="1">
      <c r="B47" s="34"/>
      <c r="C47" s="28" t="s">
        <v>21</v>
      </c>
      <c r="L47" s="50" t="str">
        <f>IF(K8="","",K8)</f>
        <v>Plzeň</v>
      </c>
      <c r="AI47" s="28" t="s">
        <v>23</v>
      </c>
      <c r="AM47" s="317" t="str">
        <f>IF(AN8= "","",AN8)</f>
        <v>1. 10. 2024</v>
      </c>
      <c r="AN47" s="317"/>
      <c r="AR47" s="34"/>
    </row>
    <row r="48" spans="2:44" s="1" customFormat="1" ht="6.95" customHeight="1">
      <c r="B48" s="34"/>
      <c r="AR48" s="34"/>
    </row>
    <row r="49" spans="1:91" s="1" customFormat="1" ht="15.2" customHeight="1">
      <c r="B49" s="34"/>
      <c r="C49" s="28" t="s">
        <v>29</v>
      </c>
      <c r="L49" s="3" t="str">
        <f>IF(E11= "","",E11)</f>
        <v>Statutární město Plzeň+ SÚS Plzeňského kraje, p.o.</v>
      </c>
      <c r="AI49" s="28" t="s">
        <v>35</v>
      </c>
      <c r="AM49" s="302" t="str">
        <f>IF(E17="","",E17)</f>
        <v>PSDS s.r.o.</v>
      </c>
      <c r="AN49" s="303"/>
      <c r="AO49" s="303"/>
      <c r="AP49" s="303"/>
      <c r="AR49" s="34"/>
      <c r="AS49" s="304" t="s">
        <v>56</v>
      </c>
      <c r="AT49" s="305"/>
      <c r="AU49" s="52"/>
      <c r="AV49" s="52"/>
      <c r="AW49" s="52"/>
      <c r="AX49" s="52"/>
      <c r="AY49" s="52"/>
      <c r="AZ49" s="52"/>
      <c r="BA49" s="52"/>
      <c r="BB49" s="52"/>
      <c r="BC49" s="52"/>
      <c r="BD49" s="53"/>
    </row>
    <row r="50" spans="1:91" s="1" customFormat="1" ht="15.2" customHeight="1">
      <c r="B50" s="34"/>
      <c r="C50" s="28" t="s">
        <v>33</v>
      </c>
      <c r="L50" s="3" t="str">
        <f>IF(E14= "Vyplň údaj","",E14)</f>
        <v/>
      </c>
      <c r="AI50" s="28" t="s">
        <v>38</v>
      </c>
      <c r="AM50" s="302" t="str">
        <f>IF(E20="","",E20)</f>
        <v xml:space="preserve"> </v>
      </c>
      <c r="AN50" s="303"/>
      <c r="AO50" s="303"/>
      <c r="AP50" s="303"/>
      <c r="AR50" s="34"/>
      <c r="AS50" s="306"/>
      <c r="AT50" s="307"/>
      <c r="BD50" s="55"/>
    </row>
    <row r="51" spans="1:91" s="1" customFormat="1" ht="10.9" customHeight="1">
      <c r="B51" s="34"/>
      <c r="AR51" s="34"/>
      <c r="AS51" s="306"/>
      <c r="AT51" s="307"/>
      <c r="BD51" s="55"/>
    </row>
    <row r="52" spans="1:91" s="1" customFormat="1" ht="29.25" customHeight="1">
      <c r="B52" s="34"/>
      <c r="C52" s="319" t="s">
        <v>57</v>
      </c>
      <c r="D52" s="309"/>
      <c r="E52" s="309"/>
      <c r="F52" s="309"/>
      <c r="G52" s="309"/>
      <c r="H52" s="56"/>
      <c r="I52" s="308" t="s">
        <v>58</v>
      </c>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18" t="s">
        <v>59</v>
      </c>
      <c r="AH52" s="309"/>
      <c r="AI52" s="309"/>
      <c r="AJ52" s="309"/>
      <c r="AK52" s="309"/>
      <c r="AL52" s="309"/>
      <c r="AM52" s="309"/>
      <c r="AN52" s="308" t="s">
        <v>60</v>
      </c>
      <c r="AO52" s="309"/>
      <c r="AP52" s="309"/>
      <c r="AQ52" s="57" t="s">
        <v>61</v>
      </c>
      <c r="AR52" s="34"/>
      <c r="AS52" s="58" t="s">
        <v>62</v>
      </c>
      <c r="AT52" s="59" t="s">
        <v>63</v>
      </c>
      <c r="AU52" s="59" t="s">
        <v>64</v>
      </c>
      <c r="AV52" s="59" t="s">
        <v>65</v>
      </c>
      <c r="AW52" s="59" t="s">
        <v>66</v>
      </c>
      <c r="AX52" s="59" t="s">
        <v>67</v>
      </c>
      <c r="AY52" s="59" t="s">
        <v>68</v>
      </c>
      <c r="AZ52" s="59" t="s">
        <v>69</v>
      </c>
      <c r="BA52" s="59" t="s">
        <v>70</v>
      </c>
      <c r="BB52" s="59" t="s">
        <v>71</v>
      </c>
      <c r="BC52" s="59" t="s">
        <v>72</v>
      </c>
      <c r="BD52" s="60" t="s">
        <v>73</v>
      </c>
    </row>
    <row r="53" spans="1:91" s="1" customFormat="1" ht="10.9" customHeight="1">
      <c r="B53" s="34"/>
      <c r="AR53" s="34"/>
      <c r="AS53" s="61"/>
      <c r="AT53" s="52"/>
      <c r="AU53" s="52"/>
      <c r="AV53" s="52"/>
      <c r="AW53" s="52"/>
      <c r="AX53" s="52"/>
      <c r="AY53" s="52"/>
      <c r="AZ53" s="52"/>
      <c r="BA53" s="52"/>
      <c r="BB53" s="52"/>
      <c r="BC53" s="52"/>
      <c r="BD53" s="53"/>
    </row>
    <row r="54" spans="1:91" s="5" customFormat="1" ht="32.450000000000003" customHeight="1">
      <c r="B54" s="62"/>
      <c r="C54" s="63" t="s">
        <v>74</v>
      </c>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312">
        <f>ROUNDUP(SUM(AG55:AG83),2)</f>
        <v>0</v>
      </c>
      <c r="AH54" s="312"/>
      <c r="AI54" s="312"/>
      <c r="AJ54" s="312"/>
      <c r="AK54" s="312"/>
      <c r="AL54" s="312"/>
      <c r="AM54" s="312"/>
      <c r="AN54" s="313">
        <f t="shared" ref="AN54:AN83" si="0">SUM(AG54,AT54)</f>
        <v>0</v>
      </c>
      <c r="AO54" s="313"/>
      <c r="AP54" s="313"/>
      <c r="AQ54" s="66" t="s">
        <v>19</v>
      </c>
      <c r="AR54" s="62"/>
      <c r="AS54" s="67">
        <f>ROUNDUP(SUM(AS55:AS83),2)</f>
        <v>0</v>
      </c>
      <c r="AT54" s="68">
        <f t="shared" ref="AT54:AT83" si="1">ROUNDUP(SUM(AV54:AW54),2)</f>
        <v>0</v>
      </c>
      <c r="AU54" s="69">
        <f>ROUNDUP(SUM(AU55:AU83),5)</f>
        <v>0</v>
      </c>
      <c r="AV54" s="68">
        <f>ROUNDUP(AZ54*L29,2)</f>
        <v>0</v>
      </c>
      <c r="AW54" s="68">
        <f>ROUNDUP(BA54*L30,2)</f>
        <v>0</v>
      </c>
      <c r="AX54" s="68">
        <f>ROUNDUP(BB54*L29,2)</f>
        <v>0</v>
      </c>
      <c r="AY54" s="68">
        <f>ROUNDUP(BC54*L30,2)</f>
        <v>0</v>
      </c>
      <c r="AZ54" s="68">
        <f>ROUNDUP(SUM(AZ55:AZ83),2)</f>
        <v>0</v>
      </c>
      <c r="BA54" s="68">
        <f>ROUNDUP(SUM(BA55:BA83),2)</f>
        <v>0</v>
      </c>
      <c r="BB54" s="68">
        <f>ROUNDUP(SUM(BB55:BB83),2)</f>
        <v>0</v>
      </c>
      <c r="BC54" s="68">
        <f>ROUNDUP(SUM(BC55:BC83),2)</f>
        <v>0</v>
      </c>
      <c r="BD54" s="70">
        <f>ROUNDUP(SUM(BD55:BD83),2)</f>
        <v>0</v>
      </c>
      <c r="BS54" s="71" t="s">
        <v>75</v>
      </c>
      <c r="BT54" s="71" t="s">
        <v>76</v>
      </c>
      <c r="BU54" s="72" t="s">
        <v>77</v>
      </c>
      <c r="BV54" s="71" t="s">
        <v>78</v>
      </c>
      <c r="BW54" s="71" t="s">
        <v>5</v>
      </c>
      <c r="BX54" s="71" t="s">
        <v>79</v>
      </c>
      <c r="CL54" s="71" t="s">
        <v>19</v>
      </c>
    </row>
    <row r="55" spans="1:91" s="6" customFormat="1" ht="33" customHeight="1">
      <c r="A55" s="73" t="s">
        <v>80</v>
      </c>
      <c r="B55" s="74"/>
      <c r="C55" s="75"/>
      <c r="D55" s="314" t="s">
        <v>81</v>
      </c>
      <c r="E55" s="314"/>
      <c r="F55" s="314"/>
      <c r="G55" s="314"/>
      <c r="H55" s="314"/>
      <c r="I55" s="76"/>
      <c r="J55" s="314" t="s">
        <v>82</v>
      </c>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0">
        <f>'SO 101 - SO 101 - Silnice...'!J30</f>
        <v>0</v>
      </c>
      <c r="AH55" s="311"/>
      <c r="AI55" s="311"/>
      <c r="AJ55" s="311"/>
      <c r="AK55" s="311"/>
      <c r="AL55" s="311"/>
      <c r="AM55" s="311"/>
      <c r="AN55" s="310">
        <f t="shared" si="0"/>
        <v>0</v>
      </c>
      <c r="AO55" s="311"/>
      <c r="AP55" s="311"/>
      <c r="AQ55" s="77" t="s">
        <v>83</v>
      </c>
      <c r="AR55" s="74"/>
      <c r="AS55" s="78">
        <v>0</v>
      </c>
      <c r="AT55" s="79">
        <f t="shared" si="1"/>
        <v>0</v>
      </c>
      <c r="AU55" s="80">
        <f>'SO 101 - SO 101 - Silnice...'!P100</f>
        <v>0</v>
      </c>
      <c r="AV55" s="79">
        <f>'SO 101 - SO 101 - Silnice...'!J33</f>
        <v>0</v>
      </c>
      <c r="AW55" s="79">
        <f>'SO 101 - SO 101 - Silnice...'!J34</f>
        <v>0</v>
      </c>
      <c r="AX55" s="79">
        <f>'SO 101 - SO 101 - Silnice...'!J35</f>
        <v>0</v>
      </c>
      <c r="AY55" s="79">
        <f>'SO 101 - SO 101 - Silnice...'!J36</f>
        <v>0</v>
      </c>
      <c r="AZ55" s="79">
        <f>'SO 101 - SO 101 - Silnice...'!F33</f>
        <v>0</v>
      </c>
      <c r="BA55" s="79">
        <f>'SO 101 - SO 101 - Silnice...'!F34</f>
        <v>0</v>
      </c>
      <c r="BB55" s="79">
        <f>'SO 101 - SO 101 - Silnice...'!F35</f>
        <v>0</v>
      </c>
      <c r="BC55" s="79">
        <f>'SO 101 - SO 101 - Silnice...'!F36</f>
        <v>0</v>
      </c>
      <c r="BD55" s="81">
        <f>'SO 101 - SO 101 - Silnice...'!F37</f>
        <v>0</v>
      </c>
      <c r="BT55" s="82" t="s">
        <v>84</v>
      </c>
      <c r="BV55" s="82" t="s">
        <v>78</v>
      </c>
      <c r="BW55" s="82" t="s">
        <v>85</v>
      </c>
      <c r="BX55" s="82" t="s">
        <v>5</v>
      </c>
      <c r="CL55" s="82" t="s">
        <v>86</v>
      </c>
      <c r="CM55" s="82" t="s">
        <v>87</v>
      </c>
    </row>
    <row r="56" spans="1:91" s="6" customFormat="1" ht="33" customHeight="1">
      <c r="A56" s="73" t="s">
        <v>80</v>
      </c>
      <c r="B56" s="74"/>
      <c r="C56" s="75"/>
      <c r="D56" s="314" t="s">
        <v>88</v>
      </c>
      <c r="E56" s="314"/>
      <c r="F56" s="314"/>
      <c r="G56" s="314"/>
      <c r="H56" s="314"/>
      <c r="I56" s="76"/>
      <c r="J56" s="314" t="s">
        <v>89</v>
      </c>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0">
        <f>'SO 104 - SO 104 - Úpravy ...'!J30</f>
        <v>0</v>
      </c>
      <c r="AH56" s="311"/>
      <c r="AI56" s="311"/>
      <c r="AJ56" s="311"/>
      <c r="AK56" s="311"/>
      <c r="AL56" s="311"/>
      <c r="AM56" s="311"/>
      <c r="AN56" s="310">
        <f t="shared" si="0"/>
        <v>0</v>
      </c>
      <c r="AO56" s="311"/>
      <c r="AP56" s="311"/>
      <c r="AQ56" s="77" t="s">
        <v>83</v>
      </c>
      <c r="AR56" s="74"/>
      <c r="AS56" s="78">
        <v>0</v>
      </c>
      <c r="AT56" s="79">
        <f t="shared" si="1"/>
        <v>0</v>
      </c>
      <c r="AU56" s="80">
        <f>'SO 104 - SO 104 - Úpravy ...'!P98</f>
        <v>0</v>
      </c>
      <c r="AV56" s="79">
        <f>'SO 104 - SO 104 - Úpravy ...'!J33</f>
        <v>0</v>
      </c>
      <c r="AW56" s="79">
        <f>'SO 104 - SO 104 - Úpravy ...'!J34</f>
        <v>0</v>
      </c>
      <c r="AX56" s="79">
        <f>'SO 104 - SO 104 - Úpravy ...'!J35</f>
        <v>0</v>
      </c>
      <c r="AY56" s="79">
        <f>'SO 104 - SO 104 - Úpravy ...'!J36</f>
        <v>0</v>
      </c>
      <c r="AZ56" s="79">
        <f>'SO 104 - SO 104 - Úpravy ...'!F33</f>
        <v>0</v>
      </c>
      <c r="BA56" s="79">
        <f>'SO 104 - SO 104 - Úpravy ...'!F34</f>
        <v>0</v>
      </c>
      <c r="BB56" s="79">
        <f>'SO 104 - SO 104 - Úpravy ...'!F35</f>
        <v>0</v>
      </c>
      <c r="BC56" s="79">
        <f>'SO 104 - SO 104 - Úpravy ...'!F36</f>
        <v>0</v>
      </c>
      <c r="BD56" s="81">
        <f>'SO 104 - SO 104 - Úpravy ...'!F37</f>
        <v>0</v>
      </c>
      <c r="BT56" s="82" t="s">
        <v>84</v>
      </c>
      <c r="BV56" s="82" t="s">
        <v>78</v>
      </c>
      <c r="BW56" s="82" t="s">
        <v>90</v>
      </c>
      <c r="BX56" s="82" t="s">
        <v>5</v>
      </c>
      <c r="CL56" s="82" t="s">
        <v>91</v>
      </c>
      <c r="CM56" s="82" t="s">
        <v>87</v>
      </c>
    </row>
    <row r="57" spans="1:91" s="6" customFormat="1" ht="33" customHeight="1">
      <c r="A57" s="73" t="s">
        <v>80</v>
      </c>
      <c r="B57" s="74"/>
      <c r="C57" s="75"/>
      <c r="D57" s="314" t="s">
        <v>92</v>
      </c>
      <c r="E57" s="314"/>
      <c r="F57" s="314"/>
      <c r="G57" s="314"/>
      <c r="H57" s="314"/>
      <c r="I57" s="76"/>
      <c r="J57" s="314" t="s">
        <v>93</v>
      </c>
      <c r="K57" s="314"/>
      <c r="L57" s="314"/>
      <c r="M57" s="314"/>
      <c r="N57" s="314"/>
      <c r="O57" s="314"/>
      <c r="P57" s="314"/>
      <c r="Q57" s="314"/>
      <c r="R57" s="314"/>
      <c r="S57" s="314"/>
      <c r="T57" s="314"/>
      <c r="U57" s="314"/>
      <c r="V57" s="314"/>
      <c r="W57" s="314"/>
      <c r="X57" s="314"/>
      <c r="Y57" s="314"/>
      <c r="Z57" s="314"/>
      <c r="AA57" s="314"/>
      <c r="AB57" s="314"/>
      <c r="AC57" s="314"/>
      <c r="AD57" s="314"/>
      <c r="AE57" s="314"/>
      <c r="AF57" s="314"/>
      <c r="AG57" s="310">
        <f>'SO 121 - SO 121 - Zastávk...'!J30</f>
        <v>0</v>
      </c>
      <c r="AH57" s="311"/>
      <c r="AI57" s="311"/>
      <c r="AJ57" s="311"/>
      <c r="AK57" s="311"/>
      <c r="AL57" s="311"/>
      <c r="AM57" s="311"/>
      <c r="AN57" s="310">
        <f t="shared" si="0"/>
        <v>0</v>
      </c>
      <c r="AO57" s="311"/>
      <c r="AP57" s="311"/>
      <c r="AQ57" s="77" t="s">
        <v>83</v>
      </c>
      <c r="AR57" s="74"/>
      <c r="AS57" s="78">
        <v>0</v>
      </c>
      <c r="AT57" s="79">
        <f t="shared" si="1"/>
        <v>0</v>
      </c>
      <c r="AU57" s="80">
        <f>'SO 121 - SO 121 - Zastávk...'!P91</f>
        <v>0</v>
      </c>
      <c r="AV57" s="79">
        <f>'SO 121 - SO 121 - Zastávk...'!J33</f>
        <v>0</v>
      </c>
      <c r="AW57" s="79">
        <f>'SO 121 - SO 121 - Zastávk...'!J34</f>
        <v>0</v>
      </c>
      <c r="AX57" s="79">
        <f>'SO 121 - SO 121 - Zastávk...'!J35</f>
        <v>0</v>
      </c>
      <c r="AY57" s="79">
        <f>'SO 121 - SO 121 - Zastávk...'!J36</f>
        <v>0</v>
      </c>
      <c r="AZ57" s="79">
        <f>'SO 121 - SO 121 - Zastávk...'!F33</f>
        <v>0</v>
      </c>
      <c r="BA57" s="79">
        <f>'SO 121 - SO 121 - Zastávk...'!F34</f>
        <v>0</v>
      </c>
      <c r="BB57" s="79">
        <f>'SO 121 - SO 121 - Zastávk...'!F35</f>
        <v>0</v>
      </c>
      <c r="BC57" s="79">
        <f>'SO 121 - SO 121 - Zastávk...'!F36</f>
        <v>0</v>
      </c>
      <c r="BD57" s="81">
        <f>'SO 121 - SO 121 - Zastávk...'!F37</f>
        <v>0</v>
      </c>
      <c r="BT57" s="82" t="s">
        <v>84</v>
      </c>
      <c r="BV57" s="82" t="s">
        <v>78</v>
      </c>
      <c r="BW57" s="82" t="s">
        <v>94</v>
      </c>
      <c r="BX57" s="82" t="s">
        <v>5</v>
      </c>
      <c r="CL57" s="82" t="s">
        <v>86</v>
      </c>
      <c r="CM57" s="82" t="s">
        <v>87</v>
      </c>
    </row>
    <row r="58" spans="1:91" s="6" customFormat="1" ht="33" customHeight="1">
      <c r="A58" s="73" t="s">
        <v>80</v>
      </c>
      <c r="B58" s="74"/>
      <c r="C58" s="75"/>
      <c r="D58" s="314" t="s">
        <v>95</v>
      </c>
      <c r="E58" s="314"/>
      <c r="F58" s="314"/>
      <c r="G58" s="314"/>
      <c r="H58" s="314"/>
      <c r="I58" s="76"/>
      <c r="J58" s="314" t="s">
        <v>96</v>
      </c>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0">
        <f>'SO 121.1.1 - SO 121.1.1 -...'!J30</f>
        <v>0</v>
      </c>
      <c r="AH58" s="311"/>
      <c r="AI58" s="311"/>
      <c r="AJ58" s="311"/>
      <c r="AK58" s="311"/>
      <c r="AL58" s="311"/>
      <c r="AM58" s="311"/>
      <c r="AN58" s="310">
        <f t="shared" si="0"/>
        <v>0</v>
      </c>
      <c r="AO58" s="311"/>
      <c r="AP58" s="311"/>
      <c r="AQ58" s="77" t="s">
        <v>83</v>
      </c>
      <c r="AR58" s="74"/>
      <c r="AS58" s="78">
        <v>0</v>
      </c>
      <c r="AT58" s="79">
        <f t="shared" si="1"/>
        <v>0</v>
      </c>
      <c r="AU58" s="80">
        <f>'SO 121.1.1 - SO 121.1.1 -...'!P91</f>
        <v>0</v>
      </c>
      <c r="AV58" s="79">
        <f>'SO 121.1.1 - SO 121.1.1 -...'!J33</f>
        <v>0</v>
      </c>
      <c r="AW58" s="79">
        <f>'SO 121.1.1 - SO 121.1.1 -...'!J34</f>
        <v>0</v>
      </c>
      <c r="AX58" s="79">
        <f>'SO 121.1.1 - SO 121.1.1 -...'!J35</f>
        <v>0</v>
      </c>
      <c r="AY58" s="79">
        <f>'SO 121.1.1 - SO 121.1.1 -...'!J36</f>
        <v>0</v>
      </c>
      <c r="AZ58" s="79">
        <f>'SO 121.1.1 - SO 121.1.1 -...'!F33</f>
        <v>0</v>
      </c>
      <c r="BA58" s="79">
        <f>'SO 121.1.1 - SO 121.1.1 -...'!F34</f>
        <v>0</v>
      </c>
      <c r="BB58" s="79">
        <f>'SO 121.1.1 - SO 121.1.1 -...'!F35</f>
        <v>0</v>
      </c>
      <c r="BC58" s="79">
        <f>'SO 121.1.1 - SO 121.1.1 -...'!F36</f>
        <v>0</v>
      </c>
      <c r="BD58" s="81">
        <f>'SO 121.1.1 - SO 121.1.1 -...'!F37</f>
        <v>0</v>
      </c>
      <c r="BT58" s="82" t="s">
        <v>84</v>
      </c>
      <c r="BV58" s="82" t="s">
        <v>78</v>
      </c>
      <c r="BW58" s="82" t="s">
        <v>97</v>
      </c>
      <c r="BX58" s="82" t="s">
        <v>5</v>
      </c>
      <c r="CL58" s="82" t="s">
        <v>86</v>
      </c>
      <c r="CM58" s="82" t="s">
        <v>87</v>
      </c>
    </row>
    <row r="59" spans="1:91" s="6" customFormat="1" ht="33" customHeight="1">
      <c r="A59" s="73" t="s">
        <v>80</v>
      </c>
      <c r="B59" s="74"/>
      <c r="C59" s="75"/>
      <c r="D59" s="314" t="s">
        <v>98</v>
      </c>
      <c r="E59" s="314"/>
      <c r="F59" s="314"/>
      <c r="G59" s="314"/>
      <c r="H59" s="314"/>
      <c r="I59" s="76"/>
      <c r="J59" s="314" t="s">
        <v>99</v>
      </c>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0">
        <f>'SO 121.1.2 - SO 121.1.2 -...'!J30</f>
        <v>0</v>
      </c>
      <c r="AH59" s="311"/>
      <c r="AI59" s="311"/>
      <c r="AJ59" s="311"/>
      <c r="AK59" s="311"/>
      <c r="AL59" s="311"/>
      <c r="AM59" s="311"/>
      <c r="AN59" s="310">
        <f t="shared" si="0"/>
        <v>0</v>
      </c>
      <c r="AO59" s="311"/>
      <c r="AP59" s="311"/>
      <c r="AQ59" s="77" t="s">
        <v>83</v>
      </c>
      <c r="AR59" s="74"/>
      <c r="AS59" s="78">
        <v>0</v>
      </c>
      <c r="AT59" s="79">
        <f t="shared" si="1"/>
        <v>0</v>
      </c>
      <c r="AU59" s="80">
        <f>'SO 121.1.2 - SO 121.1.2 -...'!P90</f>
        <v>0</v>
      </c>
      <c r="AV59" s="79">
        <f>'SO 121.1.2 - SO 121.1.2 -...'!J33</f>
        <v>0</v>
      </c>
      <c r="AW59" s="79">
        <f>'SO 121.1.2 - SO 121.1.2 -...'!J34</f>
        <v>0</v>
      </c>
      <c r="AX59" s="79">
        <f>'SO 121.1.2 - SO 121.1.2 -...'!J35</f>
        <v>0</v>
      </c>
      <c r="AY59" s="79">
        <f>'SO 121.1.2 - SO 121.1.2 -...'!J36</f>
        <v>0</v>
      </c>
      <c r="AZ59" s="79">
        <f>'SO 121.1.2 - SO 121.1.2 -...'!F33</f>
        <v>0</v>
      </c>
      <c r="BA59" s="79">
        <f>'SO 121.1.2 - SO 121.1.2 -...'!F34</f>
        <v>0</v>
      </c>
      <c r="BB59" s="79">
        <f>'SO 121.1.2 - SO 121.1.2 -...'!F35</f>
        <v>0</v>
      </c>
      <c r="BC59" s="79">
        <f>'SO 121.1.2 - SO 121.1.2 -...'!F36</f>
        <v>0</v>
      </c>
      <c r="BD59" s="81">
        <f>'SO 121.1.2 - SO 121.1.2 -...'!F37</f>
        <v>0</v>
      </c>
      <c r="BT59" s="82" t="s">
        <v>84</v>
      </c>
      <c r="BV59" s="82" t="s">
        <v>78</v>
      </c>
      <c r="BW59" s="82" t="s">
        <v>100</v>
      </c>
      <c r="BX59" s="82" t="s">
        <v>5</v>
      </c>
      <c r="CL59" s="82" t="s">
        <v>86</v>
      </c>
      <c r="CM59" s="82" t="s">
        <v>87</v>
      </c>
    </row>
    <row r="60" spans="1:91" s="6" customFormat="1" ht="33" customHeight="1">
      <c r="A60" s="73" t="s">
        <v>80</v>
      </c>
      <c r="B60" s="74"/>
      <c r="C60" s="75"/>
      <c r="D60" s="314" t="s">
        <v>101</v>
      </c>
      <c r="E60" s="314"/>
      <c r="F60" s="314"/>
      <c r="G60" s="314"/>
      <c r="H60" s="314"/>
      <c r="I60" s="76"/>
      <c r="J60" s="314" t="s">
        <v>102</v>
      </c>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0">
        <f>'SO 132 - SO 132 - Chodník...'!J30</f>
        <v>0</v>
      </c>
      <c r="AH60" s="311"/>
      <c r="AI60" s="311"/>
      <c r="AJ60" s="311"/>
      <c r="AK60" s="311"/>
      <c r="AL60" s="311"/>
      <c r="AM60" s="311"/>
      <c r="AN60" s="310">
        <f t="shared" si="0"/>
        <v>0</v>
      </c>
      <c r="AO60" s="311"/>
      <c r="AP60" s="311"/>
      <c r="AQ60" s="77" t="s">
        <v>83</v>
      </c>
      <c r="AR60" s="74"/>
      <c r="AS60" s="78">
        <v>0</v>
      </c>
      <c r="AT60" s="79">
        <f t="shared" si="1"/>
        <v>0</v>
      </c>
      <c r="AU60" s="80">
        <f>'SO 132 - SO 132 - Chodník...'!P104</f>
        <v>0</v>
      </c>
      <c r="AV60" s="79">
        <f>'SO 132 - SO 132 - Chodník...'!J33</f>
        <v>0</v>
      </c>
      <c r="AW60" s="79">
        <f>'SO 132 - SO 132 - Chodník...'!J34</f>
        <v>0</v>
      </c>
      <c r="AX60" s="79">
        <f>'SO 132 - SO 132 - Chodník...'!J35</f>
        <v>0</v>
      </c>
      <c r="AY60" s="79">
        <f>'SO 132 - SO 132 - Chodník...'!J36</f>
        <v>0</v>
      </c>
      <c r="AZ60" s="79">
        <f>'SO 132 - SO 132 - Chodník...'!F33</f>
        <v>0</v>
      </c>
      <c r="BA60" s="79">
        <f>'SO 132 - SO 132 - Chodník...'!F34</f>
        <v>0</v>
      </c>
      <c r="BB60" s="79">
        <f>'SO 132 - SO 132 - Chodník...'!F35</f>
        <v>0</v>
      </c>
      <c r="BC60" s="79">
        <f>'SO 132 - SO 132 - Chodník...'!F36</f>
        <v>0</v>
      </c>
      <c r="BD60" s="81">
        <f>'SO 132 - SO 132 - Chodník...'!F37</f>
        <v>0</v>
      </c>
      <c r="BT60" s="82" t="s">
        <v>84</v>
      </c>
      <c r="BV60" s="82" t="s">
        <v>78</v>
      </c>
      <c r="BW60" s="82" t="s">
        <v>103</v>
      </c>
      <c r="BX60" s="82" t="s">
        <v>5</v>
      </c>
      <c r="CL60" s="82" t="s">
        <v>91</v>
      </c>
      <c r="CM60" s="82" t="s">
        <v>87</v>
      </c>
    </row>
    <row r="61" spans="1:91" s="6" customFormat="1" ht="33" customHeight="1">
      <c r="A61" s="73" t="s">
        <v>80</v>
      </c>
      <c r="B61" s="74"/>
      <c r="C61" s="75"/>
      <c r="D61" s="314" t="s">
        <v>104</v>
      </c>
      <c r="E61" s="314"/>
      <c r="F61" s="314"/>
      <c r="G61" s="314"/>
      <c r="H61" s="314"/>
      <c r="I61" s="76"/>
      <c r="J61" s="314" t="s">
        <v>105</v>
      </c>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0">
        <f>'SO 132.1 - SO 132.1 - Cho...'!J30</f>
        <v>0</v>
      </c>
      <c r="AH61" s="311"/>
      <c r="AI61" s="311"/>
      <c r="AJ61" s="311"/>
      <c r="AK61" s="311"/>
      <c r="AL61" s="311"/>
      <c r="AM61" s="311"/>
      <c r="AN61" s="310">
        <f t="shared" si="0"/>
        <v>0</v>
      </c>
      <c r="AO61" s="311"/>
      <c r="AP61" s="311"/>
      <c r="AQ61" s="77" t="s">
        <v>83</v>
      </c>
      <c r="AR61" s="74"/>
      <c r="AS61" s="78">
        <v>0</v>
      </c>
      <c r="AT61" s="79">
        <f t="shared" si="1"/>
        <v>0</v>
      </c>
      <c r="AU61" s="80">
        <f>'SO 132.1 - SO 132.1 - Cho...'!P94</f>
        <v>0</v>
      </c>
      <c r="AV61" s="79">
        <f>'SO 132.1 - SO 132.1 - Cho...'!J33</f>
        <v>0</v>
      </c>
      <c r="AW61" s="79">
        <f>'SO 132.1 - SO 132.1 - Cho...'!J34</f>
        <v>0</v>
      </c>
      <c r="AX61" s="79">
        <f>'SO 132.1 - SO 132.1 - Cho...'!J35</f>
        <v>0</v>
      </c>
      <c r="AY61" s="79">
        <f>'SO 132.1 - SO 132.1 - Cho...'!J36</f>
        <v>0</v>
      </c>
      <c r="AZ61" s="79">
        <f>'SO 132.1 - SO 132.1 - Cho...'!F33</f>
        <v>0</v>
      </c>
      <c r="BA61" s="79">
        <f>'SO 132.1 - SO 132.1 - Cho...'!F34</f>
        <v>0</v>
      </c>
      <c r="BB61" s="79">
        <f>'SO 132.1 - SO 132.1 - Cho...'!F35</f>
        <v>0</v>
      </c>
      <c r="BC61" s="79">
        <f>'SO 132.1 - SO 132.1 - Cho...'!F36</f>
        <v>0</v>
      </c>
      <c r="BD61" s="81">
        <f>'SO 132.1 - SO 132.1 - Cho...'!F37</f>
        <v>0</v>
      </c>
      <c r="BT61" s="82" t="s">
        <v>84</v>
      </c>
      <c r="BV61" s="82" t="s">
        <v>78</v>
      </c>
      <c r="BW61" s="82" t="s">
        <v>106</v>
      </c>
      <c r="BX61" s="82" t="s">
        <v>5</v>
      </c>
      <c r="CL61" s="82" t="s">
        <v>91</v>
      </c>
      <c r="CM61" s="82" t="s">
        <v>87</v>
      </c>
    </row>
    <row r="62" spans="1:91" s="6" customFormat="1" ht="33" customHeight="1">
      <c r="A62" s="73" t="s">
        <v>80</v>
      </c>
      <c r="B62" s="74"/>
      <c r="C62" s="75"/>
      <c r="D62" s="314" t="s">
        <v>107</v>
      </c>
      <c r="E62" s="314"/>
      <c r="F62" s="314"/>
      <c r="G62" s="314"/>
      <c r="H62" s="314"/>
      <c r="I62" s="76"/>
      <c r="J62" s="314" t="s">
        <v>108</v>
      </c>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0">
        <f>'SO 132.2 - SO 132.2 - Stá...'!J30</f>
        <v>0</v>
      </c>
      <c r="AH62" s="311"/>
      <c r="AI62" s="311"/>
      <c r="AJ62" s="311"/>
      <c r="AK62" s="311"/>
      <c r="AL62" s="311"/>
      <c r="AM62" s="311"/>
      <c r="AN62" s="310">
        <f t="shared" si="0"/>
        <v>0</v>
      </c>
      <c r="AO62" s="311"/>
      <c r="AP62" s="311"/>
      <c r="AQ62" s="77" t="s">
        <v>83</v>
      </c>
      <c r="AR62" s="74"/>
      <c r="AS62" s="78">
        <v>0</v>
      </c>
      <c r="AT62" s="79">
        <f t="shared" si="1"/>
        <v>0</v>
      </c>
      <c r="AU62" s="80">
        <f>'SO 132.2 - SO 132.2 - Stá...'!P93</f>
        <v>0</v>
      </c>
      <c r="AV62" s="79">
        <f>'SO 132.2 - SO 132.2 - Stá...'!J33</f>
        <v>0</v>
      </c>
      <c r="AW62" s="79">
        <f>'SO 132.2 - SO 132.2 - Stá...'!J34</f>
        <v>0</v>
      </c>
      <c r="AX62" s="79">
        <f>'SO 132.2 - SO 132.2 - Stá...'!J35</f>
        <v>0</v>
      </c>
      <c r="AY62" s="79">
        <f>'SO 132.2 - SO 132.2 - Stá...'!J36</f>
        <v>0</v>
      </c>
      <c r="AZ62" s="79">
        <f>'SO 132.2 - SO 132.2 - Stá...'!F33</f>
        <v>0</v>
      </c>
      <c r="BA62" s="79">
        <f>'SO 132.2 - SO 132.2 - Stá...'!F34</f>
        <v>0</v>
      </c>
      <c r="BB62" s="79">
        <f>'SO 132.2 - SO 132.2 - Stá...'!F35</f>
        <v>0</v>
      </c>
      <c r="BC62" s="79">
        <f>'SO 132.2 - SO 132.2 - Stá...'!F36</f>
        <v>0</v>
      </c>
      <c r="BD62" s="81">
        <f>'SO 132.2 - SO 132.2 - Stá...'!F37</f>
        <v>0</v>
      </c>
      <c r="BT62" s="82" t="s">
        <v>84</v>
      </c>
      <c r="BV62" s="82" t="s">
        <v>78</v>
      </c>
      <c r="BW62" s="82" t="s">
        <v>109</v>
      </c>
      <c r="BX62" s="82" t="s">
        <v>5</v>
      </c>
      <c r="CL62" s="82" t="s">
        <v>91</v>
      </c>
      <c r="CM62" s="82" t="s">
        <v>87</v>
      </c>
    </row>
    <row r="63" spans="1:91" s="6" customFormat="1" ht="33" customHeight="1">
      <c r="A63" s="73" t="s">
        <v>80</v>
      </c>
      <c r="B63" s="74"/>
      <c r="C63" s="75"/>
      <c r="D63" s="314" t="s">
        <v>110</v>
      </c>
      <c r="E63" s="314"/>
      <c r="F63" s="314"/>
      <c r="G63" s="314"/>
      <c r="H63" s="314"/>
      <c r="I63" s="76"/>
      <c r="J63" s="314" t="s">
        <v>111</v>
      </c>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0">
        <f>'SO 132.3 - SO 132.3 - Par...'!J30</f>
        <v>0</v>
      </c>
      <c r="AH63" s="311"/>
      <c r="AI63" s="311"/>
      <c r="AJ63" s="311"/>
      <c r="AK63" s="311"/>
      <c r="AL63" s="311"/>
      <c r="AM63" s="311"/>
      <c r="AN63" s="310">
        <f t="shared" si="0"/>
        <v>0</v>
      </c>
      <c r="AO63" s="311"/>
      <c r="AP63" s="311"/>
      <c r="AQ63" s="77" t="s">
        <v>83</v>
      </c>
      <c r="AR63" s="74"/>
      <c r="AS63" s="78">
        <v>0</v>
      </c>
      <c r="AT63" s="79">
        <f t="shared" si="1"/>
        <v>0</v>
      </c>
      <c r="AU63" s="80">
        <f>'SO 132.3 - SO 132.3 - Par...'!P91</f>
        <v>0</v>
      </c>
      <c r="AV63" s="79">
        <f>'SO 132.3 - SO 132.3 - Par...'!J33</f>
        <v>0</v>
      </c>
      <c r="AW63" s="79">
        <f>'SO 132.3 - SO 132.3 - Par...'!J34</f>
        <v>0</v>
      </c>
      <c r="AX63" s="79">
        <f>'SO 132.3 - SO 132.3 - Par...'!J35</f>
        <v>0</v>
      </c>
      <c r="AY63" s="79">
        <f>'SO 132.3 - SO 132.3 - Par...'!J36</f>
        <v>0</v>
      </c>
      <c r="AZ63" s="79">
        <f>'SO 132.3 - SO 132.3 - Par...'!F33</f>
        <v>0</v>
      </c>
      <c r="BA63" s="79">
        <f>'SO 132.3 - SO 132.3 - Par...'!F34</f>
        <v>0</v>
      </c>
      <c r="BB63" s="79">
        <f>'SO 132.3 - SO 132.3 - Par...'!F35</f>
        <v>0</v>
      </c>
      <c r="BC63" s="79">
        <f>'SO 132.3 - SO 132.3 - Par...'!F36</f>
        <v>0</v>
      </c>
      <c r="BD63" s="81">
        <f>'SO 132.3 - SO 132.3 - Par...'!F37</f>
        <v>0</v>
      </c>
      <c r="BT63" s="82" t="s">
        <v>84</v>
      </c>
      <c r="BV63" s="82" t="s">
        <v>78</v>
      </c>
      <c r="BW63" s="82" t="s">
        <v>112</v>
      </c>
      <c r="BX63" s="82" t="s">
        <v>5</v>
      </c>
      <c r="CL63" s="82" t="s">
        <v>91</v>
      </c>
      <c r="CM63" s="82" t="s">
        <v>87</v>
      </c>
    </row>
    <row r="64" spans="1:91" s="6" customFormat="1" ht="33" customHeight="1">
      <c r="A64" s="73" t="s">
        <v>80</v>
      </c>
      <c r="B64" s="74"/>
      <c r="C64" s="75"/>
      <c r="D64" s="314" t="s">
        <v>113</v>
      </c>
      <c r="E64" s="314"/>
      <c r="F64" s="314"/>
      <c r="G64" s="314"/>
      <c r="H64" s="314"/>
      <c r="I64" s="76"/>
      <c r="J64" s="314" t="s">
        <v>114</v>
      </c>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0">
        <f>'SO 151.1 - SO 151.1 - Dop...'!J30</f>
        <v>0</v>
      </c>
      <c r="AH64" s="311"/>
      <c r="AI64" s="311"/>
      <c r="AJ64" s="311"/>
      <c r="AK64" s="311"/>
      <c r="AL64" s="311"/>
      <c r="AM64" s="311"/>
      <c r="AN64" s="310">
        <f t="shared" si="0"/>
        <v>0</v>
      </c>
      <c r="AO64" s="311"/>
      <c r="AP64" s="311"/>
      <c r="AQ64" s="77" t="s">
        <v>83</v>
      </c>
      <c r="AR64" s="74"/>
      <c r="AS64" s="78">
        <v>0</v>
      </c>
      <c r="AT64" s="79">
        <f t="shared" si="1"/>
        <v>0</v>
      </c>
      <c r="AU64" s="80">
        <f>'SO 151.1 - SO 151.1 - Dop...'!P85</f>
        <v>0</v>
      </c>
      <c r="AV64" s="79">
        <f>'SO 151.1 - SO 151.1 - Dop...'!J33</f>
        <v>0</v>
      </c>
      <c r="AW64" s="79">
        <f>'SO 151.1 - SO 151.1 - Dop...'!J34</f>
        <v>0</v>
      </c>
      <c r="AX64" s="79">
        <f>'SO 151.1 - SO 151.1 - Dop...'!J35</f>
        <v>0</v>
      </c>
      <c r="AY64" s="79">
        <f>'SO 151.1 - SO 151.1 - Dop...'!J36</f>
        <v>0</v>
      </c>
      <c r="AZ64" s="79">
        <f>'SO 151.1 - SO 151.1 - Dop...'!F33</f>
        <v>0</v>
      </c>
      <c r="BA64" s="79">
        <f>'SO 151.1 - SO 151.1 - Dop...'!F34</f>
        <v>0</v>
      </c>
      <c r="BB64" s="79">
        <f>'SO 151.1 - SO 151.1 - Dop...'!F35</f>
        <v>0</v>
      </c>
      <c r="BC64" s="79">
        <f>'SO 151.1 - SO 151.1 - Dop...'!F36</f>
        <v>0</v>
      </c>
      <c r="BD64" s="81">
        <f>'SO 151.1 - SO 151.1 - Dop...'!F37</f>
        <v>0</v>
      </c>
      <c r="BT64" s="82" t="s">
        <v>84</v>
      </c>
      <c r="BV64" s="82" t="s">
        <v>78</v>
      </c>
      <c r="BW64" s="82" t="s">
        <v>115</v>
      </c>
      <c r="BX64" s="82" t="s">
        <v>5</v>
      </c>
      <c r="CL64" s="82" t="s">
        <v>86</v>
      </c>
      <c r="CM64" s="82" t="s">
        <v>87</v>
      </c>
    </row>
    <row r="65" spans="1:91" s="6" customFormat="1" ht="33" customHeight="1">
      <c r="A65" s="73" t="s">
        <v>80</v>
      </c>
      <c r="B65" s="74"/>
      <c r="C65" s="75"/>
      <c r="D65" s="314" t="s">
        <v>116</v>
      </c>
      <c r="E65" s="314"/>
      <c r="F65" s="314"/>
      <c r="G65" s="314"/>
      <c r="H65" s="314"/>
      <c r="I65" s="76"/>
      <c r="J65" s="314" t="s">
        <v>117</v>
      </c>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0">
        <f>'SO 151.2 - SO 151.2 - Dop...'!J30</f>
        <v>0</v>
      </c>
      <c r="AH65" s="311"/>
      <c r="AI65" s="311"/>
      <c r="AJ65" s="311"/>
      <c r="AK65" s="311"/>
      <c r="AL65" s="311"/>
      <c r="AM65" s="311"/>
      <c r="AN65" s="310">
        <f t="shared" si="0"/>
        <v>0</v>
      </c>
      <c r="AO65" s="311"/>
      <c r="AP65" s="311"/>
      <c r="AQ65" s="77" t="s">
        <v>83</v>
      </c>
      <c r="AR65" s="74"/>
      <c r="AS65" s="78">
        <v>0</v>
      </c>
      <c r="AT65" s="79">
        <f t="shared" si="1"/>
        <v>0</v>
      </c>
      <c r="AU65" s="80">
        <f>'SO 151.2 - SO 151.2 - Dop...'!P84</f>
        <v>0</v>
      </c>
      <c r="AV65" s="79">
        <f>'SO 151.2 - SO 151.2 - Dop...'!J33</f>
        <v>0</v>
      </c>
      <c r="AW65" s="79">
        <f>'SO 151.2 - SO 151.2 - Dop...'!J34</f>
        <v>0</v>
      </c>
      <c r="AX65" s="79">
        <f>'SO 151.2 - SO 151.2 - Dop...'!J35</f>
        <v>0</v>
      </c>
      <c r="AY65" s="79">
        <f>'SO 151.2 - SO 151.2 - Dop...'!J36</f>
        <v>0</v>
      </c>
      <c r="AZ65" s="79">
        <f>'SO 151.2 - SO 151.2 - Dop...'!F33</f>
        <v>0</v>
      </c>
      <c r="BA65" s="79">
        <f>'SO 151.2 - SO 151.2 - Dop...'!F34</f>
        <v>0</v>
      </c>
      <c r="BB65" s="79">
        <f>'SO 151.2 - SO 151.2 - Dop...'!F35</f>
        <v>0</v>
      </c>
      <c r="BC65" s="79">
        <f>'SO 151.2 - SO 151.2 - Dop...'!F36</f>
        <v>0</v>
      </c>
      <c r="BD65" s="81">
        <f>'SO 151.2 - SO 151.2 - Dop...'!F37</f>
        <v>0</v>
      </c>
      <c r="BT65" s="82" t="s">
        <v>84</v>
      </c>
      <c r="BV65" s="82" t="s">
        <v>78</v>
      </c>
      <c r="BW65" s="82" t="s">
        <v>118</v>
      </c>
      <c r="BX65" s="82" t="s">
        <v>5</v>
      </c>
      <c r="CL65" s="82" t="s">
        <v>86</v>
      </c>
      <c r="CM65" s="82" t="s">
        <v>87</v>
      </c>
    </row>
    <row r="66" spans="1:91" s="6" customFormat="1" ht="33" customHeight="1">
      <c r="A66" s="73" t="s">
        <v>80</v>
      </c>
      <c r="B66" s="74"/>
      <c r="C66" s="75"/>
      <c r="D66" s="314" t="s">
        <v>119</v>
      </c>
      <c r="E66" s="314"/>
      <c r="F66" s="314"/>
      <c r="G66" s="314"/>
      <c r="H66" s="314"/>
      <c r="I66" s="76"/>
      <c r="J66" s="314" t="s">
        <v>120</v>
      </c>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0">
        <f>'SO 152 - SO 152 - Dopravn...'!J30</f>
        <v>0</v>
      </c>
      <c r="AH66" s="311"/>
      <c r="AI66" s="311"/>
      <c r="AJ66" s="311"/>
      <c r="AK66" s="311"/>
      <c r="AL66" s="311"/>
      <c r="AM66" s="311"/>
      <c r="AN66" s="310">
        <f t="shared" si="0"/>
        <v>0</v>
      </c>
      <c r="AO66" s="311"/>
      <c r="AP66" s="311"/>
      <c r="AQ66" s="77" t="s">
        <v>83</v>
      </c>
      <c r="AR66" s="74"/>
      <c r="AS66" s="78">
        <v>0</v>
      </c>
      <c r="AT66" s="79">
        <f t="shared" si="1"/>
        <v>0</v>
      </c>
      <c r="AU66" s="80">
        <f>'SO 152 - SO 152 - Dopravn...'!P85</f>
        <v>0</v>
      </c>
      <c r="AV66" s="79">
        <f>'SO 152 - SO 152 - Dopravn...'!J33</f>
        <v>0</v>
      </c>
      <c r="AW66" s="79">
        <f>'SO 152 - SO 152 - Dopravn...'!J34</f>
        <v>0</v>
      </c>
      <c r="AX66" s="79">
        <f>'SO 152 - SO 152 - Dopravn...'!J35</f>
        <v>0</v>
      </c>
      <c r="AY66" s="79">
        <f>'SO 152 - SO 152 - Dopravn...'!J36</f>
        <v>0</v>
      </c>
      <c r="AZ66" s="79">
        <f>'SO 152 - SO 152 - Dopravn...'!F33</f>
        <v>0</v>
      </c>
      <c r="BA66" s="79">
        <f>'SO 152 - SO 152 - Dopravn...'!F34</f>
        <v>0</v>
      </c>
      <c r="BB66" s="79">
        <f>'SO 152 - SO 152 - Dopravn...'!F35</f>
        <v>0</v>
      </c>
      <c r="BC66" s="79">
        <f>'SO 152 - SO 152 - Dopravn...'!F36</f>
        <v>0</v>
      </c>
      <c r="BD66" s="81">
        <f>'SO 152 - SO 152 - Dopravn...'!F37</f>
        <v>0</v>
      </c>
      <c r="BT66" s="82" t="s">
        <v>84</v>
      </c>
      <c r="BV66" s="82" t="s">
        <v>78</v>
      </c>
      <c r="BW66" s="82" t="s">
        <v>121</v>
      </c>
      <c r="BX66" s="82" t="s">
        <v>5</v>
      </c>
      <c r="CL66" s="82" t="s">
        <v>91</v>
      </c>
      <c r="CM66" s="82" t="s">
        <v>87</v>
      </c>
    </row>
    <row r="67" spans="1:91" s="6" customFormat="1" ht="33" customHeight="1">
      <c r="A67" s="73" t="s">
        <v>80</v>
      </c>
      <c r="B67" s="74"/>
      <c r="C67" s="75"/>
      <c r="D67" s="314" t="s">
        <v>122</v>
      </c>
      <c r="E67" s="314"/>
      <c r="F67" s="314"/>
      <c r="G67" s="314"/>
      <c r="H67" s="314"/>
      <c r="I67" s="76"/>
      <c r="J67" s="314" t="s">
        <v>123</v>
      </c>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0">
        <f>'SO 153.1 - SO 153.1 - Dop...'!J30</f>
        <v>0</v>
      </c>
      <c r="AH67" s="311"/>
      <c r="AI67" s="311"/>
      <c r="AJ67" s="311"/>
      <c r="AK67" s="311"/>
      <c r="AL67" s="311"/>
      <c r="AM67" s="311"/>
      <c r="AN67" s="310">
        <f t="shared" si="0"/>
        <v>0</v>
      </c>
      <c r="AO67" s="311"/>
      <c r="AP67" s="311"/>
      <c r="AQ67" s="77" t="s">
        <v>83</v>
      </c>
      <c r="AR67" s="74"/>
      <c r="AS67" s="78">
        <v>0</v>
      </c>
      <c r="AT67" s="79">
        <f t="shared" si="1"/>
        <v>0</v>
      </c>
      <c r="AU67" s="80">
        <f>'SO 153.1 - SO 153.1 - Dop...'!P84</f>
        <v>0</v>
      </c>
      <c r="AV67" s="79">
        <f>'SO 153.1 - SO 153.1 - Dop...'!J33</f>
        <v>0</v>
      </c>
      <c r="AW67" s="79">
        <f>'SO 153.1 - SO 153.1 - Dop...'!J34</f>
        <v>0</v>
      </c>
      <c r="AX67" s="79">
        <f>'SO 153.1 - SO 153.1 - Dop...'!J35</f>
        <v>0</v>
      </c>
      <c r="AY67" s="79">
        <f>'SO 153.1 - SO 153.1 - Dop...'!J36</f>
        <v>0</v>
      </c>
      <c r="AZ67" s="79">
        <f>'SO 153.1 - SO 153.1 - Dop...'!F33</f>
        <v>0</v>
      </c>
      <c r="BA67" s="79">
        <f>'SO 153.1 - SO 153.1 - Dop...'!F34</f>
        <v>0</v>
      </c>
      <c r="BB67" s="79">
        <f>'SO 153.1 - SO 153.1 - Dop...'!F35</f>
        <v>0</v>
      </c>
      <c r="BC67" s="79">
        <f>'SO 153.1 - SO 153.1 - Dop...'!F36</f>
        <v>0</v>
      </c>
      <c r="BD67" s="81">
        <f>'SO 153.1 - SO 153.1 - Dop...'!F37</f>
        <v>0</v>
      </c>
      <c r="BT67" s="82" t="s">
        <v>84</v>
      </c>
      <c r="BV67" s="82" t="s">
        <v>78</v>
      </c>
      <c r="BW67" s="82" t="s">
        <v>124</v>
      </c>
      <c r="BX67" s="82" t="s">
        <v>5</v>
      </c>
      <c r="CL67" s="82" t="s">
        <v>86</v>
      </c>
      <c r="CM67" s="82" t="s">
        <v>87</v>
      </c>
    </row>
    <row r="68" spans="1:91" s="6" customFormat="1" ht="33" customHeight="1">
      <c r="A68" s="73" t="s">
        <v>80</v>
      </c>
      <c r="B68" s="74"/>
      <c r="C68" s="75"/>
      <c r="D68" s="314" t="s">
        <v>125</v>
      </c>
      <c r="E68" s="314"/>
      <c r="F68" s="314"/>
      <c r="G68" s="314"/>
      <c r="H68" s="314"/>
      <c r="I68" s="76"/>
      <c r="J68" s="314" t="s">
        <v>126</v>
      </c>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0">
        <f>'SO 153.2 - SO 153.2 - Dop...'!J30</f>
        <v>0</v>
      </c>
      <c r="AH68" s="311"/>
      <c r="AI68" s="311"/>
      <c r="AJ68" s="311"/>
      <c r="AK68" s="311"/>
      <c r="AL68" s="311"/>
      <c r="AM68" s="311"/>
      <c r="AN68" s="310">
        <f t="shared" si="0"/>
        <v>0</v>
      </c>
      <c r="AO68" s="311"/>
      <c r="AP68" s="311"/>
      <c r="AQ68" s="77" t="s">
        <v>83</v>
      </c>
      <c r="AR68" s="74"/>
      <c r="AS68" s="78">
        <v>0</v>
      </c>
      <c r="AT68" s="79">
        <f t="shared" si="1"/>
        <v>0</v>
      </c>
      <c r="AU68" s="80">
        <f>'SO 153.2 - SO 153.2 - Dop...'!P84</f>
        <v>0</v>
      </c>
      <c r="AV68" s="79">
        <f>'SO 153.2 - SO 153.2 - Dop...'!J33</f>
        <v>0</v>
      </c>
      <c r="AW68" s="79">
        <f>'SO 153.2 - SO 153.2 - Dop...'!J34</f>
        <v>0</v>
      </c>
      <c r="AX68" s="79">
        <f>'SO 153.2 - SO 153.2 - Dop...'!J35</f>
        <v>0</v>
      </c>
      <c r="AY68" s="79">
        <f>'SO 153.2 - SO 153.2 - Dop...'!J36</f>
        <v>0</v>
      </c>
      <c r="AZ68" s="79">
        <f>'SO 153.2 - SO 153.2 - Dop...'!F33</f>
        <v>0</v>
      </c>
      <c r="BA68" s="79">
        <f>'SO 153.2 - SO 153.2 - Dop...'!F34</f>
        <v>0</v>
      </c>
      <c r="BB68" s="79">
        <f>'SO 153.2 - SO 153.2 - Dop...'!F35</f>
        <v>0</v>
      </c>
      <c r="BC68" s="79">
        <f>'SO 153.2 - SO 153.2 - Dop...'!F36</f>
        <v>0</v>
      </c>
      <c r="BD68" s="81">
        <f>'SO 153.2 - SO 153.2 - Dop...'!F37</f>
        <v>0</v>
      </c>
      <c r="BT68" s="82" t="s">
        <v>84</v>
      </c>
      <c r="BV68" s="82" t="s">
        <v>78</v>
      </c>
      <c r="BW68" s="82" t="s">
        <v>127</v>
      </c>
      <c r="BX68" s="82" t="s">
        <v>5</v>
      </c>
      <c r="CL68" s="82" t="s">
        <v>86</v>
      </c>
      <c r="CM68" s="82" t="s">
        <v>87</v>
      </c>
    </row>
    <row r="69" spans="1:91" s="6" customFormat="1" ht="33" customHeight="1">
      <c r="A69" s="73" t="s">
        <v>80</v>
      </c>
      <c r="B69" s="74"/>
      <c r="C69" s="75"/>
      <c r="D69" s="314" t="s">
        <v>128</v>
      </c>
      <c r="E69" s="314"/>
      <c r="F69" s="314"/>
      <c r="G69" s="314"/>
      <c r="H69" s="314"/>
      <c r="I69" s="76"/>
      <c r="J69" s="314" t="s">
        <v>129</v>
      </c>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0">
        <f>'IO 001.1 - IO 001.1 - Pří...'!J30</f>
        <v>0</v>
      </c>
      <c r="AH69" s="311"/>
      <c r="AI69" s="311"/>
      <c r="AJ69" s="311"/>
      <c r="AK69" s="311"/>
      <c r="AL69" s="311"/>
      <c r="AM69" s="311"/>
      <c r="AN69" s="310">
        <f t="shared" si="0"/>
        <v>0</v>
      </c>
      <c r="AO69" s="311"/>
      <c r="AP69" s="311"/>
      <c r="AQ69" s="77" t="s">
        <v>83</v>
      </c>
      <c r="AR69" s="74"/>
      <c r="AS69" s="78">
        <v>0</v>
      </c>
      <c r="AT69" s="79">
        <f t="shared" si="1"/>
        <v>0</v>
      </c>
      <c r="AU69" s="80">
        <f>'IO 001.1 - IO 001.1 - Pří...'!P83</f>
        <v>0</v>
      </c>
      <c r="AV69" s="79">
        <f>'IO 001.1 - IO 001.1 - Pří...'!J33</f>
        <v>0</v>
      </c>
      <c r="AW69" s="79">
        <f>'IO 001.1 - IO 001.1 - Pří...'!J34</f>
        <v>0</v>
      </c>
      <c r="AX69" s="79">
        <f>'IO 001.1 - IO 001.1 - Pří...'!J35</f>
        <v>0</v>
      </c>
      <c r="AY69" s="79">
        <f>'IO 001.1 - IO 001.1 - Pří...'!J36</f>
        <v>0</v>
      </c>
      <c r="AZ69" s="79">
        <f>'IO 001.1 - IO 001.1 - Pří...'!F33</f>
        <v>0</v>
      </c>
      <c r="BA69" s="79">
        <f>'IO 001.1 - IO 001.1 - Pří...'!F34</f>
        <v>0</v>
      </c>
      <c r="BB69" s="79">
        <f>'IO 001.1 - IO 001.1 - Pří...'!F35</f>
        <v>0</v>
      </c>
      <c r="BC69" s="79">
        <f>'IO 001.1 - IO 001.1 - Pří...'!F36</f>
        <v>0</v>
      </c>
      <c r="BD69" s="81">
        <f>'IO 001.1 - IO 001.1 - Pří...'!F37</f>
        <v>0</v>
      </c>
      <c r="BT69" s="82" t="s">
        <v>84</v>
      </c>
      <c r="BV69" s="82" t="s">
        <v>78</v>
      </c>
      <c r="BW69" s="82" t="s">
        <v>130</v>
      </c>
      <c r="BX69" s="82" t="s">
        <v>5</v>
      </c>
      <c r="CL69" s="82" t="s">
        <v>131</v>
      </c>
      <c r="CM69" s="82" t="s">
        <v>87</v>
      </c>
    </row>
    <row r="70" spans="1:91" s="6" customFormat="1" ht="33" customHeight="1">
      <c r="A70" s="73" t="s">
        <v>80</v>
      </c>
      <c r="B70" s="74"/>
      <c r="C70" s="75"/>
      <c r="D70" s="314" t="s">
        <v>132</v>
      </c>
      <c r="E70" s="314"/>
      <c r="F70" s="314"/>
      <c r="G70" s="314"/>
      <c r="H70" s="314"/>
      <c r="I70" s="76"/>
      <c r="J70" s="314" t="s">
        <v>133</v>
      </c>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0">
        <f>'IO 001.2 - IO 001.2 - Pří...'!J30</f>
        <v>0</v>
      </c>
      <c r="AH70" s="311"/>
      <c r="AI70" s="311"/>
      <c r="AJ70" s="311"/>
      <c r="AK70" s="311"/>
      <c r="AL70" s="311"/>
      <c r="AM70" s="311"/>
      <c r="AN70" s="310">
        <f t="shared" si="0"/>
        <v>0</v>
      </c>
      <c r="AO70" s="311"/>
      <c r="AP70" s="311"/>
      <c r="AQ70" s="77" t="s">
        <v>83</v>
      </c>
      <c r="AR70" s="74"/>
      <c r="AS70" s="78">
        <v>0</v>
      </c>
      <c r="AT70" s="79">
        <f t="shared" si="1"/>
        <v>0</v>
      </c>
      <c r="AU70" s="80">
        <f>'IO 001.2 - IO 001.2 - Pří...'!P83</f>
        <v>0</v>
      </c>
      <c r="AV70" s="79">
        <f>'IO 001.2 - IO 001.2 - Pří...'!J33</f>
        <v>0</v>
      </c>
      <c r="AW70" s="79">
        <f>'IO 001.2 - IO 001.2 - Pří...'!J34</f>
        <v>0</v>
      </c>
      <c r="AX70" s="79">
        <f>'IO 001.2 - IO 001.2 - Pří...'!J35</f>
        <v>0</v>
      </c>
      <c r="AY70" s="79">
        <f>'IO 001.2 - IO 001.2 - Pří...'!J36</f>
        <v>0</v>
      </c>
      <c r="AZ70" s="79">
        <f>'IO 001.2 - IO 001.2 - Pří...'!F33</f>
        <v>0</v>
      </c>
      <c r="BA70" s="79">
        <f>'IO 001.2 - IO 001.2 - Pří...'!F34</f>
        <v>0</v>
      </c>
      <c r="BB70" s="79">
        <f>'IO 001.2 - IO 001.2 - Pří...'!F35</f>
        <v>0</v>
      </c>
      <c r="BC70" s="79">
        <f>'IO 001.2 - IO 001.2 - Pří...'!F36</f>
        <v>0</v>
      </c>
      <c r="BD70" s="81">
        <f>'IO 001.2 - IO 001.2 - Pří...'!F37</f>
        <v>0</v>
      </c>
      <c r="BT70" s="82" t="s">
        <v>84</v>
      </c>
      <c r="BV70" s="82" t="s">
        <v>78</v>
      </c>
      <c r="BW70" s="82" t="s">
        <v>134</v>
      </c>
      <c r="BX70" s="82" t="s">
        <v>5</v>
      </c>
      <c r="CL70" s="82" t="s">
        <v>131</v>
      </c>
      <c r="CM70" s="82" t="s">
        <v>87</v>
      </c>
    </row>
    <row r="71" spans="1:91" s="6" customFormat="1" ht="33" customHeight="1">
      <c r="A71" s="73" t="s">
        <v>80</v>
      </c>
      <c r="B71" s="74"/>
      <c r="C71" s="75"/>
      <c r="D71" s="314" t="s">
        <v>135</v>
      </c>
      <c r="E71" s="314"/>
      <c r="F71" s="314"/>
      <c r="G71" s="314"/>
      <c r="H71" s="314"/>
      <c r="I71" s="76"/>
      <c r="J71" s="314" t="s">
        <v>136</v>
      </c>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0">
        <f>'IO 301 - IO 301 - Vodovod...'!J30</f>
        <v>0</v>
      </c>
      <c r="AH71" s="311"/>
      <c r="AI71" s="311"/>
      <c r="AJ71" s="311"/>
      <c r="AK71" s="311"/>
      <c r="AL71" s="311"/>
      <c r="AM71" s="311"/>
      <c r="AN71" s="310">
        <f t="shared" si="0"/>
        <v>0</v>
      </c>
      <c r="AO71" s="311"/>
      <c r="AP71" s="311"/>
      <c r="AQ71" s="77" t="s">
        <v>83</v>
      </c>
      <c r="AR71" s="74"/>
      <c r="AS71" s="78">
        <v>0</v>
      </c>
      <c r="AT71" s="79">
        <f t="shared" si="1"/>
        <v>0</v>
      </c>
      <c r="AU71" s="80">
        <f>'IO 301 - IO 301 - Vodovod...'!P90</f>
        <v>0</v>
      </c>
      <c r="AV71" s="79">
        <f>'IO 301 - IO 301 - Vodovod...'!J33</f>
        <v>0</v>
      </c>
      <c r="AW71" s="79">
        <f>'IO 301 - IO 301 - Vodovod...'!J34</f>
        <v>0</v>
      </c>
      <c r="AX71" s="79">
        <f>'IO 301 - IO 301 - Vodovod...'!J35</f>
        <v>0</v>
      </c>
      <c r="AY71" s="79">
        <f>'IO 301 - IO 301 - Vodovod...'!J36</f>
        <v>0</v>
      </c>
      <c r="AZ71" s="79">
        <f>'IO 301 - IO 301 - Vodovod...'!F33</f>
        <v>0</v>
      </c>
      <c r="BA71" s="79">
        <f>'IO 301 - IO 301 - Vodovod...'!F34</f>
        <v>0</v>
      </c>
      <c r="BB71" s="79">
        <f>'IO 301 - IO 301 - Vodovod...'!F35</f>
        <v>0</v>
      </c>
      <c r="BC71" s="79">
        <f>'IO 301 - IO 301 - Vodovod...'!F36</f>
        <v>0</v>
      </c>
      <c r="BD71" s="81">
        <f>'IO 301 - IO 301 - Vodovod...'!F37</f>
        <v>0</v>
      </c>
      <c r="BT71" s="82" t="s">
        <v>84</v>
      </c>
      <c r="BV71" s="82" t="s">
        <v>78</v>
      </c>
      <c r="BW71" s="82" t="s">
        <v>137</v>
      </c>
      <c r="BX71" s="82" t="s">
        <v>5</v>
      </c>
      <c r="CL71" s="82" t="s">
        <v>138</v>
      </c>
      <c r="CM71" s="82" t="s">
        <v>87</v>
      </c>
    </row>
    <row r="72" spans="1:91" s="6" customFormat="1" ht="33" customHeight="1">
      <c r="A72" s="73" t="s">
        <v>80</v>
      </c>
      <c r="B72" s="74"/>
      <c r="C72" s="75"/>
      <c r="D72" s="314" t="s">
        <v>139</v>
      </c>
      <c r="E72" s="314"/>
      <c r="F72" s="314"/>
      <c r="G72" s="314"/>
      <c r="H72" s="314"/>
      <c r="I72" s="76"/>
      <c r="J72" s="314" t="s">
        <v>140</v>
      </c>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0">
        <f>'IO 302 - IO 302 - Vodovod...'!J30</f>
        <v>0</v>
      </c>
      <c r="AH72" s="311"/>
      <c r="AI72" s="311"/>
      <c r="AJ72" s="311"/>
      <c r="AK72" s="311"/>
      <c r="AL72" s="311"/>
      <c r="AM72" s="311"/>
      <c r="AN72" s="310">
        <f t="shared" si="0"/>
        <v>0</v>
      </c>
      <c r="AO72" s="311"/>
      <c r="AP72" s="311"/>
      <c r="AQ72" s="77" t="s">
        <v>83</v>
      </c>
      <c r="AR72" s="74"/>
      <c r="AS72" s="78">
        <v>0</v>
      </c>
      <c r="AT72" s="79">
        <f t="shared" si="1"/>
        <v>0</v>
      </c>
      <c r="AU72" s="80">
        <f>'IO 302 - IO 302 - Vodovod...'!P84</f>
        <v>0</v>
      </c>
      <c r="AV72" s="79">
        <f>'IO 302 - IO 302 - Vodovod...'!J33</f>
        <v>0</v>
      </c>
      <c r="AW72" s="79">
        <f>'IO 302 - IO 302 - Vodovod...'!J34</f>
        <v>0</v>
      </c>
      <c r="AX72" s="79">
        <f>'IO 302 - IO 302 - Vodovod...'!J35</f>
        <v>0</v>
      </c>
      <c r="AY72" s="79">
        <f>'IO 302 - IO 302 - Vodovod...'!J36</f>
        <v>0</v>
      </c>
      <c r="AZ72" s="79">
        <f>'IO 302 - IO 302 - Vodovod...'!F33</f>
        <v>0</v>
      </c>
      <c r="BA72" s="79">
        <f>'IO 302 - IO 302 - Vodovod...'!F34</f>
        <v>0</v>
      </c>
      <c r="BB72" s="79">
        <f>'IO 302 - IO 302 - Vodovod...'!F35</f>
        <v>0</v>
      </c>
      <c r="BC72" s="79">
        <f>'IO 302 - IO 302 - Vodovod...'!F36</f>
        <v>0</v>
      </c>
      <c r="BD72" s="81">
        <f>'IO 302 - IO 302 - Vodovod...'!F37</f>
        <v>0</v>
      </c>
      <c r="BT72" s="82" t="s">
        <v>84</v>
      </c>
      <c r="BV72" s="82" t="s">
        <v>78</v>
      </c>
      <c r="BW72" s="82" t="s">
        <v>141</v>
      </c>
      <c r="BX72" s="82" t="s">
        <v>5</v>
      </c>
      <c r="CL72" s="82" t="s">
        <v>138</v>
      </c>
      <c r="CM72" s="82" t="s">
        <v>87</v>
      </c>
    </row>
    <row r="73" spans="1:91" s="6" customFormat="1" ht="33" customHeight="1">
      <c r="A73" s="73" t="s">
        <v>80</v>
      </c>
      <c r="B73" s="74"/>
      <c r="C73" s="75"/>
      <c r="D73" s="314" t="s">
        <v>142</v>
      </c>
      <c r="E73" s="314"/>
      <c r="F73" s="314"/>
      <c r="G73" s="314"/>
      <c r="H73" s="314"/>
      <c r="I73" s="76"/>
      <c r="J73" s="314" t="s">
        <v>143</v>
      </c>
      <c r="K73" s="314"/>
      <c r="L73" s="314"/>
      <c r="M73" s="314"/>
      <c r="N73" s="314"/>
      <c r="O73" s="314"/>
      <c r="P73" s="314"/>
      <c r="Q73" s="314"/>
      <c r="R73" s="314"/>
      <c r="S73" s="314"/>
      <c r="T73" s="314"/>
      <c r="U73" s="314"/>
      <c r="V73" s="314"/>
      <c r="W73" s="314"/>
      <c r="X73" s="314"/>
      <c r="Y73" s="314"/>
      <c r="Z73" s="314"/>
      <c r="AA73" s="314"/>
      <c r="AB73" s="314"/>
      <c r="AC73" s="314"/>
      <c r="AD73" s="314"/>
      <c r="AE73" s="314"/>
      <c r="AF73" s="314"/>
      <c r="AG73" s="310">
        <f>'IO 310.1 - IO 310.1 - Kan...'!J30</f>
        <v>0</v>
      </c>
      <c r="AH73" s="311"/>
      <c r="AI73" s="311"/>
      <c r="AJ73" s="311"/>
      <c r="AK73" s="311"/>
      <c r="AL73" s="311"/>
      <c r="AM73" s="311"/>
      <c r="AN73" s="310">
        <f t="shared" si="0"/>
        <v>0</v>
      </c>
      <c r="AO73" s="311"/>
      <c r="AP73" s="311"/>
      <c r="AQ73" s="77" t="s">
        <v>83</v>
      </c>
      <c r="AR73" s="74"/>
      <c r="AS73" s="78">
        <v>0</v>
      </c>
      <c r="AT73" s="79">
        <f t="shared" si="1"/>
        <v>0</v>
      </c>
      <c r="AU73" s="80">
        <f>'IO 310.1 - IO 310.1 - Kan...'!P92</f>
        <v>0</v>
      </c>
      <c r="AV73" s="79">
        <f>'IO 310.1 - IO 310.1 - Kan...'!J33</f>
        <v>0</v>
      </c>
      <c r="AW73" s="79">
        <f>'IO 310.1 - IO 310.1 - Kan...'!J34</f>
        <v>0</v>
      </c>
      <c r="AX73" s="79">
        <f>'IO 310.1 - IO 310.1 - Kan...'!J35</f>
        <v>0</v>
      </c>
      <c r="AY73" s="79">
        <f>'IO 310.1 - IO 310.1 - Kan...'!J36</f>
        <v>0</v>
      </c>
      <c r="AZ73" s="79">
        <f>'IO 310.1 - IO 310.1 - Kan...'!F33</f>
        <v>0</v>
      </c>
      <c r="BA73" s="79">
        <f>'IO 310.1 - IO 310.1 - Kan...'!F34</f>
        <v>0</v>
      </c>
      <c r="BB73" s="79">
        <f>'IO 310.1 - IO 310.1 - Kan...'!F35</f>
        <v>0</v>
      </c>
      <c r="BC73" s="79">
        <f>'IO 310.1 - IO 310.1 - Kan...'!F36</f>
        <v>0</v>
      </c>
      <c r="BD73" s="81">
        <f>'IO 310.1 - IO 310.1 - Kan...'!F37</f>
        <v>0</v>
      </c>
      <c r="BT73" s="82" t="s">
        <v>84</v>
      </c>
      <c r="BV73" s="82" t="s">
        <v>78</v>
      </c>
      <c r="BW73" s="82" t="s">
        <v>144</v>
      </c>
      <c r="BX73" s="82" t="s">
        <v>5</v>
      </c>
      <c r="CL73" s="82" t="s">
        <v>145</v>
      </c>
      <c r="CM73" s="82" t="s">
        <v>87</v>
      </c>
    </row>
    <row r="74" spans="1:91" s="6" customFormat="1" ht="33" customHeight="1">
      <c r="A74" s="73" t="s">
        <v>80</v>
      </c>
      <c r="B74" s="74"/>
      <c r="C74" s="75"/>
      <c r="D74" s="314" t="s">
        <v>146</v>
      </c>
      <c r="E74" s="314"/>
      <c r="F74" s="314"/>
      <c r="G74" s="314"/>
      <c r="H74" s="314"/>
      <c r="I74" s="76"/>
      <c r="J74" s="314" t="s">
        <v>147</v>
      </c>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0">
        <f>'IO 310.2 - IO 310.2 - Kan...'!J30</f>
        <v>0</v>
      </c>
      <c r="AH74" s="311"/>
      <c r="AI74" s="311"/>
      <c r="AJ74" s="311"/>
      <c r="AK74" s="311"/>
      <c r="AL74" s="311"/>
      <c r="AM74" s="311"/>
      <c r="AN74" s="310">
        <f t="shared" si="0"/>
        <v>0</v>
      </c>
      <c r="AO74" s="311"/>
      <c r="AP74" s="311"/>
      <c r="AQ74" s="77" t="s">
        <v>83</v>
      </c>
      <c r="AR74" s="74"/>
      <c r="AS74" s="78">
        <v>0</v>
      </c>
      <c r="AT74" s="79">
        <f t="shared" si="1"/>
        <v>0</v>
      </c>
      <c r="AU74" s="80">
        <f>'IO 310.2 - IO 310.2 - Kan...'!P88</f>
        <v>0</v>
      </c>
      <c r="AV74" s="79">
        <f>'IO 310.2 - IO 310.2 - Kan...'!J33</f>
        <v>0</v>
      </c>
      <c r="AW74" s="79">
        <f>'IO 310.2 - IO 310.2 - Kan...'!J34</f>
        <v>0</v>
      </c>
      <c r="AX74" s="79">
        <f>'IO 310.2 - IO 310.2 - Kan...'!J35</f>
        <v>0</v>
      </c>
      <c r="AY74" s="79">
        <f>'IO 310.2 - IO 310.2 - Kan...'!J36</f>
        <v>0</v>
      </c>
      <c r="AZ74" s="79">
        <f>'IO 310.2 - IO 310.2 - Kan...'!F33</f>
        <v>0</v>
      </c>
      <c r="BA74" s="79">
        <f>'IO 310.2 - IO 310.2 - Kan...'!F34</f>
        <v>0</v>
      </c>
      <c r="BB74" s="79">
        <f>'IO 310.2 - IO 310.2 - Kan...'!F35</f>
        <v>0</v>
      </c>
      <c r="BC74" s="79">
        <f>'IO 310.2 - IO 310.2 - Kan...'!F36</f>
        <v>0</v>
      </c>
      <c r="BD74" s="81">
        <f>'IO 310.2 - IO 310.2 - Kan...'!F37</f>
        <v>0</v>
      </c>
      <c r="BT74" s="82" t="s">
        <v>84</v>
      </c>
      <c r="BV74" s="82" t="s">
        <v>78</v>
      </c>
      <c r="BW74" s="82" t="s">
        <v>148</v>
      </c>
      <c r="BX74" s="82" t="s">
        <v>5</v>
      </c>
      <c r="CL74" s="82" t="s">
        <v>145</v>
      </c>
      <c r="CM74" s="82" t="s">
        <v>87</v>
      </c>
    </row>
    <row r="75" spans="1:91" s="6" customFormat="1" ht="33" customHeight="1">
      <c r="A75" s="73" t="s">
        <v>80</v>
      </c>
      <c r="B75" s="74"/>
      <c r="C75" s="75"/>
      <c r="D75" s="314" t="s">
        <v>149</v>
      </c>
      <c r="E75" s="314"/>
      <c r="F75" s="314"/>
      <c r="G75" s="314"/>
      <c r="H75" s="314"/>
      <c r="I75" s="76"/>
      <c r="J75" s="314" t="s">
        <v>150</v>
      </c>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0">
        <f>'IO 310.3 - IO 310.3 - Kan...'!J30</f>
        <v>0</v>
      </c>
      <c r="AH75" s="311"/>
      <c r="AI75" s="311"/>
      <c r="AJ75" s="311"/>
      <c r="AK75" s="311"/>
      <c r="AL75" s="311"/>
      <c r="AM75" s="311"/>
      <c r="AN75" s="310">
        <f t="shared" si="0"/>
        <v>0</v>
      </c>
      <c r="AO75" s="311"/>
      <c r="AP75" s="311"/>
      <c r="AQ75" s="77" t="s">
        <v>83</v>
      </c>
      <c r="AR75" s="74"/>
      <c r="AS75" s="78">
        <v>0</v>
      </c>
      <c r="AT75" s="79">
        <f t="shared" si="1"/>
        <v>0</v>
      </c>
      <c r="AU75" s="80">
        <f>'IO 310.3 - IO 310.3 - Kan...'!P88</f>
        <v>0</v>
      </c>
      <c r="AV75" s="79">
        <f>'IO 310.3 - IO 310.3 - Kan...'!J33</f>
        <v>0</v>
      </c>
      <c r="AW75" s="79">
        <f>'IO 310.3 - IO 310.3 - Kan...'!J34</f>
        <v>0</v>
      </c>
      <c r="AX75" s="79">
        <f>'IO 310.3 - IO 310.3 - Kan...'!J35</f>
        <v>0</v>
      </c>
      <c r="AY75" s="79">
        <f>'IO 310.3 - IO 310.3 - Kan...'!J36</f>
        <v>0</v>
      </c>
      <c r="AZ75" s="79">
        <f>'IO 310.3 - IO 310.3 - Kan...'!F33</f>
        <v>0</v>
      </c>
      <c r="BA75" s="79">
        <f>'IO 310.3 - IO 310.3 - Kan...'!F34</f>
        <v>0</v>
      </c>
      <c r="BB75" s="79">
        <f>'IO 310.3 - IO 310.3 - Kan...'!F35</f>
        <v>0</v>
      </c>
      <c r="BC75" s="79">
        <f>'IO 310.3 - IO 310.3 - Kan...'!F36</f>
        <v>0</v>
      </c>
      <c r="BD75" s="81">
        <f>'IO 310.3 - IO 310.3 - Kan...'!F37</f>
        <v>0</v>
      </c>
      <c r="BT75" s="82" t="s">
        <v>84</v>
      </c>
      <c r="BV75" s="82" t="s">
        <v>78</v>
      </c>
      <c r="BW75" s="82" t="s">
        <v>151</v>
      </c>
      <c r="BX75" s="82" t="s">
        <v>5</v>
      </c>
      <c r="CL75" s="82" t="s">
        <v>145</v>
      </c>
      <c r="CM75" s="82" t="s">
        <v>87</v>
      </c>
    </row>
    <row r="76" spans="1:91" s="6" customFormat="1" ht="33" customHeight="1">
      <c r="A76" s="73" t="s">
        <v>80</v>
      </c>
      <c r="B76" s="74"/>
      <c r="C76" s="75"/>
      <c r="D76" s="314" t="s">
        <v>152</v>
      </c>
      <c r="E76" s="314"/>
      <c r="F76" s="314"/>
      <c r="G76" s="314"/>
      <c r="H76" s="314"/>
      <c r="I76" s="76"/>
      <c r="J76" s="314" t="s">
        <v>153</v>
      </c>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0">
        <f>'IO 402 - IO 402 - Přeložk...'!J30</f>
        <v>0</v>
      </c>
      <c r="AH76" s="311"/>
      <c r="AI76" s="311"/>
      <c r="AJ76" s="311"/>
      <c r="AK76" s="311"/>
      <c r="AL76" s="311"/>
      <c r="AM76" s="311"/>
      <c r="AN76" s="310">
        <f t="shared" si="0"/>
        <v>0</v>
      </c>
      <c r="AO76" s="311"/>
      <c r="AP76" s="311"/>
      <c r="AQ76" s="77" t="s">
        <v>83</v>
      </c>
      <c r="AR76" s="74"/>
      <c r="AS76" s="78">
        <v>0</v>
      </c>
      <c r="AT76" s="79">
        <f t="shared" si="1"/>
        <v>0</v>
      </c>
      <c r="AU76" s="80">
        <f>'IO 402 - IO 402 - Přeložk...'!P84</f>
        <v>0</v>
      </c>
      <c r="AV76" s="79">
        <f>'IO 402 - IO 402 - Přeložk...'!J33</f>
        <v>0</v>
      </c>
      <c r="AW76" s="79">
        <f>'IO 402 - IO 402 - Přeložk...'!J34</f>
        <v>0</v>
      </c>
      <c r="AX76" s="79">
        <f>'IO 402 - IO 402 - Přeložk...'!J35</f>
        <v>0</v>
      </c>
      <c r="AY76" s="79">
        <f>'IO 402 - IO 402 - Přeložk...'!J36</f>
        <v>0</v>
      </c>
      <c r="AZ76" s="79">
        <f>'IO 402 - IO 402 - Přeložk...'!F33</f>
        <v>0</v>
      </c>
      <c r="BA76" s="79">
        <f>'IO 402 - IO 402 - Přeložk...'!F34</f>
        <v>0</v>
      </c>
      <c r="BB76" s="79">
        <f>'IO 402 - IO 402 - Přeložk...'!F35</f>
        <v>0</v>
      </c>
      <c r="BC76" s="79">
        <f>'IO 402 - IO 402 - Přeložk...'!F36</f>
        <v>0</v>
      </c>
      <c r="BD76" s="81">
        <f>'IO 402 - IO 402 - Přeložk...'!F37</f>
        <v>0</v>
      </c>
      <c r="BT76" s="82" t="s">
        <v>84</v>
      </c>
      <c r="BV76" s="82" t="s">
        <v>78</v>
      </c>
      <c r="BW76" s="82" t="s">
        <v>154</v>
      </c>
      <c r="BX76" s="82" t="s">
        <v>5</v>
      </c>
      <c r="CL76" s="82" t="s">
        <v>155</v>
      </c>
      <c r="CM76" s="82" t="s">
        <v>87</v>
      </c>
    </row>
    <row r="77" spans="1:91" s="6" customFormat="1" ht="33" customHeight="1">
      <c r="A77" s="73" t="s">
        <v>80</v>
      </c>
      <c r="B77" s="74"/>
      <c r="C77" s="75"/>
      <c r="D77" s="314" t="s">
        <v>156</v>
      </c>
      <c r="E77" s="314"/>
      <c r="F77" s="314"/>
      <c r="G77" s="314"/>
      <c r="H77" s="314"/>
      <c r="I77" s="76"/>
      <c r="J77" s="314" t="s">
        <v>157</v>
      </c>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0">
        <f>'IO 411 - IO 411 - Veřejné...'!J30</f>
        <v>0</v>
      </c>
      <c r="AH77" s="311"/>
      <c r="AI77" s="311"/>
      <c r="AJ77" s="311"/>
      <c r="AK77" s="311"/>
      <c r="AL77" s="311"/>
      <c r="AM77" s="311"/>
      <c r="AN77" s="310">
        <f t="shared" si="0"/>
        <v>0</v>
      </c>
      <c r="AO77" s="311"/>
      <c r="AP77" s="311"/>
      <c r="AQ77" s="77" t="s">
        <v>83</v>
      </c>
      <c r="AR77" s="74"/>
      <c r="AS77" s="78">
        <v>0</v>
      </c>
      <c r="AT77" s="79">
        <f t="shared" si="1"/>
        <v>0</v>
      </c>
      <c r="AU77" s="80">
        <f>'IO 411 - IO 411 - Veřejné...'!P89</f>
        <v>0</v>
      </c>
      <c r="AV77" s="79">
        <f>'IO 411 - IO 411 - Veřejné...'!J33</f>
        <v>0</v>
      </c>
      <c r="AW77" s="79">
        <f>'IO 411 - IO 411 - Veřejné...'!J34</f>
        <v>0</v>
      </c>
      <c r="AX77" s="79">
        <f>'IO 411 - IO 411 - Veřejné...'!J35</f>
        <v>0</v>
      </c>
      <c r="AY77" s="79">
        <f>'IO 411 - IO 411 - Veřejné...'!J36</f>
        <v>0</v>
      </c>
      <c r="AZ77" s="79">
        <f>'IO 411 - IO 411 - Veřejné...'!F33</f>
        <v>0</v>
      </c>
      <c r="BA77" s="79">
        <f>'IO 411 - IO 411 - Veřejné...'!F34</f>
        <v>0</v>
      </c>
      <c r="BB77" s="79">
        <f>'IO 411 - IO 411 - Veřejné...'!F35</f>
        <v>0</v>
      </c>
      <c r="BC77" s="79">
        <f>'IO 411 - IO 411 - Veřejné...'!F36</f>
        <v>0</v>
      </c>
      <c r="BD77" s="81">
        <f>'IO 411 - IO 411 - Veřejné...'!F37</f>
        <v>0</v>
      </c>
      <c r="BT77" s="82" t="s">
        <v>84</v>
      </c>
      <c r="BV77" s="82" t="s">
        <v>78</v>
      </c>
      <c r="BW77" s="82" t="s">
        <v>158</v>
      </c>
      <c r="BX77" s="82" t="s">
        <v>5</v>
      </c>
      <c r="CL77" s="82" t="s">
        <v>159</v>
      </c>
      <c r="CM77" s="82" t="s">
        <v>87</v>
      </c>
    </row>
    <row r="78" spans="1:91" s="6" customFormat="1" ht="33" customHeight="1">
      <c r="A78" s="73" t="s">
        <v>80</v>
      </c>
      <c r="B78" s="74"/>
      <c r="C78" s="75"/>
      <c r="D78" s="314" t="s">
        <v>160</v>
      </c>
      <c r="E78" s="314"/>
      <c r="F78" s="314"/>
      <c r="G78" s="314"/>
      <c r="H78" s="314"/>
      <c r="I78" s="76"/>
      <c r="J78" s="314" t="s">
        <v>161</v>
      </c>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0">
        <f>'IO 431.1 - IO 431.1 - Pok...'!J30</f>
        <v>0</v>
      </c>
      <c r="AH78" s="311"/>
      <c r="AI78" s="311"/>
      <c r="AJ78" s="311"/>
      <c r="AK78" s="311"/>
      <c r="AL78" s="311"/>
      <c r="AM78" s="311"/>
      <c r="AN78" s="310">
        <f t="shared" si="0"/>
        <v>0</v>
      </c>
      <c r="AO78" s="311"/>
      <c r="AP78" s="311"/>
      <c r="AQ78" s="77" t="s">
        <v>83</v>
      </c>
      <c r="AR78" s="74"/>
      <c r="AS78" s="78">
        <v>0</v>
      </c>
      <c r="AT78" s="79">
        <f t="shared" si="1"/>
        <v>0</v>
      </c>
      <c r="AU78" s="80">
        <f>'IO 431.1 - IO 431.1 - Pok...'!P84</f>
        <v>0</v>
      </c>
      <c r="AV78" s="79">
        <f>'IO 431.1 - IO 431.1 - Pok...'!J33</f>
        <v>0</v>
      </c>
      <c r="AW78" s="79">
        <f>'IO 431.1 - IO 431.1 - Pok...'!J34</f>
        <v>0</v>
      </c>
      <c r="AX78" s="79">
        <f>'IO 431.1 - IO 431.1 - Pok...'!J35</f>
        <v>0</v>
      </c>
      <c r="AY78" s="79">
        <f>'IO 431.1 - IO 431.1 - Pok...'!J36</f>
        <v>0</v>
      </c>
      <c r="AZ78" s="79">
        <f>'IO 431.1 - IO 431.1 - Pok...'!F33</f>
        <v>0</v>
      </c>
      <c r="BA78" s="79">
        <f>'IO 431.1 - IO 431.1 - Pok...'!F34</f>
        <v>0</v>
      </c>
      <c r="BB78" s="79">
        <f>'IO 431.1 - IO 431.1 - Pok...'!F35</f>
        <v>0</v>
      </c>
      <c r="BC78" s="79">
        <f>'IO 431.1 - IO 431.1 - Pok...'!F36</f>
        <v>0</v>
      </c>
      <c r="BD78" s="81">
        <f>'IO 431.1 - IO 431.1 - Pok...'!F37</f>
        <v>0</v>
      </c>
      <c r="BT78" s="82" t="s">
        <v>84</v>
      </c>
      <c r="BV78" s="82" t="s">
        <v>78</v>
      </c>
      <c r="BW78" s="82" t="s">
        <v>162</v>
      </c>
      <c r="BX78" s="82" t="s">
        <v>5</v>
      </c>
      <c r="CL78" s="82" t="s">
        <v>163</v>
      </c>
      <c r="CM78" s="82" t="s">
        <v>87</v>
      </c>
    </row>
    <row r="79" spans="1:91" s="6" customFormat="1" ht="33" customHeight="1">
      <c r="A79" s="73" t="s">
        <v>80</v>
      </c>
      <c r="B79" s="74"/>
      <c r="C79" s="75"/>
      <c r="D79" s="314" t="s">
        <v>164</v>
      </c>
      <c r="E79" s="314"/>
      <c r="F79" s="314"/>
      <c r="G79" s="314"/>
      <c r="H79" s="314"/>
      <c r="I79" s="76"/>
      <c r="J79" s="314" t="s">
        <v>165</v>
      </c>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0">
        <f>'IO 431.2 - IO 431.2 - Pok...'!J30</f>
        <v>0</v>
      </c>
      <c r="AH79" s="311"/>
      <c r="AI79" s="311"/>
      <c r="AJ79" s="311"/>
      <c r="AK79" s="311"/>
      <c r="AL79" s="311"/>
      <c r="AM79" s="311"/>
      <c r="AN79" s="310">
        <f t="shared" si="0"/>
        <v>0</v>
      </c>
      <c r="AO79" s="311"/>
      <c r="AP79" s="311"/>
      <c r="AQ79" s="77" t="s">
        <v>83</v>
      </c>
      <c r="AR79" s="74"/>
      <c r="AS79" s="78">
        <v>0</v>
      </c>
      <c r="AT79" s="79">
        <f t="shared" si="1"/>
        <v>0</v>
      </c>
      <c r="AU79" s="80">
        <f>'IO 431.2 - IO 431.2 - Pok...'!P84</f>
        <v>0</v>
      </c>
      <c r="AV79" s="79">
        <f>'IO 431.2 - IO 431.2 - Pok...'!J33</f>
        <v>0</v>
      </c>
      <c r="AW79" s="79">
        <f>'IO 431.2 - IO 431.2 - Pok...'!J34</f>
        <v>0</v>
      </c>
      <c r="AX79" s="79">
        <f>'IO 431.2 - IO 431.2 - Pok...'!J35</f>
        <v>0</v>
      </c>
      <c r="AY79" s="79">
        <f>'IO 431.2 - IO 431.2 - Pok...'!J36</f>
        <v>0</v>
      </c>
      <c r="AZ79" s="79">
        <f>'IO 431.2 - IO 431.2 - Pok...'!F33</f>
        <v>0</v>
      </c>
      <c r="BA79" s="79">
        <f>'IO 431.2 - IO 431.2 - Pok...'!F34</f>
        <v>0</v>
      </c>
      <c r="BB79" s="79">
        <f>'IO 431.2 - IO 431.2 - Pok...'!F35</f>
        <v>0</v>
      </c>
      <c r="BC79" s="79">
        <f>'IO 431.2 - IO 431.2 - Pok...'!F36</f>
        <v>0</v>
      </c>
      <c r="BD79" s="81">
        <f>'IO 431.2 - IO 431.2 - Pok...'!F37</f>
        <v>0</v>
      </c>
      <c r="BT79" s="82" t="s">
        <v>84</v>
      </c>
      <c r="BV79" s="82" t="s">
        <v>78</v>
      </c>
      <c r="BW79" s="82" t="s">
        <v>166</v>
      </c>
      <c r="BX79" s="82" t="s">
        <v>5</v>
      </c>
      <c r="CL79" s="82" t="s">
        <v>163</v>
      </c>
      <c r="CM79" s="82" t="s">
        <v>87</v>
      </c>
    </row>
    <row r="80" spans="1:91" s="6" customFormat="1" ht="33" customHeight="1">
      <c r="A80" s="73" t="s">
        <v>80</v>
      </c>
      <c r="B80" s="74"/>
      <c r="C80" s="75"/>
      <c r="D80" s="314" t="s">
        <v>167</v>
      </c>
      <c r="E80" s="314"/>
      <c r="F80" s="314"/>
      <c r="G80" s="314"/>
      <c r="H80" s="314"/>
      <c r="I80" s="76"/>
      <c r="J80" s="314" t="s">
        <v>168</v>
      </c>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0">
        <f>'IO 801.1 - IO 801.1 - Veg...'!J30</f>
        <v>0</v>
      </c>
      <c r="AH80" s="311"/>
      <c r="AI80" s="311"/>
      <c r="AJ80" s="311"/>
      <c r="AK80" s="311"/>
      <c r="AL80" s="311"/>
      <c r="AM80" s="311"/>
      <c r="AN80" s="310">
        <f t="shared" si="0"/>
        <v>0</v>
      </c>
      <c r="AO80" s="311"/>
      <c r="AP80" s="311"/>
      <c r="AQ80" s="77" t="s">
        <v>83</v>
      </c>
      <c r="AR80" s="74"/>
      <c r="AS80" s="78">
        <v>0</v>
      </c>
      <c r="AT80" s="79">
        <f t="shared" si="1"/>
        <v>0</v>
      </c>
      <c r="AU80" s="80">
        <f>'IO 801.1 - IO 801.1 - Veg...'!P86</f>
        <v>0</v>
      </c>
      <c r="AV80" s="79">
        <f>'IO 801.1 - IO 801.1 - Veg...'!J33</f>
        <v>0</v>
      </c>
      <c r="AW80" s="79">
        <f>'IO 801.1 - IO 801.1 - Veg...'!J34</f>
        <v>0</v>
      </c>
      <c r="AX80" s="79">
        <f>'IO 801.1 - IO 801.1 - Veg...'!J35</f>
        <v>0</v>
      </c>
      <c r="AY80" s="79">
        <f>'IO 801.1 - IO 801.1 - Veg...'!J36</f>
        <v>0</v>
      </c>
      <c r="AZ80" s="79">
        <f>'IO 801.1 - IO 801.1 - Veg...'!F33</f>
        <v>0</v>
      </c>
      <c r="BA80" s="79">
        <f>'IO 801.1 - IO 801.1 - Veg...'!F34</f>
        <v>0</v>
      </c>
      <c r="BB80" s="79">
        <f>'IO 801.1 - IO 801.1 - Veg...'!F35</f>
        <v>0</v>
      </c>
      <c r="BC80" s="79">
        <f>'IO 801.1 - IO 801.1 - Veg...'!F36</f>
        <v>0</v>
      </c>
      <c r="BD80" s="81">
        <f>'IO 801.1 - IO 801.1 - Veg...'!F37</f>
        <v>0</v>
      </c>
      <c r="BT80" s="82" t="s">
        <v>84</v>
      </c>
      <c r="BV80" s="82" t="s">
        <v>78</v>
      </c>
      <c r="BW80" s="82" t="s">
        <v>169</v>
      </c>
      <c r="BX80" s="82" t="s">
        <v>5</v>
      </c>
      <c r="CL80" s="82" t="s">
        <v>131</v>
      </c>
      <c r="CM80" s="82" t="s">
        <v>87</v>
      </c>
    </row>
    <row r="81" spans="1:91" s="6" customFormat="1" ht="33" customHeight="1">
      <c r="A81" s="73" t="s">
        <v>80</v>
      </c>
      <c r="B81" s="74"/>
      <c r="C81" s="75"/>
      <c r="D81" s="314" t="s">
        <v>170</v>
      </c>
      <c r="E81" s="314"/>
      <c r="F81" s="314"/>
      <c r="G81" s="314"/>
      <c r="H81" s="314"/>
      <c r="I81" s="76"/>
      <c r="J81" s="314" t="s">
        <v>171</v>
      </c>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0">
        <f>'IO 801.2 - IO 801.2 - Veg...'!J30</f>
        <v>0</v>
      </c>
      <c r="AH81" s="311"/>
      <c r="AI81" s="311"/>
      <c r="AJ81" s="311"/>
      <c r="AK81" s="311"/>
      <c r="AL81" s="311"/>
      <c r="AM81" s="311"/>
      <c r="AN81" s="310">
        <f t="shared" si="0"/>
        <v>0</v>
      </c>
      <c r="AO81" s="311"/>
      <c r="AP81" s="311"/>
      <c r="AQ81" s="77" t="s">
        <v>83</v>
      </c>
      <c r="AR81" s="74"/>
      <c r="AS81" s="78">
        <v>0</v>
      </c>
      <c r="AT81" s="79">
        <f t="shared" si="1"/>
        <v>0</v>
      </c>
      <c r="AU81" s="80">
        <f>'IO 801.2 - IO 801.2 - Veg...'!P86</f>
        <v>0</v>
      </c>
      <c r="AV81" s="79">
        <f>'IO 801.2 - IO 801.2 - Veg...'!J33</f>
        <v>0</v>
      </c>
      <c r="AW81" s="79">
        <f>'IO 801.2 - IO 801.2 - Veg...'!J34</f>
        <v>0</v>
      </c>
      <c r="AX81" s="79">
        <f>'IO 801.2 - IO 801.2 - Veg...'!J35</f>
        <v>0</v>
      </c>
      <c r="AY81" s="79">
        <f>'IO 801.2 - IO 801.2 - Veg...'!J36</f>
        <v>0</v>
      </c>
      <c r="AZ81" s="79">
        <f>'IO 801.2 - IO 801.2 - Veg...'!F33</f>
        <v>0</v>
      </c>
      <c r="BA81" s="79">
        <f>'IO 801.2 - IO 801.2 - Veg...'!F34</f>
        <v>0</v>
      </c>
      <c r="BB81" s="79">
        <f>'IO 801.2 - IO 801.2 - Veg...'!F35</f>
        <v>0</v>
      </c>
      <c r="BC81" s="79">
        <f>'IO 801.2 - IO 801.2 - Veg...'!F36</f>
        <v>0</v>
      </c>
      <c r="BD81" s="81">
        <f>'IO 801.2 - IO 801.2 - Veg...'!F37</f>
        <v>0</v>
      </c>
      <c r="BT81" s="82" t="s">
        <v>84</v>
      </c>
      <c r="BV81" s="82" t="s">
        <v>78</v>
      </c>
      <c r="BW81" s="82" t="s">
        <v>172</v>
      </c>
      <c r="BX81" s="82" t="s">
        <v>5</v>
      </c>
      <c r="CL81" s="82" t="s">
        <v>131</v>
      </c>
      <c r="CM81" s="82" t="s">
        <v>87</v>
      </c>
    </row>
    <row r="82" spans="1:91" s="6" customFormat="1" ht="33" customHeight="1">
      <c r="A82" s="73" t="s">
        <v>80</v>
      </c>
      <c r="B82" s="74"/>
      <c r="C82" s="75"/>
      <c r="D82" s="314" t="s">
        <v>173</v>
      </c>
      <c r="E82" s="314"/>
      <c r="F82" s="314"/>
      <c r="G82" s="314"/>
      <c r="H82" s="314"/>
      <c r="I82" s="76"/>
      <c r="J82" s="314" t="s">
        <v>174</v>
      </c>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0">
        <f>'VRN.1 - VRN.1 - Vedlejší ...'!J30</f>
        <v>0</v>
      </c>
      <c r="AH82" s="311"/>
      <c r="AI82" s="311"/>
      <c r="AJ82" s="311"/>
      <c r="AK82" s="311"/>
      <c r="AL82" s="311"/>
      <c r="AM82" s="311"/>
      <c r="AN82" s="310">
        <f t="shared" si="0"/>
        <v>0</v>
      </c>
      <c r="AO82" s="311"/>
      <c r="AP82" s="311"/>
      <c r="AQ82" s="77" t="s">
        <v>83</v>
      </c>
      <c r="AR82" s="74"/>
      <c r="AS82" s="78">
        <v>0</v>
      </c>
      <c r="AT82" s="79">
        <f t="shared" si="1"/>
        <v>0</v>
      </c>
      <c r="AU82" s="80">
        <f>'VRN.1 - VRN.1 - Vedlejší ...'!P87</f>
        <v>0</v>
      </c>
      <c r="AV82" s="79">
        <f>'VRN.1 - VRN.1 - Vedlejší ...'!J33</f>
        <v>0</v>
      </c>
      <c r="AW82" s="79">
        <f>'VRN.1 - VRN.1 - Vedlejší ...'!J34</f>
        <v>0</v>
      </c>
      <c r="AX82" s="79">
        <f>'VRN.1 - VRN.1 - Vedlejší ...'!J35</f>
        <v>0</v>
      </c>
      <c r="AY82" s="79">
        <f>'VRN.1 - VRN.1 - Vedlejší ...'!J36</f>
        <v>0</v>
      </c>
      <c r="AZ82" s="79">
        <f>'VRN.1 - VRN.1 - Vedlejší ...'!F33</f>
        <v>0</v>
      </c>
      <c r="BA82" s="79">
        <f>'VRN.1 - VRN.1 - Vedlejší ...'!F34</f>
        <v>0</v>
      </c>
      <c r="BB82" s="79">
        <f>'VRN.1 - VRN.1 - Vedlejší ...'!F35</f>
        <v>0</v>
      </c>
      <c r="BC82" s="79">
        <f>'VRN.1 - VRN.1 - Vedlejší ...'!F36</f>
        <v>0</v>
      </c>
      <c r="BD82" s="81">
        <f>'VRN.1 - VRN.1 - Vedlejší ...'!F37</f>
        <v>0</v>
      </c>
      <c r="BT82" s="82" t="s">
        <v>84</v>
      </c>
      <c r="BV82" s="82" t="s">
        <v>78</v>
      </c>
      <c r="BW82" s="82" t="s">
        <v>175</v>
      </c>
      <c r="BX82" s="82" t="s">
        <v>5</v>
      </c>
      <c r="CL82" s="82" t="s">
        <v>19</v>
      </c>
      <c r="CM82" s="82" t="s">
        <v>87</v>
      </c>
    </row>
    <row r="83" spans="1:91" s="6" customFormat="1" ht="33" customHeight="1">
      <c r="A83" s="73" t="s">
        <v>80</v>
      </c>
      <c r="B83" s="74"/>
      <c r="C83" s="75"/>
      <c r="D83" s="314" t="s">
        <v>176</v>
      </c>
      <c r="E83" s="314"/>
      <c r="F83" s="314"/>
      <c r="G83" s="314"/>
      <c r="H83" s="314"/>
      <c r="I83" s="76"/>
      <c r="J83" s="314" t="s">
        <v>177</v>
      </c>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0">
        <f>'VRN.2 - VRN.2 - Vedlejší ...'!J30</f>
        <v>0</v>
      </c>
      <c r="AH83" s="311"/>
      <c r="AI83" s="311"/>
      <c r="AJ83" s="311"/>
      <c r="AK83" s="311"/>
      <c r="AL83" s="311"/>
      <c r="AM83" s="311"/>
      <c r="AN83" s="310">
        <f t="shared" si="0"/>
        <v>0</v>
      </c>
      <c r="AO83" s="311"/>
      <c r="AP83" s="311"/>
      <c r="AQ83" s="77" t="s">
        <v>83</v>
      </c>
      <c r="AR83" s="74"/>
      <c r="AS83" s="83">
        <v>0</v>
      </c>
      <c r="AT83" s="84">
        <f t="shared" si="1"/>
        <v>0</v>
      </c>
      <c r="AU83" s="85">
        <f>'VRN.2 - VRN.2 - Vedlejší ...'!P88</f>
        <v>0</v>
      </c>
      <c r="AV83" s="84">
        <f>'VRN.2 - VRN.2 - Vedlejší ...'!J33</f>
        <v>0</v>
      </c>
      <c r="AW83" s="84">
        <f>'VRN.2 - VRN.2 - Vedlejší ...'!J34</f>
        <v>0</v>
      </c>
      <c r="AX83" s="84">
        <f>'VRN.2 - VRN.2 - Vedlejší ...'!J35</f>
        <v>0</v>
      </c>
      <c r="AY83" s="84">
        <f>'VRN.2 - VRN.2 - Vedlejší ...'!J36</f>
        <v>0</v>
      </c>
      <c r="AZ83" s="84">
        <f>'VRN.2 - VRN.2 - Vedlejší ...'!F33</f>
        <v>0</v>
      </c>
      <c r="BA83" s="84">
        <f>'VRN.2 - VRN.2 - Vedlejší ...'!F34</f>
        <v>0</v>
      </c>
      <c r="BB83" s="84">
        <f>'VRN.2 - VRN.2 - Vedlejší ...'!F35</f>
        <v>0</v>
      </c>
      <c r="BC83" s="84">
        <f>'VRN.2 - VRN.2 - Vedlejší ...'!F36</f>
        <v>0</v>
      </c>
      <c r="BD83" s="86">
        <f>'VRN.2 - VRN.2 - Vedlejší ...'!F37</f>
        <v>0</v>
      </c>
      <c r="BT83" s="82" t="s">
        <v>84</v>
      </c>
      <c r="BV83" s="82" t="s">
        <v>78</v>
      </c>
      <c r="BW83" s="82" t="s">
        <v>178</v>
      </c>
      <c r="BX83" s="82" t="s">
        <v>5</v>
      </c>
      <c r="CL83" s="82" t="s">
        <v>19</v>
      </c>
      <c r="CM83" s="82" t="s">
        <v>87</v>
      </c>
    </row>
    <row r="84" spans="1:91" s="1" customFormat="1" ht="30" customHeight="1">
      <c r="B84" s="34"/>
      <c r="AR84" s="34"/>
    </row>
    <row r="85" spans="1:91" s="1" customFormat="1" ht="6.95" customHeight="1">
      <c r="B85" s="43"/>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c r="AJ85" s="44"/>
      <c r="AK85" s="44"/>
      <c r="AL85" s="44"/>
      <c r="AM85" s="44"/>
      <c r="AN85" s="44"/>
      <c r="AO85" s="44"/>
      <c r="AP85" s="44"/>
      <c r="AQ85" s="44"/>
      <c r="AR85" s="34"/>
    </row>
  </sheetData>
  <sheetProtection algorithmName="SHA-512" hashValue="a4VsSnI1pl+5DKHPeniciQrmmNrYL/wwKCz7rKzjuJLmjiatqTWfRc7uU5T2+NGPSMcelfPhx/yBkDk3gZooyw==" saltValue="8d68zDe8UAuylE4knQZxmMwylMKLc4/kI+DdosR7EBUdUrnR9a/MaVvHXb2AqiV6W7dsbnbDMXSHvv2lx1sSTg==" spinCount="100000" sheet="1" objects="1" scenarios="1" formatColumns="0" formatRows="0"/>
  <mergeCells count="154">
    <mergeCell ref="D79:H79"/>
    <mergeCell ref="D80:H80"/>
    <mergeCell ref="D81:H81"/>
    <mergeCell ref="D82:H82"/>
    <mergeCell ref="D83:H83"/>
    <mergeCell ref="D62:H62"/>
    <mergeCell ref="D78:H78"/>
    <mergeCell ref="D61:H61"/>
    <mergeCell ref="D60:H60"/>
    <mergeCell ref="D58:H58"/>
    <mergeCell ref="D55:H55"/>
    <mergeCell ref="D57:H57"/>
    <mergeCell ref="D56:H56"/>
    <mergeCell ref="D59:H59"/>
    <mergeCell ref="J81:AF81"/>
    <mergeCell ref="J82:AF82"/>
    <mergeCell ref="J83:AF83"/>
    <mergeCell ref="AM47:AN47"/>
    <mergeCell ref="AG52:AM52"/>
    <mergeCell ref="AG55:AM55"/>
    <mergeCell ref="AG56:AM56"/>
    <mergeCell ref="AG57:AM57"/>
    <mergeCell ref="C52:G52"/>
    <mergeCell ref="D66:H66"/>
    <mergeCell ref="D64:H64"/>
    <mergeCell ref="D65:H65"/>
    <mergeCell ref="D67:H67"/>
    <mergeCell ref="D68:H68"/>
    <mergeCell ref="D69:H69"/>
    <mergeCell ref="D70:H70"/>
    <mergeCell ref="D71:H71"/>
    <mergeCell ref="D72:H72"/>
    <mergeCell ref="D73:H73"/>
    <mergeCell ref="D74:H74"/>
    <mergeCell ref="D75:H75"/>
    <mergeCell ref="D76:H76"/>
    <mergeCell ref="D77:H77"/>
    <mergeCell ref="D63:H63"/>
    <mergeCell ref="J78:AF78"/>
    <mergeCell ref="J65:AF65"/>
    <mergeCell ref="J60:AF60"/>
    <mergeCell ref="J64:AF64"/>
    <mergeCell ref="J63:AF63"/>
    <mergeCell ref="J71:AF71"/>
    <mergeCell ref="L45:AO45"/>
    <mergeCell ref="J79:AF79"/>
    <mergeCell ref="J80:AF80"/>
    <mergeCell ref="J61:AF61"/>
    <mergeCell ref="J72:AF72"/>
    <mergeCell ref="J73:AF73"/>
    <mergeCell ref="J75:AF75"/>
    <mergeCell ref="J74:AF74"/>
    <mergeCell ref="J76:AF76"/>
    <mergeCell ref="J55:AF55"/>
    <mergeCell ref="J77:AF77"/>
    <mergeCell ref="J56:AF56"/>
    <mergeCell ref="J57:AF57"/>
    <mergeCell ref="J70:AF70"/>
    <mergeCell ref="J62:AF62"/>
    <mergeCell ref="J69:AF69"/>
    <mergeCell ref="J58:AF58"/>
    <mergeCell ref="J68:AF68"/>
    <mergeCell ref="J59:AF59"/>
    <mergeCell ref="J67:AF67"/>
    <mergeCell ref="J66:AF66"/>
    <mergeCell ref="AN79:AP79"/>
    <mergeCell ref="AG79:AM79"/>
    <mergeCell ref="AN80:AP80"/>
    <mergeCell ref="AG80:AM80"/>
    <mergeCell ref="AN81:AP81"/>
    <mergeCell ref="AG81:AM81"/>
    <mergeCell ref="AG82:AM82"/>
    <mergeCell ref="AN82:AP82"/>
    <mergeCell ref="AN83:AP83"/>
    <mergeCell ref="AG83:AM83"/>
    <mergeCell ref="AG74:AM74"/>
    <mergeCell ref="AN74:AP74"/>
    <mergeCell ref="AG75:AM75"/>
    <mergeCell ref="AN75:AP75"/>
    <mergeCell ref="AG76:AM76"/>
    <mergeCell ref="AN76:AP76"/>
    <mergeCell ref="AG77:AM77"/>
    <mergeCell ref="AN77:AP77"/>
    <mergeCell ref="AG78:AM78"/>
    <mergeCell ref="AN78:AP78"/>
    <mergeCell ref="AG69:AM69"/>
    <mergeCell ref="AN69:AP69"/>
    <mergeCell ref="AG70:AM70"/>
    <mergeCell ref="AN70:AP70"/>
    <mergeCell ref="AN71:AP71"/>
    <mergeCell ref="AG71:AM71"/>
    <mergeCell ref="AN72:AP72"/>
    <mergeCell ref="AG72:AM72"/>
    <mergeCell ref="AG73:AM73"/>
    <mergeCell ref="AN73:AP73"/>
    <mergeCell ref="AG68:AM68"/>
    <mergeCell ref="AN68:AP68"/>
    <mergeCell ref="AG58:AM58"/>
    <mergeCell ref="AG59:AM59"/>
    <mergeCell ref="AN59:AP59"/>
    <mergeCell ref="AN60:AP60"/>
    <mergeCell ref="AG60:AM60"/>
    <mergeCell ref="AG54:AM54"/>
    <mergeCell ref="AN54:AP54"/>
    <mergeCell ref="AN63:AP63"/>
    <mergeCell ref="AG63:AM63"/>
    <mergeCell ref="AN64:AP64"/>
    <mergeCell ref="AG64:AM64"/>
    <mergeCell ref="AN65:AP65"/>
    <mergeCell ref="AG65:AM65"/>
    <mergeCell ref="AG66:AM66"/>
    <mergeCell ref="AN66:AP66"/>
    <mergeCell ref="AN67:AP67"/>
    <mergeCell ref="AG67:AM67"/>
    <mergeCell ref="AR2:BE2"/>
    <mergeCell ref="AN55:AP55"/>
    <mergeCell ref="AN56:AP56"/>
    <mergeCell ref="AN57:AP57"/>
    <mergeCell ref="AN58:AP58"/>
    <mergeCell ref="AN61:AP61"/>
    <mergeCell ref="AG61:AM61"/>
    <mergeCell ref="AG62:AM62"/>
    <mergeCell ref="AN62:AP62"/>
    <mergeCell ref="AK33:AO33"/>
    <mergeCell ref="L33:P33"/>
    <mergeCell ref="W33:AE33"/>
    <mergeCell ref="AK35:AO35"/>
    <mergeCell ref="X35:AB35"/>
    <mergeCell ref="AM49:AP49"/>
    <mergeCell ref="AS49:AT51"/>
    <mergeCell ref="AM50:AP50"/>
    <mergeCell ref="AN52:AP52"/>
    <mergeCell ref="I52:AF5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s>
  <hyperlinks>
    <hyperlink ref="A55" location="'SO 101 - SO 101 - Silnice...'!C2" display="/" xr:uid="{00000000-0004-0000-0000-000000000000}"/>
    <hyperlink ref="A56" location="'SO 104 - SO 104 - Úpravy ...'!C2" display="/" xr:uid="{00000000-0004-0000-0000-000001000000}"/>
    <hyperlink ref="A57" location="'SO 121 - SO 121 - Zastávk...'!C2" display="/" xr:uid="{00000000-0004-0000-0000-000002000000}"/>
    <hyperlink ref="A58" location="'SO 121.1.1 - SO 121.1.1 -...'!C2" display="/" xr:uid="{00000000-0004-0000-0000-000003000000}"/>
    <hyperlink ref="A59" location="'SO 121.1.2 - SO 121.1.2 -...'!C2" display="/" xr:uid="{00000000-0004-0000-0000-000004000000}"/>
    <hyperlink ref="A60" location="'SO 132 - SO 132 - Chodník...'!C2" display="/" xr:uid="{00000000-0004-0000-0000-000005000000}"/>
    <hyperlink ref="A61" location="'SO 132.1 - SO 132.1 - Cho...'!C2" display="/" xr:uid="{00000000-0004-0000-0000-000006000000}"/>
    <hyperlink ref="A62" location="'SO 132.2 - SO 132.2 - Stá...'!C2" display="/" xr:uid="{00000000-0004-0000-0000-000007000000}"/>
    <hyperlink ref="A63" location="'SO 132.3 - SO 132.3 - Par...'!C2" display="/" xr:uid="{00000000-0004-0000-0000-000008000000}"/>
    <hyperlink ref="A64" location="'SO 151.1 - SO 151.1 - Dop...'!C2" display="/" xr:uid="{00000000-0004-0000-0000-000009000000}"/>
    <hyperlink ref="A65" location="'SO 151.2 - SO 151.2 - Dop...'!C2" display="/" xr:uid="{00000000-0004-0000-0000-00000A000000}"/>
    <hyperlink ref="A66" location="'SO 152 - SO 152 - Dopravn...'!C2" display="/" xr:uid="{00000000-0004-0000-0000-00000B000000}"/>
    <hyperlink ref="A67" location="'SO 153.1 - SO 153.1 - Dop...'!C2" display="/" xr:uid="{00000000-0004-0000-0000-00000C000000}"/>
    <hyperlink ref="A68" location="'SO 153.2 - SO 153.2 - Dop...'!C2" display="/" xr:uid="{00000000-0004-0000-0000-00000D000000}"/>
    <hyperlink ref="A69" location="'IO 001.1 - IO 001.1 - Pří...'!C2" display="/" xr:uid="{00000000-0004-0000-0000-00000E000000}"/>
    <hyperlink ref="A70" location="'IO 001.2 - IO 001.2 - Pří...'!C2" display="/" xr:uid="{00000000-0004-0000-0000-00000F000000}"/>
    <hyperlink ref="A71" location="'IO 301 - IO 301 - Vodovod...'!C2" display="/" xr:uid="{00000000-0004-0000-0000-000010000000}"/>
    <hyperlink ref="A72" location="'IO 302 - IO 302 - Vodovod...'!C2" display="/" xr:uid="{00000000-0004-0000-0000-000011000000}"/>
    <hyperlink ref="A73" location="'IO 310.1 - IO 310.1 - Kan...'!C2" display="/" xr:uid="{00000000-0004-0000-0000-000012000000}"/>
    <hyperlink ref="A74" location="'IO 310.2 - IO 310.2 - Kan...'!C2" display="/" xr:uid="{00000000-0004-0000-0000-000013000000}"/>
    <hyperlink ref="A75" location="'IO 310.3 - IO 310.3 - Kan...'!C2" display="/" xr:uid="{00000000-0004-0000-0000-000014000000}"/>
    <hyperlink ref="A76" location="'IO 402 - IO 402 - Přeložk...'!C2" display="/" xr:uid="{00000000-0004-0000-0000-000015000000}"/>
    <hyperlink ref="A77" location="'IO 411 - IO 411 - Veřejné...'!C2" display="/" xr:uid="{00000000-0004-0000-0000-000016000000}"/>
    <hyperlink ref="A78" location="'IO 431.1 - IO 431.1 - Pok...'!C2" display="/" xr:uid="{00000000-0004-0000-0000-000017000000}"/>
    <hyperlink ref="A79" location="'IO 431.2 - IO 431.2 - Pok...'!C2" display="/" xr:uid="{00000000-0004-0000-0000-000018000000}"/>
    <hyperlink ref="A80" location="'IO 801.1 - IO 801.1 - Veg...'!C2" display="/" xr:uid="{00000000-0004-0000-0000-000019000000}"/>
    <hyperlink ref="A81" location="'IO 801.2 - IO 801.2 - Veg...'!C2" display="/" xr:uid="{00000000-0004-0000-0000-00001A000000}"/>
    <hyperlink ref="A82" location="'VRN.1 - VRN.1 - Vedlejší ...'!C2" display="/" xr:uid="{00000000-0004-0000-0000-00001B000000}"/>
    <hyperlink ref="A83" location="'VRN.2 - VRN.2 - Vedlejší ...'!C2" display="/" xr:uid="{00000000-0004-0000-0000-00001C000000}"/>
  </hyperlinks>
  <pageMargins left="0.39370078740157483" right="0.39370078740157483" top="0.39370078740157483" bottom="0.39370078740157483" header="0" footer="0"/>
  <pageSetup paperSize="9" scale="68" fitToHeight="0" orientation="portrait"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6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112</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1693</v>
      </c>
      <c r="F9" s="322"/>
      <c r="G9" s="322"/>
      <c r="H9" s="322"/>
      <c r="L9" s="34"/>
    </row>
    <row r="10" spans="2:46" s="1" customFormat="1" ht="11.25">
      <c r="B10" s="34"/>
      <c r="L10" s="34"/>
    </row>
    <row r="11" spans="2:46" s="1" customFormat="1" ht="12" customHeight="1">
      <c r="B11" s="34"/>
      <c r="D11" s="28" t="s">
        <v>18</v>
      </c>
      <c r="F11" s="26" t="s">
        <v>91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ROUNDUP(J91,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ROUNDUP((SUM(BE91:BE159)),  2)</f>
        <v>0</v>
      </c>
      <c r="I33" s="91">
        <v>0.21</v>
      </c>
      <c r="J33" s="90">
        <f>ROUNDUP(((SUM(BE91:BE159))*I33),  2)</f>
        <v>0</v>
      </c>
      <c r="L33" s="34"/>
    </row>
    <row r="34" spans="2:12" s="1" customFormat="1" ht="14.45" customHeight="1">
      <c r="B34" s="34"/>
      <c r="E34" s="28" t="s">
        <v>48</v>
      </c>
      <c r="F34" s="90">
        <f>ROUNDUP((SUM(BF91:BF159)),  2)</f>
        <v>0</v>
      </c>
      <c r="I34" s="91">
        <v>0.12</v>
      </c>
      <c r="J34" s="90">
        <f>ROUNDUP(((SUM(BF91:BF159))*I34),  2)</f>
        <v>0</v>
      </c>
      <c r="L34" s="34"/>
    </row>
    <row r="35" spans="2:12" s="1" customFormat="1" ht="14.45" hidden="1" customHeight="1">
      <c r="B35" s="34"/>
      <c r="E35" s="28" t="s">
        <v>49</v>
      </c>
      <c r="F35" s="90">
        <f>ROUNDUP((SUM(BG91:BG159)),  2)</f>
        <v>0</v>
      </c>
      <c r="I35" s="91">
        <v>0.21</v>
      </c>
      <c r="J35" s="90">
        <f>0</f>
        <v>0</v>
      </c>
      <c r="L35" s="34"/>
    </row>
    <row r="36" spans="2:12" s="1" customFormat="1" ht="14.45" hidden="1" customHeight="1">
      <c r="B36" s="34"/>
      <c r="E36" s="28" t="s">
        <v>50</v>
      </c>
      <c r="F36" s="90">
        <f>ROUNDUP((SUM(BH91:BH159)),  2)</f>
        <v>0</v>
      </c>
      <c r="I36" s="91">
        <v>0.12</v>
      </c>
      <c r="J36" s="90">
        <f>0</f>
        <v>0</v>
      </c>
      <c r="L36" s="34"/>
    </row>
    <row r="37" spans="2:12" s="1" customFormat="1" ht="14.45" hidden="1" customHeight="1">
      <c r="B37" s="34"/>
      <c r="E37" s="28" t="s">
        <v>51</v>
      </c>
      <c r="F37" s="90">
        <f>ROUNDUP((SUM(BI91:BI159)),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SO 132.3 - SO 132.3 - Parkovací stání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J91</f>
        <v>0</v>
      </c>
      <c r="L59" s="34"/>
      <c r="AU59" s="18" t="s">
        <v>186</v>
      </c>
    </row>
    <row r="60" spans="2:47" s="8" customFormat="1" ht="24.95" customHeight="1">
      <c r="B60" s="101"/>
      <c r="D60" s="102" t="s">
        <v>187</v>
      </c>
      <c r="E60" s="103"/>
      <c r="F60" s="103"/>
      <c r="G60" s="103"/>
      <c r="H60" s="103"/>
      <c r="I60" s="103"/>
      <c r="J60" s="104">
        <f>J92</f>
        <v>0</v>
      </c>
      <c r="L60" s="101"/>
    </row>
    <row r="61" spans="2:47" s="9" customFormat="1" ht="19.899999999999999" customHeight="1">
      <c r="B61" s="105"/>
      <c r="D61" s="106" t="s">
        <v>188</v>
      </c>
      <c r="E61" s="107"/>
      <c r="F61" s="107"/>
      <c r="G61" s="107"/>
      <c r="H61" s="107"/>
      <c r="I61" s="107"/>
      <c r="J61" s="108">
        <f>J93</f>
        <v>0</v>
      </c>
      <c r="L61" s="105"/>
    </row>
    <row r="62" spans="2:47" s="9" customFormat="1" ht="14.85" customHeight="1">
      <c r="B62" s="105"/>
      <c r="D62" s="106" t="s">
        <v>189</v>
      </c>
      <c r="E62" s="107"/>
      <c r="F62" s="107"/>
      <c r="G62" s="107"/>
      <c r="H62" s="107"/>
      <c r="I62" s="107"/>
      <c r="J62" s="108">
        <f>J94</f>
        <v>0</v>
      </c>
      <c r="L62" s="105"/>
    </row>
    <row r="63" spans="2:47" s="9" customFormat="1" ht="14.85" customHeight="1">
      <c r="B63" s="105"/>
      <c r="D63" s="106" t="s">
        <v>1144</v>
      </c>
      <c r="E63" s="107"/>
      <c r="F63" s="107"/>
      <c r="G63" s="107"/>
      <c r="H63" s="107"/>
      <c r="I63" s="107"/>
      <c r="J63" s="108">
        <f>J104</f>
        <v>0</v>
      </c>
      <c r="L63" s="105"/>
    </row>
    <row r="64" spans="2:47" s="9" customFormat="1" ht="19.899999999999999" customHeight="1">
      <c r="B64" s="105"/>
      <c r="D64" s="106" t="s">
        <v>1149</v>
      </c>
      <c r="E64" s="107"/>
      <c r="F64" s="107"/>
      <c r="G64" s="107"/>
      <c r="H64" s="107"/>
      <c r="I64" s="107"/>
      <c r="J64" s="108">
        <f>J119</f>
        <v>0</v>
      </c>
      <c r="L64" s="105"/>
    </row>
    <row r="65" spans="2:12" s="9" customFormat="1" ht="19.899999999999999" customHeight="1">
      <c r="B65" s="105"/>
      <c r="D65" s="106" t="s">
        <v>192</v>
      </c>
      <c r="E65" s="107"/>
      <c r="F65" s="107"/>
      <c r="G65" s="107"/>
      <c r="H65" s="107"/>
      <c r="I65" s="107"/>
      <c r="J65" s="108">
        <f>J120</f>
        <v>0</v>
      </c>
      <c r="L65" s="105"/>
    </row>
    <row r="66" spans="2:12" s="9" customFormat="1" ht="14.85" customHeight="1">
      <c r="B66" s="105"/>
      <c r="D66" s="106" t="s">
        <v>193</v>
      </c>
      <c r="E66" s="107"/>
      <c r="F66" s="107"/>
      <c r="G66" s="107"/>
      <c r="H66" s="107"/>
      <c r="I66" s="107"/>
      <c r="J66" s="108">
        <f>J121</f>
        <v>0</v>
      </c>
      <c r="L66" s="105"/>
    </row>
    <row r="67" spans="2:12" s="9" customFormat="1" ht="14.85" customHeight="1">
      <c r="B67" s="105"/>
      <c r="D67" s="106" t="s">
        <v>195</v>
      </c>
      <c r="E67" s="107"/>
      <c r="F67" s="107"/>
      <c r="G67" s="107"/>
      <c r="H67" s="107"/>
      <c r="I67" s="107"/>
      <c r="J67" s="108">
        <f>J134</f>
        <v>0</v>
      </c>
      <c r="L67" s="105"/>
    </row>
    <row r="68" spans="2:12" s="9" customFormat="1" ht="19.899999999999999" customHeight="1">
      <c r="B68" s="105"/>
      <c r="D68" s="106" t="s">
        <v>202</v>
      </c>
      <c r="E68" s="107"/>
      <c r="F68" s="107"/>
      <c r="G68" s="107"/>
      <c r="H68" s="107"/>
      <c r="I68" s="107"/>
      <c r="J68" s="108">
        <f>J145</f>
        <v>0</v>
      </c>
      <c r="L68" s="105"/>
    </row>
    <row r="69" spans="2:12" s="9" customFormat="1" ht="14.85" customHeight="1">
      <c r="B69" s="105"/>
      <c r="D69" s="106" t="s">
        <v>203</v>
      </c>
      <c r="E69" s="107"/>
      <c r="F69" s="107"/>
      <c r="G69" s="107"/>
      <c r="H69" s="107"/>
      <c r="I69" s="107"/>
      <c r="J69" s="108">
        <f>J146</f>
        <v>0</v>
      </c>
      <c r="L69" s="105"/>
    </row>
    <row r="70" spans="2:12" s="9" customFormat="1" ht="14.85" customHeight="1">
      <c r="B70" s="105"/>
      <c r="D70" s="106" t="s">
        <v>204</v>
      </c>
      <c r="E70" s="107"/>
      <c r="F70" s="107"/>
      <c r="G70" s="107"/>
      <c r="H70" s="107"/>
      <c r="I70" s="107"/>
      <c r="J70" s="108">
        <f>J149</f>
        <v>0</v>
      </c>
      <c r="L70" s="105"/>
    </row>
    <row r="71" spans="2:12" s="9" customFormat="1" ht="14.85" customHeight="1">
      <c r="B71" s="105"/>
      <c r="D71" s="106" t="s">
        <v>207</v>
      </c>
      <c r="E71" s="107"/>
      <c r="F71" s="107"/>
      <c r="G71" s="107"/>
      <c r="H71" s="107"/>
      <c r="I71" s="107"/>
      <c r="J71" s="108">
        <f>J157</f>
        <v>0</v>
      </c>
      <c r="L71" s="105"/>
    </row>
    <row r="72" spans="2:12" s="1" customFormat="1" ht="21.75" customHeight="1">
      <c r="B72" s="34"/>
      <c r="L72" s="34"/>
    </row>
    <row r="73" spans="2:12" s="1" customFormat="1" ht="6.95" customHeight="1">
      <c r="B73" s="43"/>
      <c r="C73" s="44"/>
      <c r="D73" s="44"/>
      <c r="E73" s="44"/>
      <c r="F73" s="44"/>
      <c r="G73" s="44"/>
      <c r="H73" s="44"/>
      <c r="I73" s="44"/>
      <c r="J73" s="44"/>
      <c r="K73" s="44"/>
      <c r="L73" s="34"/>
    </row>
    <row r="77" spans="2:12" s="1" customFormat="1" ht="6.95" customHeight="1">
      <c r="B77" s="45"/>
      <c r="C77" s="46"/>
      <c r="D77" s="46"/>
      <c r="E77" s="46"/>
      <c r="F77" s="46"/>
      <c r="G77" s="46"/>
      <c r="H77" s="46"/>
      <c r="I77" s="46"/>
      <c r="J77" s="46"/>
      <c r="K77" s="46"/>
      <c r="L77" s="34"/>
    </row>
    <row r="78" spans="2:12" s="1" customFormat="1" ht="24.95" customHeight="1">
      <c r="B78" s="34"/>
      <c r="C78" s="22" t="s">
        <v>208</v>
      </c>
      <c r="L78" s="34"/>
    </row>
    <row r="79" spans="2:12" s="1" customFormat="1" ht="6.95" customHeight="1">
      <c r="B79" s="34"/>
      <c r="L79" s="34"/>
    </row>
    <row r="80" spans="2:12" s="1" customFormat="1" ht="12" customHeight="1">
      <c r="B80" s="34"/>
      <c r="C80" s="28" t="s">
        <v>16</v>
      </c>
      <c r="L80" s="34"/>
    </row>
    <row r="81" spans="2:65" s="1" customFormat="1" ht="16.5" customHeight="1">
      <c r="B81" s="34"/>
      <c r="E81" s="320" t="str">
        <f>E7</f>
        <v>II/231 Rekonstrukce ul. 28.října, II.část</v>
      </c>
      <c r="F81" s="321"/>
      <c r="G81" s="321"/>
      <c r="H81" s="321"/>
      <c r="L81" s="34"/>
    </row>
    <row r="82" spans="2:65" s="1" customFormat="1" ht="12" customHeight="1">
      <c r="B82" s="34"/>
      <c r="C82" s="28" t="s">
        <v>180</v>
      </c>
      <c r="L82" s="34"/>
    </row>
    <row r="83" spans="2:65" s="1" customFormat="1" ht="16.5" customHeight="1">
      <c r="B83" s="34"/>
      <c r="E83" s="315" t="str">
        <f>E9</f>
        <v>SO 132.3 - SO 132.3 - Parkovací stání (100% město)</v>
      </c>
      <c r="F83" s="322"/>
      <c r="G83" s="322"/>
      <c r="H83" s="322"/>
      <c r="L83" s="34"/>
    </row>
    <row r="84" spans="2:65" s="1" customFormat="1" ht="6.95" customHeight="1">
      <c r="B84" s="34"/>
      <c r="L84" s="34"/>
    </row>
    <row r="85" spans="2:65" s="1" customFormat="1" ht="12" customHeight="1">
      <c r="B85" s="34"/>
      <c r="C85" s="28" t="s">
        <v>21</v>
      </c>
      <c r="F85" s="26" t="str">
        <f>F12</f>
        <v xml:space="preserve"> </v>
      </c>
      <c r="I85" s="28" t="s">
        <v>23</v>
      </c>
      <c r="J85" s="51" t="str">
        <f>IF(J12="","",J12)</f>
        <v>1. 10. 2024</v>
      </c>
      <c r="L85" s="34"/>
    </row>
    <row r="86" spans="2:65" s="1" customFormat="1" ht="6.95" customHeight="1">
      <c r="B86" s="34"/>
      <c r="L86" s="34"/>
    </row>
    <row r="87" spans="2:65" s="1" customFormat="1" ht="15.2" customHeight="1">
      <c r="B87" s="34"/>
      <c r="C87" s="28" t="s">
        <v>29</v>
      </c>
      <c r="F87" s="26" t="str">
        <f>E15</f>
        <v>Statutární město Plzeň+ SÚS Plzeňského kraje, p.o.</v>
      </c>
      <c r="I87" s="28" t="s">
        <v>35</v>
      </c>
      <c r="J87" s="32" t="str">
        <f>E21</f>
        <v>PSDS s.r.o.</v>
      </c>
      <c r="L87" s="34"/>
    </row>
    <row r="88" spans="2:65" s="1" customFormat="1" ht="15.2" customHeight="1">
      <c r="B88" s="34"/>
      <c r="C88" s="28" t="s">
        <v>33</v>
      </c>
      <c r="F88" s="26" t="str">
        <f>IF(E18="","",E18)</f>
        <v>Vyplň údaj</v>
      </c>
      <c r="I88" s="28" t="s">
        <v>38</v>
      </c>
      <c r="J88" s="32" t="str">
        <f>E24</f>
        <v xml:space="preserve"> </v>
      </c>
      <c r="L88" s="34"/>
    </row>
    <row r="89" spans="2:65" s="1" customFormat="1" ht="10.35" customHeight="1">
      <c r="B89" s="34"/>
      <c r="L89" s="34"/>
    </row>
    <row r="90" spans="2:65" s="10" customFormat="1" ht="29.25" customHeight="1">
      <c r="B90" s="109"/>
      <c r="C90" s="110" t="s">
        <v>209</v>
      </c>
      <c r="D90" s="111" t="s">
        <v>61</v>
      </c>
      <c r="E90" s="111" t="s">
        <v>57</v>
      </c>
      <c r="F90" s="111" t="s">
        <v>58</v>
      </c>
      <c r="G90" s="111" t="s">
        <v>210</v>
      </c>
      <c r="H90" s="111" t="s">
        <v>211</v>
      </c>
      <c r="I90" s="111" t="s">
        <v>212</v>
      </c>
      <c r="J90" s="111" t="s">
        <v>185</v>
      </c>
      <c r="K90" s="112" t="s">
        <v>213</v>
      </c>
      <c r="L90" s="109"/>
      <c r="M90" s="58" t="s">
        <v>19</v>
      </c>
      <c r="N90" s="59" t="s">
        <v>46</v>
      </c>
      <c r="O90" s="59" t="s">
        <v>214</v>
      </c>
      <c r="P90" s="59" t="s">
        <v>215</v>
      </c>
      <c r="Q90" s="59" t="s">
        <v>216</v>
      </c>
      <c r="R90" s="59" t="s">
        <v>217</v>
      </c>
      <c r="S90" s="59" t="s">
        <v>218</v>
      </c>
      <c r="T90" s="60" t="s">
        <v>219</v>
      </c>
    </row>
    <row r="91" spans="2:65" s="1" customFormat="1" ht="22.9" customHeight="1">
      <c r="B91" s="34"/>
      <c r="C91" s="63" t="s">
        <v>220</v>
      </c>
      <c r="J91" s="113">
        <f>BK91</f>
        <v>0</v>
      </c>
      <c r="L91" s="34"/>
      <c r="M91" s="61"/>
      <c r="N91" s="52"/>
      <c r="O91" s="52"/>
      <c r="P91" s="114">
        <f>P92</f>
        <v>0</v>
      </c>
      <c r="Q91" s="52"/>
      <c r="R91" s="114">
        <f>R92</f>
        <v>17.532568000000001</v>
      </c>
      <c r="S91" s="52"/>
      <c r="T91" s="115">
        <f>T92</f>
        <v>0.42</v>
      </c>
      <c r="AT91" s="18" t="s">
        <v>75</v>
      </c>
      <c r="AU91" s="18" t="s">
        <v>186</v>
      </c>
      <c r="BK91" s="116">
        <f>BK92</f>
        <v>0</v>
      </c>
    </row>
    <row r="92" spans="2:65" s="11" customFormat="1" ht="25.9" customHeight="1">
      <c r="B92" s="117"/>
      <c r="D92" s="118" t="s">
        <v>75</v>
      </c>
      <c r="E92" s="119" t="s">
        <v>221</v>
      </c>
      <c r="F92" s="119" t="s">
        <v>222</v>
      </c>
      <c r="I92" s="120"/>
      <c r="J92" s="121">
        <f>BK92</f>
        <v>0</v>
      </c>
      <c r="L92" s="117"/>
      <c r="M92" s="122"/>
      <c r="P92" s="123">
        <f>P93+P119+P120+P145</f>
        <v>0</v>
      </c>
      <c r="R92" s="123">
        <f>R93+R119+R120+R145</f>
        <v>17.532568000000001</v>
      </c>
      <c r="T92" s="124">
        <f>T93+T119+T120+T145</f>
        <v>0.42</v>
      </c>
      <c r="AR92" s="118" t="s">
        <v>84</v>
      </c>
      <c r="AT92" s="125" t="s">
        <v>75</v>
      </c>
      <c r="AU92" s="125" t="s">
        <v>76</v>
      </c>
      <c r="AY92" s="118" t="s">
        <v>223</v>
      </c>
      <c r="BK92" s="126">
        <f>BK93+BK119+BK120+BK145</f>
        <v>0</v>
      </c>
    </row>
    <row r="93" spans="2:65" s="11" customFormat="1" ht="22.9" customHeight="1">
      <c r="B93" s="117"/>
      <c r="D93" s="118" t="s">
        <v>75</v>
      </c>
      <c r="E93" s="127" t="s">
        <v>84</v>
      </c>
      <c r="F93" s="127" t="s">
        <v>224</v>
      </c>
      <c r="I93" s="120"/>
      <c r="J93" s="128">
        <f>BK93</f>
        <v>0</v>
      </c>
      <c r="L93" s="117"/>
      <c r="M93" s="122"/>
      <c r="P93" s="123">
        <f>P94+P104</f>
        <v>0</v>
      </c>
      <c r="R93" s="123">
        <f>R94+R104</f>
        <v>0</v>
      </c>
      <c r="T93" s="124">
        <f>T94+T104</f>
        <v>0</v>
      </c>
      <c r="AR93" s="118" t="s">
        <v>84</v>
      </c>
      <c r="AT93" s="125" t="s">
        <v>75</v>
      </c>
      <c r="AU93" s="125" t="s">
        <v>84</v>
      </c>
      <c r="AY93" s="118" t="s">
        <v>223</v>
      </c>
      <c r="BK93" s="126">
        <f>BK94+BK104</f>
        <v>0</v>
      </c>
    </row>
    <row r="94" spans="2:65" s="11" customFormat="1" ht="20.85" customHeight="1">
      <c r="B94" s="117"/>
      <c r="D94" s="118" t="s">
        <v>75</v>
      </c>
      <c r="E94" s="127" t="s">
        <v>225</v>
      </c>
      <c r="F94" s="127" t="s">
        <v>226</v>
      </c>
      <c r="I94" s="120"/>
      <c r="J94" s="128">
        <f>BK94</f>
        <v>0</v>
      </c>
      <c r="L94" s="117"/>
      <c r="M94" s="122"/>
      <c r="P94" s="123">
        <f>SUM(P95:P103)</f>
        <v>0</v>
      </c>
      <c r="R94" s="123">
        <f>SUM(R95:R103)</f>
        <v>0</v>
      </c>
      <c r="T94" s="124">
        <f>SUM(T95:T103)</f>
        <v>0</v>
      </c>
      <c r="AR94" s="118" t="s">
        <v>84</v>
      </c>
      <c r="AT94" s="125" t="s">
        <v>75</v>
      </c>
      <c r="AU94" s="125" t="s">
        <v>87</v>
      </c>
      <c r="AY94" s="118" t="s">
        <v>223</v>
      </c>
      <c r="BK94" s="126">
        <f>SUM(BK95:BK103)</f>
        <v>0</v>
      </c>
    </row>
    <row r="95" spans="2:65" s="1" customFormat="1" ht="66.75" customHeight="1">
      <c r="B95" s="34"/>
      <c r="C95" s="129" t="s">
        <v>84</v>
      </c>
      <c r="D95" s="129" t="s">
        <v>227</v>
      </c>
      <c r="E95" s="130" t="s">
        <v>245</v>
      </c>
      <c r="F95" s="131" t="s">
        <v>246</v>
      </c>
      <c r="G95" s="132" t="s">
        <v>247</v>
      </c>
      <c r="H95" s="133">
        <v>13.115</v>
      </c>
      <c r="I95" s="134"/>
      <c r="J95" s="135">
        <f>ROUND(I95*H95,2)</f>
        <v>0</v>
      </c>
      <c r="K95" s="131" t="s">
        <v>231</v>
      </c>
      <c r="L95" s="34"/>
      <c r="M95" s="136" t="s">
        <v>19</v>
      </c>
      <c r="N95" s="137" t="s">
        <v>47</v>
      </c>
      <c r="P95" s="138">
        <f>O95*H95</f>
        <v>0</v>
      </c>
      <c r="Q95" s="138">
        <v>0</v>
      </c>
      <c r="R95" s="138">
        <f>Q95*H95</f>
        <v>0</v>
      </c>
      <c r="S95" s="138">
        <v>0</v>
      </c>
      <c r="T95" s="139">
        <f>S95*H95</f>
        <v>0</v>
      </c>
      <c r="AR95" s="140" t="s">
        <v>232</v>
      </c>
      <c r="AT95" s="140" t="s">
        <v>227</v>
      </c>
      <c r="AU95" s="140" t="s">
        <v>233</v>
      </c>
      <c r="AY95" s="18" t="s">
        <v>223</v>
      </c>
      <c r="BE95" s="141">
        <f>IF(N95="základní",J95,0)</f>
        <v>0</v>
      </c>
      <c r="BF95" s="141">
        <f>IF(N95="snížená",J95,0)</f>
        <v>0</v>
      </c>
      <c r="BG95" s="141">
        <f>IF(N95="zákl. přenesená",J95,0)</f>
        <v>0</v>
      </c>
      <c r="BH95" s="141">
        <f>IF(N95="sníž. přenesená",J95,0)</f>
        <v>0</v>
      </c>
      <c r="BI95" s="141">
        <f>IF(N95="nulová",J95,0)</f>
        <v>0</v>
      </c>
      <c r="BJ95" s="18" t="s">
        <v>84</v>
      </c>
      <c r="BK95" s="141">
        <f>ROUND(I95*H95,2)</f>
        <v>0</v>
      </c>
      <c r="BL95" s="18" t="s">
        <v>232</v>
      </c>
      <c r="BM95" s="140" t="s">
        <v>1694</v>
      </c>
    </row>
    <row r="96" spans="2:65" s="12" customFormat="1" ht="11.25">
      <c r="B96" s="142"/>
      <c r="D96" s="143" t="s">
        <v>249</v>
      </c>
      <c r="E96" s="144" t="s">
        <v>19</v>
      </c>
      <c r="F96" s="145" t="s">
        <v>1155</v>
      </c>
      <c r="H96" s="144" t="s">
        <v>19</v>
      </c>
      <c r="I96" s="146"/>
      <c r="L96" s="142"/>
      <c r="M96" s="147"/>
      <c r="T96" s="148"/>
      <c r="AT96" s="144" t="s">
        <v>249</v>
      </c>
      <c r="AU96" s="144" t="s">
        <v>233</v>
      </c>
      <c r="AV96" s="12" t="s">
        <v>84</v>
      </c>
      <c r="AW96" s="12" t="s">
        <v>37</v>
      </c>
      <c r="AX96" s="12" t="s">
        <v>76</v>
      </c>
      <c r="AY96" s="144" t="s">
        <v>223</v>
      </c>
    </row>
    <row r="97" spans="2:65" s="13" customFormat="1" ht="11.25">
      <c r="B97" s="149"/>
      <c r="D97" s="143" t="s">
        <v>249</v>
      </c>
      <c r="E97" s="150" t="s">
        <v>19</v>
      </c>
      <c r="F97" s="151" t="s">
        <v>1695</v>
      </c>
      <c r="H97" s="152">
        <v>13.115</v>
      </c>
      <c r="I97" s="153"/>
      <c r="L97" s="149"/>
      <c r="M97" s="154"/>
      <c r="T97" s="155"/>
      <c r="AT97" s="150" t="s">
        <v>249</v>
      </c>
      <c r="AU97" s="150" t="s">
        <v>233</v>
      </c>
      <c r="AV97" s="13" t="s">
        <v>87</v>
      </c>
      <c r="AW97" s="13" t="s">
        <v>37</v>
      </c>
      <c r="AX97" s="13" t="s">
        <v>84</v>
      </c>
      <c r="AY97" s="150" t="s">
        <v>223</v>
      </c>
    </row>
    <row r="98" spans="2:65" s="1" customFormat="1" ht="49.15" customHeight="1">
      <c r="B98" s="34"/>
      <c r="C98" s="129" t="s">
        <v>87</v>
      </c>
      <c r="D98" s="129" t="s">
        <v>227</v>
      </c>
      <c r="E98" s="130" t="s">
        <v>263</v>
      </c>
      <c r="F98" s="131" t="s">
        <v>264</v>
      </c>
      <c r="G98" s="132" t="s">
        <v>265</v>
      </c>
      <c r="H98" s="133">
        <v>25.574000000000002</v>
      </c>
      <c r="I98" s="134"/>
      <c r="J98" s="135">
        <f>ROUND(I98*H98,2)</f>
        <v>0</v>
      </c>
      <c r="K98" s="131" t="s">
        <v>231</v>
      </c>
      <c r="L98" s="34"/>
      <c r="M98" s="136" t="s">
        <v>19</v>
      </c>
      <c r="N98" s="137" t="s">
        <v>47</v>
      </c>
      <c r="P98" s="138">
        <f>O98*H98</f>
        <v>0</v>
      </c>
      <c r="Q98" s="138">
        <v>0</v>
      </c>
      <c r="R98" s="138">
        <f>Q98*H98</f>
        <v>0</v>
      </c>
      <c r="S98" s="138">
        <v>0</v>
      </c>
      <c r="T98" s="139">
        <f>S98*H98</f>
        <v>0</v>
      </c>
      <c r="AR98" s="140" t="s">
        <v>232</v>
      </c>
      <c r="AT98" s="140" t="s">
        <v>227</v>
      </c>
      <c r="AU98" s="140" t="s">
        <v>233</v>
      </c>
      <c r="AY98" s="18" t="s">
        <v>223</v>
      </c>
      <c r="BE98" s="141">
        <f>IF(N98="základní",J98,0)</f>
        <v>0</v>
      </c>
      <c r="BF98" s="141">
        <f>IF(N98="snížená",J98,0)</f>
        <v>0</v>
      </c>
      <c r="BG98" s="141">
        <f>IF(N98="zákl. přenesená",J98,0)</f>
        <v>0</v>
      </c>
      <c r="BH98" s="141">
        <f>IF(N98="sníž. přenesená",J98,0)</f>
        <v>0</v>
      </c>
      <c r="BI98" s="141">
        <f>IF(N98="nulová",J98,0)</f>
        <v>0</v>
      </c>
      <c r="BJ98" s="18" t="s">
        <v>84</v>
      </c>
      <c r="BK98" s="141">
        <f>ROUND(I98*H98,2)</f>
        <v>0</v>
      </c>
      <c r="BL98" s="18" t="s">
        <v>232</v>
      </c>
      <c r="BM98" s="140" t="s">
        <v>1696</v>
      </c>
    </row>
    <row r="99" spans="2:65" s="13" customFormat="1" ht="22.5">
      <c r="B99" s="149"/>
      <c r="D99" s="143" t="s">
        <v>249</v>
      </c>
      <c r="E99" s="150" t="s">
        <v>19</v>
      </c>
      <c r="F99" s="151" t="s">
        <v>1697</v>
      </c>
      <c r="H99" s="152">
        <v>25.574000000000002</v>
      </c>
      <c r="I99" s="153"/>
      <c r="L99" s="149"/>
      <c r="M99" s="154"/>
      <c r="T99" s="155"/>
      <c r="AT99" s="150" t="s">
        <v>249</v>
      </c>
      <c r="AU99" s="150" t="s">
        <v>233</v>
      </c>
      <c r="AV99" s="13" t="s">
        <v>87</v>
      </c>
      <c r="AW99" s="13" t="s">
        <v>37</v>
      </c>
      <c r="AX99" s="13" t="s">
        <v>84</v>
      </c>
      <c r="AY99" s="150" t="s">
        <v>223</v>
      </c>
    </row>
    <row r="100" spans="2:65" s="1" customFormat="1" ht="24.2" customHeight="1">
      <c r="B100" s="34"/>
      <c r="C100" s="129" t="s">
        <v>233</v>
      </c>
      <c r="D100" s="129" t="s">
        <v>227</v>
      </c>
      <c r="E100" s="130" t="s">
        <v>269</v>
      </c>
      <c r="F100" s="131" t="s">
        <v>270</v>
      </c>
      <c r="G100" s="132" t="s">
        <v>271</v>
      </c>
      <c r="H100" s="133">
        <v>24.78</v>
      </c>
      <c r="I100" s="134"/>
      <c r="J100" s="135">
        <f>ROUND(I100*H100,2)</f>
        <v>0</v>
      </c>
      <c r="K100" s="131" t="s">
        <v>272</v>
      </c>
      <c r="L100" s="34"/>
      <c r="M100" s="136" t="s">
        <v>19</v>
      </c>
      <c r="N100" s="137" t="s">
        <v>47</v>
      </c>
      <c r="P100" s="138">
        <f>O100*H100</f>
        <v>0</v>
      </c>
      <c r="Q100" s="138">
        <v>0</v>
      </c>
      <c r="R100" s="138">
        <f>Q100*H100</f>
        <v>0</v>
      </c>
      <c r="S100" s="138">
        <v>0</v>
      </c>
      <c r="T100" s="139">
        <f>S100*H100</f>
        <v>0</v>
      </c>
      <c r="AR100" s="140" t="s">
        <v>232</v>
      </c>
      <c r="AT100" s="140" t="s">
        <v>227</v>
      </c>
      <c r="AU100" s="140" t="s">
        <v>233</v>
      </c>
      <c r="AY100" s="18" t="s">
        <v>223</v>
      </c>
      <c r="BE100" s="141">
        <f>IF(N100="základní",J100,0)</f>
        <v>0</v>
      </c>
      <c r="BF100" s="141">
        <f>IF(N100="snížená",J100,0)</f>
        <v>0</v>
      </c>
      <c r="BG100" s="141">
        <f>IF(N100="zákl. přenesená",J100,0)</f>
        <v>0</v>
      </c>
      <c r="BH100" s="141">
        <f>IF(N100="sníž. přenesená",J100,0)</f>
        <v>0</v>
      </c>
      <c r="BI100" s="141">
        <f>IF(N100="nulová",J100,0)</f>
        <v>0</v>
      </c>
      <c r="BJ100" s="18" t="s">
        <v>84</v>
      </c>
      <c r="BK100" s="141">
        <f>ROUND(I100*H100,2)</f>
        <v>0</v>
      </c>
      <c r="BL100" s="18" t="s">
        <v>232</v>
      </c>
      <c r="BM100" s="140" t="s">
        <v>273</v>
      </c>
    </row>
    <row r="101" spans="2:65" s="1" customFormat="1" ht="11.25">
      <c r="B101" s="34"/>
      <c r="D101" s="163" t="s">
        <v>274</v>
      </c>
      <c r="F101" s="164" t="s">
        <v>275</v>
      </c>
      <c r="I101" s="165"/>
      <c r="L101" s="34"/>
      <c r="M101" s="166"/>
      <c r="T101" s="55"/>
      <c r="AT101" s="18" t="s">
        <v>274</v>
      </c>
      <c r="AU101" s="18" t="s">
        <v>233</v>
      </c>
    </row>
    <row r="102" spans="2:65" s="12" customFormat="1" ht="11.25">
      <c r="B102" s="142"/>
      <c r="D102" s="143" t="s">
        <v>249</v>
      </c>
      <c r="E102" s="144" t="s">
        <v>19</v>
      </c>
      <c r="F102" s="145" t="s">
        <v>276</v>
      </c>
      <c r="H102" s="144" t="s">
        <v>19</v>
      </c>
      <c r="I102" s="146"/>
      <c r="L102" s="142"/>
      <c r="M102" s="147"/>
      <c r="T102" s="148"/>
      <c r="AT102" s="144" t="s">
        <v>249</v>
      </c>
      <c r="AU102" s="144" t="s">
        <v>233</v>
      </c>
      <c r="AV102" s="12" t="s">
        <v>84</v>
      </c>
      <c r="AW102" s="12" t="s">
        <v>37</v>
      </c>
      <c r="AX102" s="12" t="s">
        <v>76</v>
      </c>
      <c r="AY102" s="144" t="s">
        <v>223</v>
      </c>
    </row>
    <row r="103" spans="2:65" s="13" customFormat="1" ht="11.25">
      <c r="B103" s="149"/>
      <c r="D103" s="143" t="s">
        <v>249</v>
      </c>
      <c r="E103" s="150" t="s">
        <v>19</v>
      </c>
      <c r="F103" s="151" t="s">
        <v>1698</v>
      </c>
      <c r="H103" s="152">
        <v>24.78</v>
      </c>
      <c r="I103" s="153"/>
      <c r="L103" s="149"/>
      <c r="M103" s="154"/>
      <c r="T103" s="155"/>
      <c r="AT103" s="150" t="s">
        <v>249</v>
      </c>
      <c r="AU103" s="150" t="s">
        <v>233</v>
      </c>
      <c r="AV103" s="13" t="s">
        <v>87</v>
      </c>
      <c r="AW103" s="13" t="s">
        <v>37</v>
      </c>
      <c r="AX103" s="13" t="s">
        <v>84</v>
      </c>
      <c r="AY103" s="150" t="s">
        <v>223</v>
      </c>
    </row>
    <row r="104" spans="2:65" s="11" customFormat="1" ht="20.85" customHeight="1">
      <c r="B104" s="117"/>
      <c r="D104" s="118" t="s">
        <v>75</v>
      </c>
      <c r="E104" s="127" t="s">
        <v>280</v>
      </c>
      <c r="F104" s="127" t="s">
        <v>1167</v>
      </c>
      <c r="I104" s="120"/>
      <c r="J104" s="128">
        <f>BK104</f>
        <v>0</v>
      </c>
      <c r="L104" s="117"/>
      <c r="M104" s="122"/>
      <c r="P104" s="123">
        <f>SUM(P105:P118)</f>
        <v>0</v>
      </c>
      <c r="R104" s="123">
        <f>SUM(R105:R118)</f>
        <v>0</v>
      </c>
      <c r="T104" s="124">
        <f>SUM(T105:T118)</f>
        <v>0</v>
      </c>
      <c r="AR104" s="118" t="s">
        <v>84</v>
      </c>
      <c r="AT104" s="125" t="s">
        <v>75</v>
      </c>
      <c r="AU104" s="125" t="s">
        <v>87</v>
      </c>
      <c r="AY104" s="118" t="s">
        <v>223</v>
      </c>
      <c r="BK104" s="126">
        <f>SUM(BK105:BK118)</f>
        <v>0</v>
      </c>
    </row>
    <row r="105" spans="2:65" s="1" customFormat="1" ht="37.9" customHeight="1">
      <c r="B105" s="34"/>
      <c r="C105" s="129" t="s">
        <v>232</v>
      </c>
      <c r="D105" s="129" t="s">
        <v>227</v>
      </c>
      <c r="E105" s="130" t="s">
        <v>283</v>
      </c>
      <c r="F105" s="131" t="s">
        <v>284</v>
      </c>
      <c r="G105" s="132" t="s">
        <v>247</v>
      </c>
      <c r="H105" s="133">
        <v>13.115</v>
      </c>
      <c r="I105" s="134"/>
      <c r="J105" s="135">
        <f>ROUND(I105*H105,2)</f>
        <v>0</v>
      </c>
      <c r="K105" s="131" t="s">
        <v>272</v>
      </c>
      <c r="L105" s="34"/>
      <c r="M105" s="136" t="s">
        <v>19</v>
      </c>
      <c r="N105" s="137" t="s">
        <v>47</v>
      </c>
      <c r="P105" s="138">
        <f>O105*H105</f>
        <v>0</v>
      </c>
      <c r="Q105" s="138">
        <v>0</v>
      </c>
      <c r="R105" s="138">
        <f>Q105*H105</f>
        <v>0</v>
      </c>
      <c r="S105" s="138">
        <v>0</v>
      </c>
      <c r="T105" s="139">
        <f>S105*H105</f>
        <v>0</v>
      </c>
      <c r="AR105" s="140" t="s">
        <v>232</v>
      </c>
      <c r="AT105" s="140" t="s">
        <v>227</v>
      </c>
      <c r="AU105" s="140" t="s">
        <v>233</v>
      </c>
      <c r="AY105" s="18" t="s">
        <v>223</v>
      </c>
      <c r="BE105" s="141">
        <f>IF(N105="základní",J105,0)</f>
        <v>0</v>
      </c>
      <c r="BF105" s="141">
        <f>IF(N105="snížená",J105,0)</f>
        <v>0</v>
      </c>
      <c r="BG105" s="141">
        <f>IF(N105="zákl. přenesená",J105,0)</f>
        <v>0</v>
      </c>
      <c r="BH105" s="141">
        <f>IF(N105="sníž. přenesená",J105,0)</f>
        <v>0</v>
      </c>
      <c r="BI105" s="141">
        <f>IF(N105="nulová",J105,0)</f>
        <v>0</v>
      </c>
      <c r="BJ105" s="18" t="s">
        <v>84</v>
      </c>
      <c r="BK105" s="141">
        <f>ROUND(I105*H105,2)</f>
        <v>0</v>
      </c>
      <c r="BL105" s="18" t="s">
        <v>232</v>
      </c>
      <c r="BM105" s="140" t="s">
        <v>1168</v>
      </c>
    </row>
    <row r="106" spans="2:65" s="1" customFormat="1" ht="11.25">
      <c r="B106" s="34"/>
      <c r="D106" s="163" t="s">
        <v>274</v>
      </c>
      <c r="F106" s="164" t="s">
        <v>286</v>
      </c>
      <c r="I106" s="165"/>
      <c r="L106" s="34"/>
      <c r="M106" s="166"/>
      <c r="T106" s="55"/>
      <c r="AT106" s="18" t="s">
        <v>274</v>
      </c>
      <c r="AU106" s="18" t="s">
        <v>233</v>
      </c>
    </row>
    <row r="107" spans="2:65" s="12" customFormat="1" ht="11.25">
      <c r="B107" s="142"/>
      <c r="D107" s="143" t="s">
        <v>249</v>
      </c>
      <c r="E107" s="144" t="s">
        <v>19</v>
      </c>
      <c r="F107" s="145" t="s">
        <v>287</v>
      </c>
      <c r="H107" s="144" t="s">
        <v>19</v>
      </c>
      <c r="I107" s="146"/>
      <c r="L107" s="142"/>
      <c r="M107" s="147"/>
      <c r="T107" s="148"/>
      <c r="AT107" s="144" t="s">
        <v>249</v>
      </c>
      <c r="AU107" s="144" t="s">
        <v>233</v>
      </c>
      <c r="AV107" s="12" t="s">
        <v>84</v>
      </c>
      <c r="AW107" s="12" t="s">
        <v>37</v>
      </c>
      <c r="AX107" s="12" t="s">
        <v>76</v>
      </c>
      <c r="AY107" s="144" t="s">
        <v>223</v>
      </c>
    </row>
    <row r="108" spans="2:65" s="12" customFormat="1" ht="11.25">
      <c r="B108" s="142"/>
      <c r="D108" s="143" t="s">
        <v>249</v>
      </c>
      <c r="E108" s="144" t="s">
        <v>19</v>
      </c>
      <c r="F108" s="145" t="s">
        <v>288</v>
      </c>
      <c r="H108" s="144" t="s">
        <v>19</v>
      </c>
      <c r="I108" s="146"/>
      <c r="L108" s="142"/>
      <c r="M108" s="147"/>
      <c r="T108" s="148"/>
      <c r="AT108" s="144" t="s">
        <v>249</v>
      </c>
      <c r="AU108" s="144" t="s">
        <v>233</v>
      </c>
      <c r="AV108" s="12" t="s">
        <v>84</v>
      </c>
      <c r="AW108" s="12" t="s">
        <v>37</v>
      </c>
      <c r="AX108" s="12" t="s">
        <v>76</v>
      </c>
      <c r="AY108" s="144" t="s">
        <v>223</v>
      </c>
    </row>
    <row r="109" spans="2:65" s="13" customFormat="1" ht="11.25">
      <c r="B109" s="149"/>
      <c r="D109" s="143" t="s">
        <v>249</v>
      </c>
      <c r="E109" s="150" t="s">
        <v>19</v>
      </c>
      <c r="F109" s="151" t="s">
        <v>1699</v>
      </c>
      <c r="H109" s="152">
        <v>8.1590000000000007</v>
      </c>
      <c r="I109" s="153"/>
      <c r="L109" s="149"/>
      <c r="M109" s="154"/>
      <c r="T109" s="155"/>
      <c r="AT109" s="150" t="s">
        <v>249</v>
      </c>
      <c r="AU109" s="150" t="s">
        <v>233</v>
      </c>
      <c r="AV109" s="13" t="s">
        <v>87</v>
      </c>
      <c r="AW109" s="13" t="s">
        <v>37</v>
      </c>
      <c r="AX109" s="13" t="s">
        <v>76</v>
      </c>
      <c r="AY109" s="150" t="s">
        <v>223</v>
      </c>
    </row>
    <row r="110" spans="2:65" s="15" customFormat="1" ht="11.25">
      <c r="B110" s="167"/>
      <c r="D110" s="143" t="s">
        <v>249</v>
      </c>
      <c r="E110" s="168" t="s">
        <v>19</v>
      </c>
      <c r="F110" s="169" t="s">
        <v>292</v>
      </c>
      <c r="H110" s="170">
        <v>8.1590000000000007</v>
      </c>
      <c r="I110" s="171"/>
      <c r="L110" s="167"/>
      <c r="M110" s="172"/>
      <c r="T110" s="173"/>
      <c r="AT110" s="168" t="s">
        <v>249</v>
      </c>
      <c r="AU110" s="168" t="s">
        <v>233</v>
      </c>
      <c r="AV110" s="15" t="s">
        <v>233</v>
      </c>
      <c r="AW110" s="15" t="s">
        <v>37</v>
      </c>
      <c r="AX110" s="15" t="s">
        <v>76</v>
      </c>
      <c r="AY110" s="168" t="s">
        <v>223</v>
      </c>
    </row>
    <row r="111" spans="2:65" s="12" customFormat="1" ht="11.25">
      <c r="B111" s="142"/>
      <c r="D111" s="143" t="s">
        <v>249</v>
      </c>
      <c r="E111" s="144" t="s">
        <v>19</v>
      </c>
      <c r="F111" s="145" t="s">
        <v>293</v>
      </c>
      <c r="H111" s="144" t="s">
        <v>19</v>
      </c>
      <c r="I111" s="146"/>
      <c r="L111" s="142"/>
      <c r="M111" s="147"/>
      <c r="T111" s="148"/>
      <c r="AT111" s="144" t="s">
        <v>249</v>
      </c>
      <c r="AU111" s="144" t="s">
        <v>233</v>
      </c>
      <c r="AV111" s="12" t="s">
        <v>84</v>
      </c>
      <c r="AW111" s="12" t="s">
        <v>37</v>
      </c>
      <c r="AX111" s="12" t="s">
        <v>76</v>
      </c>
      <c r="AY111" s="144" t="s">
        <v>223</v>
      </c>
    </row>
    <row r="112" spans="2:65" s="12" customFormat="1" ht="11.25">
      <c r="B112" s="142"/>
      <c r="D112" s="143" t="s">
        <v>249</v>
      </c>
      <c r="E112" s="144" t="s">
        <v>19</v>
      </c>
      <c r="F112" s="145" t="s">
        <v>288</v>
      </c>
      <c r="H112" s="144" t="s">
        <v>19</v>
      </c>
      <c r="I112" s="146"/>
      <c r="L112" s="142"/>
      <c r="M112" s="147"/>
      <c r="T112" s="148"/>
      <c r="AT112" s="144" t="s">
        <v>249</v>
      </c>
      <c r="AU112" s="144" t="s">
        <v>233</v>
      </c>
      <c r="AV112" s="12" t="s">
        <v>84</v>
      </c>
      <c r="AW112" s="12" t="s">
        <v>37</v>
      </c>
      <c r="AX112" s="12" t="s">
        <v>76</v>
      </c>
      <c r="AY112" s="144" t="s">
        <v>223</v>
      </c>
    </row>
    <row r="113" spans="2:65" s="13" customFormat="1" ht="11.25">
      <c r="B113" s="149"/>
      <c r="D113" s="143" t="s">
        <v>249</v>
      </c>
      <c r="E113" s="150" t="s">
        <v>19</v>
      </c>
      <c r="F113" s="151" t="s">
        <v>1700</v>
      </c>
      <c r="H113" s="152">
        <v>4.9560000000000004</v>
      </c>
      <c r="I113" s="153"/>
      <c r="L113" s="149"/>
      <c r="M113" s="154"/>
      <c r="T113" s="155"/>
      <c r="AT113" s="150" t="s">
        <v>249</v>
      </c>
      <c r="AU113" s="150" t="s">
        <v>233</v>
      </c>
      <c r="AV113" s="13" t="s">
        <v>87</v>
      </c>
      <c r="AW113" s="13" t="s">
        <v>37</v>
      </c>
      <c r="AX113" s="13" t="s">
        <v>76</v>
      </c>
      <c r="AY113" s="150" t="s">
        <v>223</v>
      </c>
    </row>
    <row r="114" spans="2:65" s="14" customFormat="1" ht="11.25">
      <c r="B114" s="156"/>
      <c r="D114" s="143" t="s">
        <v>249</v>
      </c>
      <c r="E114" s="157" t="s">
        <v>19</v>
      </c>
      <c r="F114" s="158" t="s">
        <v>253</v>
      </c>
      <c r="H114" s="159">
        <v>13.115</v>
      </c>
      <c r="I114" s="160"/>
      <c r="L114" s="156"/>
      <c r="M114" s="161"/>
      <c r="T114" s="162"/>
      <c r="AT114" s="157" t="s">
        <v>249</v>
      </c>
      <c r="AU114" s="157" t="s">
        <v>233</v>
      </c>
      <c r="AV114" s="14" t="s">
        <v>232</v>
      </c>
      <c r="AW114" s="14" t="s">
        <v>37</v>
      </c>
      <c r="AX114" s="14" t="s">
        <v>84</v>
      </c>
      <c r="AY114" s="157" t="s">
        <v>223</v>
      </c>
    </row>
    <row r="115" spans="2:65" s="1" customFormat="1" ht="37.9" customHeight="1">
      <c r="B115" s="34"/>
      <c r="C115" s="129" t="s">
        <v>244</v>
      </c>
      <c r="D115" s="129" t="s">
        <v>227</v>
      </c>
      <c r="E115" s="130" t="s">
        <v>302</v>
      </c>
      <c r="F115" s="131" t="s">
        <v>303</v>
      </c>
      <c r="G115" s="132" t="s">
        <v>247</v>
      </c>
      <c r="H115" s="133">
        <v>0.26200000000000001</v>
      </c>
      <c r="I115" s="134"/>
      <c r="J115" s="135">
        <f>ROUND(I115*H115,2)</f>
        <v>0</v>
      </c>
      <c r="K115" s="131" t="s">
        <v>272</v>
      </c>
      <c r="L115" s="34"/>
      <c r="M115" s="136" t="s">
        <v>19</v>
      </c>
      <c r="N115" s="137" t="s">
        <v>47</v>
      </c>
      <c r="P115" s="138">
        <f>O115*H115</f>
        <v>0</v>
      </c>
      <c r="Q115" s="138">
        <v>0</v>
      </c>
      <c r="R115" s="138">
        <f>Q115*H115</f>
        <v>0</v>
      </c>
      <c r="S115" s="138">
        <v>0</v>
      </c>
      <c r="T115" s="139">
        <f>S115*H115</f>
        <v>0</v>
      </c>
      <c r="AR115" s="140" t="s">
        <v>232</v>
      </c>
      <c r="AT115" s="140" t="s">
        <v>227</v>
      </c>
      <c r="AU115" s="140" t="s">
        <v>233</v>
      </c>
      <c r="AY115" s="18" t="s">
        <v>223</v>
      </c>
      <c r="BE115" s="141">
        <f>IF(N115="základní",J115,0)</f>
        <v>0</v>
      </c>
      <c r="BF115" s="141">
        <f>IF(N115="snížená",J115,0)</f>
        <v>0</v>
      </c>
      <c r="BG115" s="141">
        <f>IF(N115="zákl. přenesená",J115,0)</f>
        <v>0</v>
      </c>
      <c r="BH115" s="141">
        <f>IF(N115="sníž. přenesená",J115,0)</f>
        <v>0</v>
      </c>
      <c r="BI115" s="141">
        <f>IF(N115="nulová",J115,0)</f>
        <v>0</v>
      </c>
      <c r="BJ115" s="18" t="s">
        <v>84</v>
      </c>
      <c r="BK115" s="141">
        <f>ROUND(I115*H115,2)</f>
        <v>0</v>
      </c>
      <c r="BL115" s="18" t="s">
        <v>232</v>
      </c>
      <c r="BM115" s="140" t="s">
        <v>1180</v>
      </c>
    </row>
    <row r="116" spans="2:65" s="1" customFormat="1" ht="11.25">
      <c r="B116" s="34"/>
      <c r="D116" s="163" t="s">
        <v>274</v>
      </c>
      <c r="F116" s="164" t="s">
        <v>305</v>
      </c>
      <c r="I116" s="165"/>
      <c r="L116" s="34"/>
      <c r="M116" s="166"/>
      <c r="T116" s="55"/>
      <c r="AT116" s="18" t="s">
        <v>274</v>
      </c>
      <c r="AU116" s="18" t="s">
        <v>233</v>
      </c>
    </row>
    <row r="117" spans="2:65" s="12" customFormat="1" ht="11.25">
      <c r="B117" s="142"/>
      <c r="D117" s="143" t="s">
        <v>249</v>
      </c>
      <c r="E117" s="144" t="s">
        <v>19</v>
      </c>
      <c r="F117" s="145" t="s">
        <v>306</v>
      </c>
      <c r="H117" s="144" t="s">
        <v>19</v>
      </c>
      <c r="I117" s="146"/>
      <c r="L117" s="142"/>
      <c r="M117" s="147"/>
      <c r="T117" s="148"/>
      <c r="AT117" s="144" t="s">
        <v>249</v>
      </c>
      <c r="AU117" s="144" t="s">
        <v>233</v>
      </c>
      <c r="AV117" s="12" t="s">
        <v>84</v>
      </c>
      <c r="AW117" s="12" t="s">
        <v>37</v>
      </c>
      <c r="AX117" s="12" t="s">
        <v>76</v>
      </c>
      <c r="AY117" s="144" t="s">
        <v>223</v>
      </c>
    </row>
    <row r="118" spans="2:65" s="13" customFormat="1" ht="11.25">
      <c r="B118" s="149"/>
      <c r="D118" s="143" t="s">
        <v>249</v>
      </c>
      <c r="E118" s="150" t="s">
        <v>19</v>
      </c>
      <c r="F118" s="151" t="s">
        <v>1701</v>
      </c>
      <c r="H118" s="152">
        <v>0.26200000000000001</v>
      </c>
      <c r="I118" s="153"/>
      <c r="L118" s="149"/>
      <c r="M118" s="154"/>
      <c r="T118" s="155"/>
      <c r="AT118" s="150" t="s">
        <v>249</v>
      </c>
      <c r="AU118" s="150" t="s">
        <v>233</v>
      </c>
      <c r="AV118" s="13" t="s">
        <v>87</v>
      </c>
      <c r="AW118" s="13" t="s">
        <v>37</v>
      </c>
      <c r="AX118" s="13" t="s">
        <v>84</v>
      </c>
      <c r="AY118" s="150" t="s">
        <v>223</v>
      </c>
    </row>
    <row r="119" spans="2:65" s="11" customFormat="1" ht="22.9" customHeight="1">
      <c r="B119" s="117"/>
      <c r="D119" s="118" t="s">
        <v>75</v>
      </c>
      <c r="E119" s="127" t="s">
        <v>233</v>
      </c>
      <c r="F119" s="127" t="s">
        <v>1225</v>
      </c>
      <c r="I119" s="120"/>
      <c r="J119" s="128">
        <f>BK119</f>
        <v>0</v>
      </c>
      <c r="L119" s="117"/>
      <c r="M119" s="122"/>
      <c r="P119" s="123">
        <v>0</v>
      </c>
      <c r="R119" s="123">
        <v>0</v>
      </c>
      <c r="T119" s="124">
        <v>0</v>
      </c>
      <c r="AR119" s="118" t="s">
        <v>84</v>
      </c>
      <c r="AT119" s="125" t="s">
        <v>75</v>
      </c>
      <c r="AU119" s="125" t="s">
        <v>84</v>
      </c>
      <c r="AY119" s="118" t="s">
        <v>223</v>
      </c>
      <c r="BK119" s="126">
        <v>0</v>
      </c>
    </row>
    <row r="120" spans="2:65" s="11" customFormat="1" ht="22.9" customHeight="1">
      <c r="B120" s="117"/>
      <c r="D120" s="118" t="s">
        <v>75</v>
      </c>
      <c r="E120" s="127" t="s">
        <v>244</v>
      </c>
      <c r="F120" s="127" t="s">
        <v>358</v>
      </c>
      <c r="I120" s="120"/>
      <c r="J120" s="128">
        <f>BK120</f>
        <v>0</v>
      </c>
      <c r="L120" s="117"/>
      <c r="M120" s="122"/>
      <c r="P120" s="123">
        <f>P121+P134</f>
        <v>0</v>
      </c>
      <c r="R120" s="123">
        <f>R121+R134</f>
        <v>13.584568000000001</v>
      </c>
      <c r="T120" s="124">
        <f>T121+T134</f>
        <v>0</v>
      </c>
      <c r="AR120" s="118" t="s">
        <v>84</v>
      </c>
      <c r="AT120" s="125" t="s">
        <v>75</v>
      </c>
      <c r="AU120" s="125" t="s">
        <v>84</v>
      </c>
      <c r="AY120" s="118" t="s">
        <v>223</v>
      </c>
      <c r="BK120" s="126">
        <f>BK121+BK134</f>
        <v>0</v>
      </c>
    </row>
    <row r="121" spans="2:65" s="11" customFormat="1" ht="20.85" customHeight="1">
      <c r="B121" s="117"/>
      <c r="D121" s="118" t="s">
        <v>75</v>
      </c>
      <c r="E121" s="127" t="s">
        <v>359</v>
      </c>
      <c r="F121" s="127" t="s">
        <v>360</v>
      </c>
      <c r="I121" s="120"/>
      <c r="J121" s="128">
        <f>BK121</f>
        <v>0</v>
      </c>
      <c r="L121" s="117"/>
      <c r="M121" s="122"/>
      <c r="P121" s="123">
        <f>SUM(P122:P133)</f>
        <v>0</v>
      </c>
      <c r="R121" s="123">
        <f>SUM(R122:R133)</f>
        <v>0</v>
      </c>
      <c r="T121" s="124">
        <f>SUM(T122:T133)</f>
        <v>0</v>
      </c>
      <c r="AR121" s="118" t="s">
        <v>84</v>
      </c>
      <c r="AT121" s="125" t="s">
        <v>75</v>
      </c>
      <c r="AU121" s="125" t="s">
        <v>87</v>
      </c>
      <c r="AY121" s="118" t="s">
        <v>223</v>
      </c>
      <c r="BK121" s="126">
        <f>SUM(BK122:BK133)</f>
        <v>0</v>
      </c>
    </row>
    <row r="122" spans="2:65" s="1" customFormat="1" ht="33" customHeight="1">
      <c r="B122" s="34"/>
      <c r="C122" s="129" t="s">
        <v>254</v>
      </c>
      <c r="D122" s="129" t="s">
        <v>227</v>
      </c>
      <c r="E122" s="130" t="s">
        <v>362</v>
      </c>
      <c r="F122" s="131" t="s">
        <v>363</v>
      </c>
      <c r="G122" s="132" t="s">
        <v>271</v>
      </c>
      <c r="H122" s="133">
        <v>23.31</v>
      </c>
      <c r="I122" s="134"/>
      <c r="J122" s="135">
        <f>ROUND(I122*H122,2)</f>
        <v>0</v>
      </c>
      <c r="K122" s="131" t="s">
        <v>272</v>
      </c>
      <c r="L122" s="34"/>
      <c r="M122" s="136" t="s">
        <v>19</v>
      </c>
      <c r="N122" s="137" t="s">
        <v>47</v>
      </c>
      <c r="P122" s="138">
        <f>O122*H122</f>
        <v>0</v>
      </c>
      <c r="Q122" s="138">
        <v>0</v>
      </c>
      <c r="R122" s="138">
        <f>Q122*H122</f>
        <v>0</v>
      </c>
      <c r="S122" s="138">
        <v>0</v>
      </c>
      <c r="T122" s="139">
        <f>S122*H122</f>
        <v>0</v>
      </c>
      <c r="AR122" s="140" t="s">
        <v>232</v>
      </c>
      <c r="AT122" s="140" t="s">
        <v>227</v>
      </c>
      <c r="AU122" s="140" t="s">
        <v>233</v>
      </c>
      <c r="AY122" s="18" t="s">
        <v>223</v>
      </c>
      <c r="BE122" s="141">
        <f>IF(N122="základní",J122,0)</f>
        <v>0</v>
      </c>
      <c r="BF122" s="141">
        <f>IF(N122="snížená",J122,0)</f>
        <v>0</v>
      </c>
      <c r="BG122" s="141">
        <f>IF(N122="zákl. přenesená",J122,0)</f>
        <v>0</v>
      </c>
      <c r="BH122" s="141">
        <f>IF(N122="sníž. přenesená",J122,0)</f>
        <v>0</v>
      </c>
      <c r="BI122" s="141">
        <f>IF(N122="nulová",J122,0)</f>
        <v>0</v>
      </c>
      <c r="BJ122" s="18" t="s">
        <v>84</v>
      </c>
      <c r="BK122" s="141">
        <f>ROUND(I122*H122,2)</f>
        <v>0</v>
      </c>
      <c r="BL122" s="18" t="s">
        <v>232</v>
      </c>
      <c r="BM122" s="140" t="s">
        <v>1293</v>
      </c>
    </row>
    <row r="123" spans="2:65" s="1" customFormat="1" ht="11.25">
      <c r="B123" s="34"/>
      <c r="D123" s="163" t="s">
        <v>274</v>
      </c>
      <c r="F123" s="164" t="s">
        <v>365</v>
      </c>
      <c r="I123" s="165"/>
      <c r="L123" s="34"/>
      <c r="M123" s="166"/>
      <c r="T123" s="55"/>
      <c r="AT123" s="18" t="s">
        <v>274</v>
      </c>
      <c r="AU123" s="18" t="s">
        <v>233</v>
      </c>
    </row>
    <row r="124" spans="2:65" s="12" customFormat="1" ht="11.25">
      <c r="B124" s="142"/>
      <c r="D124" s="143" t="s">
        <v>249</v>
      </c>
      <c r="E124" s="144" t="s">
        <v>19</v>
      </c>
      <c r="F124" s="145" t="s">
        <v>366</v>
      </c>
      <c r="H124" s="144" t="s">
        <v>19</v>
      </c>
      <c r="I124" s="146"/>
      <c r="L124" s="142"/>
      <c r="M124" s="147"/>
      <c r="T124" s="148"/>
      <c r="AT124" s="144" t="s">
        <v>249</v>
      </c>
      <c r="AU124" s="144" t="s">
        <v>233</v>
      </c>
      <c r="AV124" s="12" t="s">
        <v>84</v>
      </c>
      <c r="AW124" s="12" t="s">
        <v>37</v>
      </c>
      <c r="AX124" s="12" t="s">
        <v>76</v>
      </c>
      <c r="AY124" s="144" t="s">
        <v>223</v>
      </c>
    </row>
    <row r="125" spans="2:65" s="13" customFormat="1" ht="11.25">
      <c r="B125" s="149"/>
      <c r="D125" s="143" t="s">
        <v>249</v>
      </c>
      <c r="E125" s="150" t="s">
        <v>19</v>
      </c>
      <c r="F125" s="151" t="s">
        <v>1702</v>
      </c>
      <c r="H125" s="152">
        <v>23.31</v>
      </c>
      <c r="I125" s="153"/>
      <c r="L125" s="149"/>
      <c r="M125" s="154"/>
      <c r="T125" s="155"/>
      <c r="AT125" s="150" t="s">
        <v>249</v>
      </c>
      <c r="AU125" s="150" t="s">
        <v>233</v>
      </c>
      <c r="AV125" s="13" t="s">
        <v>87</v>
      </c>
      <c r="AW125" s="13" t="s">
        <v>37</v>
      </c>
      <c r="AX125" s="13" t="s">
        <v>84</v>
      </c>
      <c r="AY125" s="150" t="s">
        <v>223</v>
      </c>
    </row>
    <row r="126" spans="2:65" s="1" customFormat="1" ht="33" customHeight="1">
      <c r="B126" s="34"/>
      <c r="C126" s="129" t="s">
        <v>262</v>
      </c>
      <c r="D126" s="129" t="s">
        <v>227</v>
      </c>
      <c r="E126" s="130" t="s">
        <v>841</v>
      </c>
      <c r="F126" s="131" t="s">
        <v>842</v>
      </c>
      <c r="G126" s="132" t="s">
        <v>271</v>
      </c>
      <c r="H126" s="133">
        <v>24.78</v>
      </c>
      <c r="I126" s="134"/>
      <c r="J126" s="135">
        <f>ROUND(I126*H126,2)</f>
        <v>0</v>
      </c>
      <c r="K126" s="131" t="s">
        <v>272</v>
      </c>
      <c r="L126" s="34"/>
      <c r="M126" s="136" t="s">
        <v>19</v>
      </c>
      <c r="N126" s="137" t="s">
        <v>47</v>
      </c>
      <c r="P126" s="138">
        <f>O126*H126</f>
        <v>0</v>
      </c>
      <c r="Q126" s="138">
        <v>0</v>
      </c>
      <c r="R126" s="138">
        <f>Q126*H126</f>
        <v>0</v>
      </c>
      <c r="S126" s="138">
        <v>0</v>
      </c>
      <c r="T126" s="139">
        <f>S126*H126</f>
        <v>0</v>
      </c>
      <c r="AR126" s="140" t="s">
        <v>232</v>
      </c>
      <c r="AT126" s="140" t="s">
        <v>227</v>
      </c>
      <c r="AU126" s="140" t="s">
        <v>233</v>
      </c>
      <c r="AY126" s="18" t="s">
        <v>223</v>
      </c>
      <c r="BE126" s="141">
        <f>IF(N126="základní",J126,0)</f>
        <v>0</v>
      </c>
      <c r="BF126" s="141">
        <f>IF(N126="snížená",J126,0)</f>
        <v>0</v>
      </c>
      <c r="BG126" s="141">
        <f>IF(N126="zákl. přenesená",J126,0)</f>
        <v>0</v>
      </c>
      <c r="BH126" s="141">
        <f>IF(N126="sníž. přenesená",J126,0)</f>
        <v>0</v>
      </c>
      <c r="BI126" s="141">
        <f>IF(N126="nulová",J126,0)</f>
        <v>0</v>
      </c>
      <c r="BJ126" s="18" t="s">
        <v>84</v>
      </c>
      <c r="BK126" s="141">
        <f>ROUND(I126*H126,2)</f>
        <v>0</v>
      </c>
      <c r="BL126" s="18" t="s">
        <v>232</v>
      </c>
      <c r="BM126" s="140" t="s">
        <v>1300</v>
      </c>
    </row>
    <row r="127" spans="2:65" s="1" customFormat="1" ht="11.25">
      <c r="B127" s="34"/>
      <c r="D127" s="163" t="s">
        <v>274</v>
      </c>
      <c r="F127" s="164" t="s">
        <v>844</v>
      </c>
      <c r="I127" s="165"/>
      <c r="L127" s="34"/>
      <c r="M127" s="166"/>
      <c r="T127" s="55"/>
      <c r="AT127" s="18" t="s">
        <v>274</v>
      </c>
      <c r="AU127" s="18" t="s">
        <v>233</v>
      </c>
    </row>
    <row r="128" spans="2:65" s="12" customFormat="1" ht="11.25">
      <c r="B128" s="142"/>
      <c r="D128" s="143" t="s">
        <v>249</v>
      </c>
      <c r="E128" s="144" t="s">
        <v>19</v>
      </c>
      <c r="F128" s="145" t="s">
        <v>387</v>
      </c>
      <c r="H128" s="144" t="s">
        <v>19</v>
      </c>
      <c r="I128" s="146"/>
      <c r="L128" s="142"/>
      <c r="M128" s="147"/>
      <c r="T128" s="148"/>
      <c r="AT128" s="144" t="s">
        <v>249</v>
      </c>
      <c r="AU128" s="144" t="s">
        <v>233</v>
      </c>
      <c r="AV128" s="12" t="s">
        <v>84</v>
      </c>
      <c r="AW128" s="12" t="s">
        <v>37</v>
      </c>
      <c r="AX128" s="12" t="s">
        <v>76</v>
      </c>
      <c r="AY128" s="144" t="s">
        <v>223</v>
      </c>
    </row>
    <row r="129" spans="2:65" s="13" customFormat="1" ht="11.25">
      <c r="B129" s="149"/>
      <c r="D129" s="143" t="s">
        <v>249</v>
      </c>
      <c r="E129" s="150" t="s">
        <v>19</v>
      </c>
      <c r="F129" s="151" t="s">
        <v>1698</v>
      </c>
      <c r="H129" s="152">
        <v>24.78</v>
      </c>
      <c r="I129" s="153"/>
      <c r="L129" s="149"/>
      <c r="M129" s="154"/>
      <c r="T129" s="155"/>
      <c r="AT129" s="150" t="s">
        <v>249</v>
      </c>
      <c r="AU129" s="150" t="s">
        <v>233</v>
      </c>
      <c r="AV129" s="13" t="s">
        <v>87</v>
      </c>
      <c r="AW129" s="13" t="s">
        <v>37</v>
      </c>
      <c r="AX129" s="13" t="s">
        <v>84</v>
      </c>
      <c r="AY129" s="150" t="s">
        <v>223</v>
      </c>
    </row>
    <row r="130" spans="2:65" s="1" customFormat="1" ht="37.9" customHeight="1">
      <c r="B130" s="34"/>
      <c r="C130" s="129" t="s">
        <v>268</v>
      </c>
      <c r="D130" s="129" t="s">
        <v>227</v>
      </c>
      <c r="E130" s="130" t="s">
        <v>392</v>
      </c>
      <c r="F130" s="131" t="s">
        <v>393</v>
      </c>
      <c r="G130" s="132" t="s">
        <v>271</v>
      </c>
      <c r="H130" s="133">
        <v>22.05</v>
      </c>
      <c r="I130" s="134"/>
      <c r="J130" s="135">
        <f>ROUND(I130*H130,2)</f>
        <v>0</v>
      </c>
      <c r="K130" s="131" t="s">
        <v>272</v>
      </c>
      <c r="L130" s="34"/>
      <c r="M130" s="136" t="s">
        <v>19</v>
      </c>
      <c r="N130" s="137" t="s">
        <v>47</v>
      </c>
      <c r="P130" s="138">
        <f>O130*H130</f>
        <v>0</v>
      </c>
      <c r="Q130" s="138">
        <v>0</v>
      </c>
      <c r="R130" s="138">
        <f>Q130*H130</f>
        <v>0</v>
      </c>
      <c r="S130" s="138">
        <v>0</v>
      </c>
      <c r="T130" s="139">
        <f>S130*H130</f>
        <v>0</v>
      </c>
      <c r="AR130" s="140" t="s">
        <v>232</v>
      </c>
      <c r="AT130" s="140" t="s">
        <v>227</v>
      </c>
      <c r="AU130" s="140" t="s">
        <v>233</v>
      </c>
      <c r="AY130" s="18" t="s">
        <v>223</v>
      </c>
      <c r="BE130" s="141">
        <f>IF(N130="základní",J130,0)</f>
        <v>0</v>
      </c>
      <c r="BF130" s="141">
        <f>IF(N130="snížená",J130,0)</f>
        <v>0</v>
      </c>
      <c r="BG130" s="141">
        <f>IF(N130="zákl. přenesená",J130,0)</f>
        <v>0</v>
      </c>
      <c r="BH130" s="141">
        <f>IF(N130="sníž. přenesená",J130,0)</f>
        <v>0</v>
      </c>
      <c r="BI130" s="141">
        <f>IF(N130="nulová",J130,0)</f>
        <v>0</v>
      </c>
      <c r="BJ130" s="18" t="s">
        <v>84</v>
      </c>
      <c r="BK130" s="141">
        <f>ROUND(I130*H130,2)</f>
        <v>0</v>
      </c>
      <c r="BL130" s="18" t="s">
        <v>232</v>
      </c>
      <c r="BM130" s="140" t="s">
        <v>1301</v>
      </c>
    </row>
    <row r="131" spans="2:65" s="1" customFormat="1" ht="11.25">
      <c r="B131" s="34"/>
      <c r="D131" s="163" t="s">
        <v>274</v>
      </c>
      <c r="F131" s="164" t="s">
        <v>395</v>
      </c>
      <c r="I131" s="165"/>
      <c r="L131" s="34"/>
      <c r="M131" s="166"/>
      <c r="T131" s="55"/>
      <c r="AT131" s="18" t="s">
        <v>274</v>
      </c>
      <c r="AU131" s="18" t="s">
        <v>233</v>
      </c>
    </row>
    <row r="132" spans="2:65" s="12" customFormat="1" ht="11.25">
      <c r="B132" s="142"/>
      <c r="D132" s="143" t="s">
        <v>249</v>
      </c>
      <c r="E132" s="144" t="s">
        <v>19</v>
      </c>
      <c r="F132" s="145" t="s">
        <v>366</v>
      </c>
      <c r="H132" s="144" t="s">
        <v>19</v>
      </c>
      <c r="I132" s="146"/>
      <c r="L132" s="142"/>
      <c r="M132" s="147"/>
      <c r="T132" s="148"/>
      <c r="AT132" s="144" t="s">
        <v>249</v>
      </c>
      <c r="AU132" s="144" t="s">
        <v>233</v>
      </c>
      <c r="AV132" s="12" t="s">
        <v>84</v>
      </c>
      <c r="AW132" s="12" t="s">
        <v>37</v>
      </c>
      <c r="AX132" s="12" t="s">
        <v>76</v>
      </c>
      <c r="AY132" s="144" t="s">
        <v>223</v>
      </c>
    </row>
    <row r="133" spans="2:65" s="13" customFormat="1" ht="11.25">
      <c r="B133" s="149"/>
      <c r="D133" s="143" t="s">
        <v>249</v>
      </c>
      <c r="E133" s="150" t="s">
        <v>19</v>
      </c>
      <c r="F133" s="151" t="s">
        <v>1703</v>
      </c>
      <c r="H133" s="152">
        <v>22.05</v>
      </c>
      <c r="I133" s="153"/>
      <c r="L133" s="149"/>
      <c r="M133" s="154"/>
      <c r="T133" s="155"/>
      <c r="AT133" s="150" t="s">
        <v>249</v>
      </c>
      <c r="AU133" s="150" t="s">
        <v>233</v>
      </c>
      <c r="AV133" s="13" t="s">
        <v>87</v>
      </c>
      <c r="AW133" s="13" t="s">
        <v>37</v>
      </c>
      <c r="AX133" s="13" t="s">
        <v>84</v>
      </c>
      <c r="AY133" s="150" t="s">
        <v>223</v>
      </c>
    </row>
    <row r="134" spans="2:65" s="11" customFormat="1" ht="20.85" customHeight="1">
      <c r="B134" s="117"/>
      <c r="D134" s="118" t="s">
        <v>75</v>
      </c>
      <c r="E134" s="127" t="s">
        <v>431</v>
      </c>
      <c r="F134" s="127" t="s">
        <v>432</v>
      </c>
      <c r="I134" s="120"/>
      <c r="J134" s="128">
        <f>BK134</f>
        <v>0</v>
      </c>
      <c r="L134" s="117"/>
      <c r="M134" s="122"/>
      <c r="P134" s="123">
        <f>SUM(P135:P144)</f>
        <v>0</v>
      </c>
      <c r="R134" s="123">
        <f>SUM(R135:R144)</f>
        <v>13.584568000000001</v>
      </c>
      <c r="T134" s="124">
        <f>SUM(T135:T144)</f>
        <v>0</v>
      </c>
      <c r="AR134" s="118" t="s">
        <v>84</v>
      </c>
      <c r="AT134" s="125" t="s">
        <v>75</v>
      </c>
      <c r="AU134" s="125" t="s">
        <v>87</v>
      </c>
      <c r="AY134" s="118" t="s">
        <v>223</v>
      </c>
      <c r="BK134" s="126">
        <f>SUM(BK135:BK144)</f>
        <v>0</v>
      </c>
    </row>
    <row r="135" spans="2:65" s="1" customFormat="1" ht="62.65" customHeight="1">
      <c r="B135" s="34"/>
      <c r="C135" s="129" t="s">
        <v>282</v>
      </c>
      <c r="D135" s="129" t="s">
        <v>227</v>
      </c>
      <c r="E135" s="130" t="s">
        <v>1356</v>
      </c>
      <c r="F135" s="131" t="s">
        <v>1357</v>
      </c>
      <c r="G135" s="132" t="s">
        <v>271</v>
      </c>
      <c r="H135" s="133">
        <v>21</v>
      </c>
      <c r="I135" s="134"/>
      <c r="J135" s="135">
        <f>ROUND(I135*H135,2)</f>
        <v>0</v>
      </c>
      <c r="K135" s="131" t="s">
        <v>272</v>
      </c>
      <c r="L135" s="34"/>
      <c r="M135" s="136" t="s">
        <v>19</v>
      </c>
      <c r="N135" s="137" t="s">
        <v>47</v>
      </c>
      <c r="P135" s="138">
        <f>O135*H135</f>
        <v>0</v>
      </c>
      <c r="Q135" s="138">
        <v>9.8000000000000004E-2</v>
      </c>
      <c r="R135" s="138">
        <f>Q135*H135</f>
        <v>2.0580000000000003</v>
      </c>
      <c r="S135" s="138">
        <v>0</v>
      </c>
      <c r="T135" s="139">
        <f>S135*H135</f>
        <v>0</v>
      </c>
      <c r="AR135" s="140" t="s">
        <v>232</v>
      </c>
      <c r="AT135" s="140" t="s">
        <v>227</v>
      </c>
      <c r="AU135" s="140" t="s">
        <v>233</v>
      </c>
      <c r="AY135" s="18" t="s">
        <v>223</v>
      </c>
      <c r="BE135" s="141">
        <f>IF(N135="základní",J135,0)</f>
        <v>0</v>
      </c>
      <c r="BF135" s="141">
        <f>IF(N135="snížená",J135,0)</f>
        <v>0</v>
      </c>
      <c r="BG135" s="141">
        <f>IF(N135="zákl. přenesená",J135,0)</f>
        <v>0</v>
      </c>
      <c r="BH135" s="141">
        <f>IF(N135="sníž. přenesená",J135,0)</f>
        <v>0</v>
      </c>
      <c r="BI135" s="141">
        <f>IF(N135="nulová",J135,0)</f>
        <v>0</v>
      </c>
      <c r="BJ135" s="18" t="s">
        <v>84</v>
      </c>
      <c r="BK135" s="141">
        <f>ROUND(I135*H135,2)</f>
        <v>0</v>
      </c>
      <c r="BL135" s="18" t="s">
        <v>232</v>
      </c>
      <c r="BM135" s="140" t="s">
        <v>1704</v>
      </c>
    </row>
    <row r="136" spans="2:65" s="1" customFormat="1" ht="11.25">
      <c r="B136" s="34"/>
      <c r="D136" s="163" t="s">
        <v>274</v>
      </c>
      <c r="F136" s="164" t="s">
        <v>1359</v>
      </c>
      <c r="I136" s="165"/>
      <c r="L136" s="34"/>
      <c r="M136" s="166"/>
      <c r="T136" s="55"/>
      <c r="AT136" s="18" t="s">
        <v>274</v>
      </c>
      <c r="AU136" s="18" t="s">
        <v>233</v>
      </c>
    </row>
    <row r="137" spans="2:65" s="13" customFormat="1" ht="11.25">
      <c r="B137" s="149"/>
      <c r="D137" s="143" t="s">
        <v>249</v>
      </c>
      <c r="E137" s="150" t="s">
        <v>19</v>
      </c>
      <c r="F137" s="151" t="s">
        <v>1705</v>
      </c>
      <c r="H137" s="152">
        <v>21</v>
      </c>
      <c r="I137" s="153"/>
      <c r="L137" s="149"/>
      <c r="M137" s="154"/>
      <c r="T137" s="155"/>
      <c r="AT137" s="150" t="s">
        <v>249</v>
      </c>
      <c r="AU137" s="150" t="s">
        <v>233</v>
      </c>
      <c r="AV137" s="13" t="s">
        <v>87</v>
      </c>
      <c r="AW137" s="13" t="s">
        <v>37</v>
      </c>
      <c r="AX137" s="13" t="s">
        <v>84</v>
      </c>
      <c r="AY137" s="150" t="s">
        <v>223</v>
      </c>
    </row>
    <row r="138" spans="2:65" s="1" customFormat="1" ht="24.2" customHeight="1">
      <c r="B138" s="34"/>
      <c r="C138" s="174" t="s">
        <v>301</v>
      </c>
      <c r="D138" s="174" t="s">
        <v>314</v>
      </c>
      <c r="E138" s="175" t="s">
        <v>1364</v>
      </c>
      <c r="F138" s="176" t="s">
        <v>1365</v>
      </c>
      <c r="G138" s="177" t="s">
        <v>271</v>
      </c>
      <c r="H138" s="178">
        <v>22.062999999999999</v>
      </c>
      <c r="I138" s="179"/>
      <c r="J138" s="180">
        <f>ROUND(I138*H138,2)</f>
        <v>0</v>
      </c>
      <c r="K138" s="176" t="s">
        <v>272</v>
      </c>
      <c r="L138" s="181"/>
      <c r="M138" s="182" t="s">
        <v>19</v>
      </c>
      <c r="N138" s="183" t="s">
        <v>47</v>
      </c>
      <c r="P138" s="138">
        <f>O138*H138</f>
        <v>0</v>
      </c>
      <c r="Q138" s="138">
        <v>0.13600000000000001</v>
      </c>
      <c r="R138" s="138">
        <f>Q138*H138</f>
        <v>3.0005679999999999</v>
      </c>
      <c r="S138" s="138">
        <v>0</v>
      </c>
      <c r="T138" s="139">
        <f>S138*H138</f>
        <v>0</v>
      </c>
      <c r="AR138" s="140" t="s">
        <v>268</v>
      </c>
      <c r="AT138" s="140" t="s">
        <v>314</v>
      </c>
      <c r="AU138" s="140" t="s">
        <v>233</v>
      </c>
      <c r="AY138" s="18" t="s">
        <v>223</v>
      </c>
      <c r="BE138" s="141">
        <f>IF(N138="základní",J138,0)</f>
        <v>0</v>
      </c>
      <c r="BF138" s="141">
        <f>IF(N138="snížená",J138,0)</f>
        <v>0</v>
      </c>
      <c r="BG138" s="141">
        <f>IF(N138="zákl. přenesená",J138,0)</f>
        <v>0</v>
      </c>
      <c r="BH138" s="141">
        <f>IF(N138="sníž. přenesená",J138,0)</f>
        <v>0</v>
      </c>
      <c r="BI138" s="141">
        <f>IF(N138="nulová",J138,0)</f>
        <v>0</v>
      </c>
      <c r="BJ138" s="18" t="s">
        <v>84</v>
      </c>
      <c r="BK138" s="141">
        <f>ROUND(I138*H138,2)</f>
        <v>0</v>
      </c>
      <c r="BL138" s="18" t="s">
        <v>232</v>
      </c>
      <c r="BM138" s="140" t="s">
        <v>1706</v>
      </c>
    </row>
    <row r="139" spans="2:65" s="13" customFormat="1" ht="11.25">
      <c r="B139" s="149"/>
      <c r="D139" s="143" t="s">
        <v>249</v>
      </c>
      <c r="E139" s="150" t="s">
        <v>19</v>
      </c>
      <c r="F139" s="151" t="s">
        <v>1705</v>
      </c>
      <c r="H139" s="152">
        <v>21</v>
      </c>
      <c r="I139" s="153"/>
      <c r="L139" s="149"/>
      <c r="M139" s="154"/>
      <c r="T139" s="155"/>
      <c r="AT139" s="150" t="s">
        <v>249</v>
      </c>
      <c r="AU139" s="150" t="s">
        <v>233</v>
      </c>
      <c r="AV139" s="13" t="s">
        <v>87</v>
      </c>
      <c r="AW139" s="13" t="s">
        <v>37</v>
      </c>
      <c r="AX139" s="13" t="s">
        <v>76</v>
      </c>
      <c r="AY139" s="150" t="s">
        <v>223</v>
      </c>
    </row>
    <row r="140" spans="2:65" s="13" customFormat="1" ht="11.25">
      <c r="B140" s="149"/>
      <c r="D140" s="143" t="s">
        <v>249</v>
      </c>
      <c r="E140" s="150" t="s">
        <v>19</v>
      </c>
      <c r="F140" s="151" t="s">
        <v>1707</v>
      </c>
      <c r="H140" s="152">
        <v>0.42</v>
      </c>
      <c r="I140" s="153"/>
      <c r="L140" s="149"/>
      <c r="M140" s="154"/>
      <c r="T140" s="155"/>
      <c r="AT140" s="150" t="s">
        <v>249</v>
      </c>
      <c r="AU140" s="150" t="s">
        <v>233</v>
      </c>
      <c r="AV140" s="13" t="s">
        <v>87</v>
      </c>
      <c r="AW140" s="13" t="s">
        <v>37</v>
      </c>
      <c r="AX140" s="13" t="s">
        <v>76</v>
      </c>
      <c r="AY140" s="150" t="s">
        <v>223</v>
      </c>
    </row>
    <row r="141" spans="2:65" s="14" customFormat="1" ht="11.25">
      <c r="B141" s="156"/>
      <c r="D141" s="143" t="s">
        <v>249</v>
      </c>
      <c r="E141" s="157" t="s">
        <v>19</v>
      </c>
      <c r="F141" s="158" t="s">
        <v>253</v>
      </c>
      <c r="H141" s="159">
        <v>21.42</v>
      </c>
      <c r="I141" s="160"/>
      <c r="L141" s="156"/>
      <c r="M141" s="161"/>
      <c r="T141" s="162"/>
      <c r="AT141" s="157" t="s">
        <v>249</v>
      </c>
      <c r="AU141" s="157" t="s">
        <v>233</v>
      </c>
      <c r="AV141" s="14" t="s">
        <v>232</v>
      </c>
      <c r="AW141" s="14" t="s">
        <v>37</v>
      </c>
      <c r="AX141" s="14" t="s">
        <v>84</v>
      </c>
      <c r="AY141" s="157" t="s">
        <v>223</v>
      </c>
    </row>
    <row r="142" spans="2:65" s="13" customFormat="1" ht="11.25">
      <c r="B142" s="149"/>
      <c r="D142" s="143" t="s">
        <v>249</v>
      </c>
      <c r="F142" s="151" t="s">
        <v>1708</v>
      </c>
      <c r="H142" s="152">
        <v>22.062999999999999</v>
      </c>
      <c r="I142" s="153"/>
      <c r="L142" s="149"/>
      <c r="M142" s="154"/>
      <c r="T142" s="155"/>
      <c r="AT142" s="150" t="s">
        <v>249</v>
      </c>
      <c r="AU142" s="150" t="s">
        <v>233</v>
      </c>
      <c r="AV142" s="13" t="s">
        <v>87</v>
      </c>
      <c r="AW142" s="13" t="s">
        <v>4</v>
      </c>
      <c r="AX142" s="13" t="s">
        <v>84</v>
      </c>
      <c r="AY142" s="150" t="s">
        <v>223</v>
      </c>
    </row>
    <row r="143" spans="2:65" s="1" customFormat="1" ht="16.5" customHeight="1">
      <c r="B143" s="34"/>
      <c r="C143" s="174" t="s">
        <v>308</v>
      </c>
      <c r="D143" s="174" t="s">
        <v>314</v>
      </c>
      <c r="E143" s="175" t="s">
        <v>1371</v>
      </c>
      <c r="F143" s="176" t="s">
        <v>1372</v>
      </c>
      <c r="G143" s="177" t="s">
        <v>265</v>
      </c>
      <c r="H143" s="178">
        <v>8.5259999999999998</v>
      </c>
      <c r="I143" s="179"/>
      <c r="J143" s="180">
        <f>ROUND(I143*H143,2)</f>
        <v>0</v>
      </c>
      <c r="K143" s="176" t="s">
        <v>272</v>
      </c>
      <c r="L143" s="181"/>
      <c r="M143" s="182" t="s">
        <v>19</v>
      </c>
      <c r="N143" s="183" t="s">
        <v>47</v>
      </c>
      <c r="P143" s="138">
        <f>O143*H143</f>
        <v>0</v>
      </c>
      <c r="Q143" s="138">
        <v>1</v>
      </c>
      <c r="R143" s="138">
        <f>Q143*H143</f>
        <v>8.5259999999999998</v>
      </c>
      <c r="S143" s="138">
        <v>0</v>
      </c>
      <c r="T143" s="139">
        <f>S143*H143</f>
        <v>0</v>
      </c>
      <c r="AR143" s="140" t="s">
        <v>268</v>
      </c>
      <c r="AT143" s="140" t="s">
        <v>314</v>
      </c>
      <c r="AU143" s="140" t="s">
        <v>233</v>
      </c>
      <c r="AY143" s="18" t="s">
        <v>223</v>
      </c>
      <c r="BE143" s="141">
        <f>IF(N143="základní",J143,0)</f>
        <v>0</v>
      </c>
      <c r="BF143" s="141">
        <f>IF(N143="snížená",J143,0)</f>
        <v>0</v>
      </c>
      <c r="BG143" s="141">
        <f>IF(N143="zákl. přenesená",J143,0)</f>
        <v>0</v>
      </c>
      <c r="BH143" s="141">
        <f>IF(N143="sníž. přenesená",J143,0)</f>
        <v>0</v>
      </c>
      <c r="BI143" s="141">
        <f>IF(N143="nulová",J143,0)</f>
        <v>0</v>
      </c>
      <c r="BJ143" s="18" t="s">
        <v>84</v>
      </c>
      <c r="BK143" s="141">
        <f>ROUND(I143*H143,2)</f>
        <v>0</v>
      </c>
      <c r="BL143" s="18" t="s">
        <v>232</v>
      </c>
      <c r="BM143" s="140" t="s">
        <v>1709</v>
      </c>
    </row>
    <row r="144" spans="2:65" s="13" customFormat="1" ht="11.25">
      <c r="B144" s="149"/>
      <c r="D144" s="143" t="s">
        <v>249</v>
      </c>
      <c r="E144" s="150" t="s">
        <v>19</v>
      </c>
      <c r="F144" s="151" t="s">
        <v>1710</v>
      </c>
      <c r="H144" s="152">
        <v>8.5259999999999998</v>
      </c>
      <c r="I144" s="153"/>
      <c r="L144" s="149"/>
      <c r="M144" s="154"/>
      <c r="T144" s="155"/>
      <c r="AT144" s="150" t="s">
        <v>249</v>
      </c>
      <c r="AU144" s="150" t="s">
        <v>233</v>
      </c>
      <c r="AV144" s="13" t="s">
        <v>87</v>
      </c>
      <c r="AW144" s="13" t="s">
        <v>37</v>
      </c>
      <c r="AX144" s="13" t="s">
        <v>84</v>
      </c>
      <c r="AY144" s="150" t="s">
        <v>223</v>
      </c>
    </row>
    <row r="145" spans="2:65" s="11" customFormat="1" ht="22.9" customHeight="1">
      <c r="B145" s="117"/>
      <c r="D145" s="118" t="s">
        <v>75</v>
      </c>
      <c r="E145" s="127" t="s">
        <v>282</v>
      </c>
      <c r="F145" s="127" t="s">
        <v>614</v>
      </c>
      <c r="I145" s="120"/>
      <c r="J145" s="128">
        <f>BK145</f>
        <v>0</v>
      </c>
      <c r="L145" s="117"/>
      <c r="M145" s="122"/>
      <c r="P145" s="123">
        <f>P146+P149+P157</f>
        <v>0</v>
      </c>
      <c r="R145" s="123">
        <f>R146+R149+R157</f>
        <v>3.9479999999999995</v>
      </c>
      <c r="T145" s="124">
        <f>T146+T149+T157</f>
        <v>0.42</v>
      </c>
      <c r="AR145" s="118" t="s">
        <v>84</v>
      </c>
      <c r="AT145" s="125" t="s">
        <v>75</v>
      </c>
      <c r="AU145" s="125" t="s">
        <v>84</v>
      </c>
      <c r="AY145" s="118" t="s">
        <v>223</v>
      </c>
      <c r="BK145" s="126">
        <f>BK146+BK149+BK157</f>
        <v>0</v>
      </c>
    </row>
    <row r="146" spans="2:65" s="11" customFormat="1" ht="20.85" customHeight="1">
      <c r="B146" s="117"/>
      <c r="D146" s="118" t="s">
        <v>75</v>
      </c>
      <c r="E146" s="127" t="s">
        <v>615</v>
      </c>
      <c r="F146" s="127" t="s">
        <v>616</v>
      </c>
      <c r="I146" s="120"/>
      <c r="J146" s="128">
        <f>BK146</f>
        <v>0</v>
      </c>
      <c r="L146" s="117"/>
      <c r="M146" s="122"/>
      <c r="P146" s="123">
        <f>SUM(P147:P148)</f>
        <v>0</v>
      </c>
      <c r="R146" s="123">
        <f>SUM(R147:R148)</f>
        <v>0</v>
      </c>
      <c r="T146" s="124">
        <f>SUM(T147:T148)</f>
        <v>0.42</v>
      </c>
      <c r="AR146" s="118" t="s">
        <v>84</v>
      </c>
      <c r="AT146" s="125" t="s">
        <v>75</v>
      </c>
      <c r="AU146" s="125" t="s">
        <v>87</v>
      </c>
      <c r="AY146" s="118" t="s">
        <v>223</v>
      </c>
      <c r="BK146" s="126">
        <f>SUM(BK147:BK148)</f>
        <v>0</v>
      </c>
    </row>
    <row r="147" spans="2:65" s="1" customFormat="1" ht="66.75" customHeight="1">
      <c r="B147" s="34"/>
      <c r="C147" s="129" t="s">
        <v>8</v>
      </c>
      <c r="D147" s="129" t="s">
        <v>227</v>
      </c>
      <c r="E147" s="130" t="s">
        <v>636</v>
      </c>
      <c r="F147" s="131" t="s">
        <v>637</v>
      </c>
      <c r="G147" s="132" t="s">
        <v>271</v>
      </c>
      <c r="H147" s="133">
        <v>21</v>
      </c>
      <c r="I147" s="134"/>
      <c r="J147" s="135">
        <f>ROUND(I147*H147,2)</f>
        <v>0</v>
      </c>
      <c r="K147" s="131" t="s">
        <v>231</v>
      </c>
      <c r="L147" s="34"/>
      <c r="M147" s="136" t="s">
        <v>19</v>
      </c>
      <c r="N147" s="137" t="s">
        <v>47</v>
      </c>
      <c r="P147" s="138">
        <f>O147*H147</f>
        <v>0</v>
      </c>
      <c r="Q147" s="138">
        <v>0</v>
      </c>
      <c r="R147" s="138">
        <f>Q147*H147</f>
        <v>0</v>
      </c>
      <c r="S147" s="138">
        <v>0.02</v>
      </c>
      <c r="T147" s="139">
        <f>S147*H147</f>
        <v>0.42</v>
      </c>
      <c r="AR147" s="140" t="s">
        <v>232</v>
      </c>
      <c r="AT147" s="140" t="s">
        <v>227</v>
      </c>
      <c r="AU147" s="140" t="s">
        <v>233</v>
      </c>
      <c r="AY147" s="18" t="s">
        <v>223</v>
      </c>
      <c r="BE147" s="141">
        <f>IF(N147="základní",J147,0)</f>
        <v>0</v>
      </c>
      <c r="BF147" s="141">
        <f>IF(N147="snížená",J147,0)</f>
        <v>0</v>
      </c>
      <c r="BG147" s="141">
        <f>IF(N147="zákl. přenesená",J147,0)</f>
        <v>0</v>
      </c>
      <c r="BH147" s="141">
        <f>IF(N147="sníž. přenesená",J147,0)</f>
        <v>0</v>
      </c>
      <c r="BI147" s="141">
        <f>IF(N147="nulová",J147,0)</f>
        <v>0</v>
      </c>
      <c r="BJ147" s="18" t="s">
        <v>84</v>
      </c>
      <c r="BK147" s="141">
        <f>ROUND(I147*H147,2)</f>
        <v>0</v>
      </c>
      <c r="BL147" s="18" t="s">
        <v>232</v>
      </c>
      <c r="BM147" s="140" t="s">
        <v>1711</v>
      </c>
    </row>
    <row r="148" spans="2:65" s="13" customFormat="1" ht="11.25">
      <c r="B148" s="149"/>
      <c r="D148" s="143" t="s">
        <v>249</v>
      </c>
      <c r="E148" s="150" t="s">
        <v>19</v>
      </c>
      <c r="F148" s="151" t="s">
        <v>1705</v>
      </c>
      <c r="H148" s="152">
        <v>21</v>
      </c>
      <c r="I148" s="153"/>
      <c r="L148" s="149"/>
      <c r="M148" s="154"/>
      <c r="T148" s="155"/>
      <c r="AT148" s="150" t="s">
        <v>249</v>
      </c>
      <c r="AU148" s="150" t="s">
        <v>233</v>
      </c>
      <c r="AV148" s="13" t="s">
        <v>87</v>
      </c>
      <c r="AW148" s="13" t="s">
        <v>37</v>
      </c>
      <c r="AX148" s="13" t="s">
        <v>84</v>
      </c>
      <c r="AY148" s="150" t="s">
        <v>223</v>
      </c>
    </row>
    <row r="149" spans="2:65" s="11" customFormat="1" ht="20.85" customHeight="1">
      <c r="B149" s="117"/>
      <c r="D149" s="118" t="s">
        <v>75</v>
      </c>
      <c r="E149" s="127" t="s">
        <v>642</v>
      </c>
      <c r="F149" s="127" t="s">
        <v>643</v>
      </c>
      <c r="I149" s="120"/>
      <c r="J149" s="128">
        <f>BK149</f>
        <v>0</v>
      </c>
      <c r="L149" s="117"/>
      <c r="M149" s="122"/>
      <c r="P149" s="123">
        <f>SUM(P150:P156)</f>
        <v>0</v>
      </c>
      <c r="R149" s="123">
        <f>SUM(R150:R156)</f>
        <v>3.9479999999999995</v>
      </c>
      <c r="T149" s="124">
        <f>SUM(T150:T156)</f>
        <v>0</v>
      </c>
      <c r="AR149" s="118" t="s">
        <v>84</v>
      </c>
      <c r="AT149" s="125" t="s">
        <v>75</v>
      </c>
      <c r="AU149" s="125" t="s">
        <v>87</v>
      </c>
      <c r="AY149" s="118" t="s">
        <v>223</v>
      </c>
      <c r="BK149" s="126">
        <f>SUM(BK150:BK156)</f>
        <v>0</v>
      </c>
    </row>
    <row r="150" spans="2:65" s="1" customFormat="1" ht="49.15" customHeight="1">
      <c r="B150" s="34"/>
      <c r="C150" s="129" t="s">
        <v>322</v>
      </c>
      <c r="D150" s="129" t="s">
        <v>227</v>
      </c>
      <c r="E150" s="130" t="s">
        <v>657</v>
      </c>
      <c r="F150" s="131" t="s">
        <v>658</v>
      </c>
      <c r="G150" s="132" t="s">
        <v>563</v>
      </c>
      <c r="H150" s="133">
        <v>16</v>
      </c>
      <c r="I150" s="134"/>
      <c r="J150" s="135">
        <f>ROUND(I150*H150,2)</f>
        <v>0</v>
      </c>
      <c r="K150" s="131" t="s">
        <v>272</v>
      </c>
      <c r="L150" s="34"/>
      <c r="M150" s="136" t="s">
        <v>19</v>
      </c>
      <c r="N150" s="137" t="s">
        <v>47</v>
      </c>
      <c r="P150" s="138">
        <f>O150*H150</f>
        <v>0</v>
      </c>
      <c r="Q150" s="138">
        <v>0.14066999999999999</v>
      </c>
      <c r="R150" s="138">
        <f>Q150*H150</f>
        <v>2.2507199999999998</v>
      </c>
      <c r="S150" s="138">
        <v>0</v>
      </c>
      <c r="T150" s="139">
        <f>S150*H150</f>
        <v>0</v>
      </c>
      <c r="AR150" s="140" t="s">
        <v>232</v>
      </c>
      <c r="AT150" s="140" t="s">
        <v>227</v>
      </c>
      <c r="AU150" s="140" t="s">
        <v>233</v>
      </c>
      <c r="AY150" s="18" t="s">
        <v>223</v>
      </c>
      <c r="BE150" s="141">
        <f>IF(N150="základní",J150,0)</f>
        <v>0</v>
      </c>
      <c r="BF150" s="141">
        <f>IF(N150="snížená",J150,0)</f>
        <v>0</v>
      </c>
      <c r="BG150" s="141">
        <f>IF(N150="zákl. přenesená",J150,0)</f>
        <v>0</v>
      </c>
      <c r="BH150" s="141">
        <f>IF(N150="sníž. přenesená",J150,0)</f>
        <v>0</v>
      </c>
      <c r="BI150" s="141">
        <f>IF(N150="nulová",J150,0)</f>
        <v>0</v>
      </c>
      <c r="BJ150" s="18" t="s">
        <v>84</v>
      </c>
      <c r="BK150" s="141">
        <f>ROUND(I150*H150,2)</f>
        <v>0</v>
      </c>
      <c r="BL150" s="18" t="s">
        <v>232</v>
      </c>
      <c r="BM150" s="140" t="s">
        <v>1433</v>
      </c>
    </row>
    <row r="151" spans="2:65" s="1" customFormat="1" ht="11.25">
      <c r="B151" s="34"/>
      <c r="D151" s="163" t="s">
        <v>274</v>
      </c>
      <c r="F151" s="164" t="s">
        <v>660</v>
      </c>
      <c r="I151" s="165"/>
      <c r="L151" s="34"/>
      <c r="M151" s="166"/>
      <c r="T151" s="55"/>
      <c r="AT151" s="18" t="s">
        <v>274</v>
      </c>
      <c r="AU151" s="18" t="s">
        <v>233</v>
      </c>
    </row>
    <row r="152" spans="2:65" s="13" customFormat="1" ht="11.25">
      <c r="B152" s="149"/>
      <c r="D152" s="143" t="s">
        <v>249</v>
      </c>
      <c r="E152" s="150" t="s">
        <v>19</v>
      </c>
      <c r="F152" s="151" t="s">
        <v>1712</v>
      </c>
      <c r="H152" s="152">
        <v>16</v>
      </c>
      <c r="I152" s="153"/>
      <c r="L152" s="149"/>
      <c r="M152" s="154"/>
      <c r="T152" s="155"/>
      <c r="AT152" s="150" t="s">
        <v>249</v>
      </c>
      <c r="AU152" s="150" t="s">
        <v>233</v>
      </c>
      <c r="AV152" s="13" t="s">
        <v>87</v>
      </c>
      <c r="AW152" s="13" t="s">
        <v>37</v>
      </c>
      <c r="AX152" s="13" t="s">
        <v>84</v>
      </c>
      <c r="AY152" s="150" t="s">
        <v>223</v>
      </c>
    </row>
    <row r="153" spans="2:65" s="1" customFormat="1" ht="16.5" customHeight="1">
      <c r="B153" s="34"/>
      <c r="C153" s="174" t="s">
        <v>328</v>
      </c>
      <c r="D153" s="174" t="s">
        <v>314</v>
      </c>
      <c r="E153" s="175" t="s">
        <v>663</v>
      </c>
      <c r="F153" s="176" t="s">
        <v>664</v>
      </c>
      <c r="G153" s="177" t="s">
        <v>563</v>
      </c>
      <c r="H153" s="178">
        <v>16.32</v>
      </c>
      <c r="I153" s="179"/>
      <c r="J153" s="180">
        <f>ROUND(I153*H153,2)</f>
        <v>0</v>
      </c>
      <c r="K153" s="176" t="s">
        <v>231</v>
      </c>
      <c r="L153" s="181"/>
      <c r="M153" s="182" t="s">
        <v>19</v>
      </c>
      <c r="N153" s="183" t="s">
        <v>47</v>
      </c>
      <c r="P153" s="138">
        <f>O153*H153</f>
        <v>0</v>
      </c>
      <c r="Q153" s="138">
        <v>0.104</v>
      </c>
      <c r="R153" s="138">
        <f>Q153*H153</f>
        <v>1.6972799999999999</v>
      </c>
      <c r="S153" s="138">
        <v>0</v>
      </c>
      <c r="T153" s="139">
        <f>S153*H153</f>
        <v>0</v>
      </c>
      <c r="AR153" s="140" t="s">
        <v>268</v>
      </c>
      <c r="AT153" s="140" t="s">
        <v>314</v>
      </c>
      <c r="AU153" s="140" t="s">
        <v>233</v>
      </c>
      <c r="AY153" s="18" t="s">
        <v>223</v>
      </c>
      <c r="BE153" s="141">
        <f>IF(N153="základní",J153,0)</f>
        <v>0</v>
      </c>
      <c r="BF153" s="141">
        <f>IF(N153="snížená",J153,0)</f>
        <v>0</v>
      </c>
      <c r="BG153" s="141">
        <f>IF(N153="zákl. přenesená",J153,0)</f>
        <v>0</v>
      </c>
      <c r="BH153" s="141">
        <f>IF(N153="sníž. přenesená",J153,0)</f>
        <v>0</v>
      </c>
      <c r="BI153" s="141">
        <f>IF(N153="nulová",J153,0)</f>
        <v>0</v>
      </c>
      <c r="BJ153" s="18" t="s">
        <v>84</v>
      </c>
      <c r="BK153" s="141">
        <f>ROUND(I153*H153,2)</f>
        <v>0</v>
      </c>
      <c r="BL153" s="18" t="s">
        <v>232</v>
      </c>
      <c r="BM153" s="140" t="s">
        <v>1435</v>
      </c>
    </row>
    <row r="154" spans="2:65" s="13" customFormat="1" ht="11.25">
      <c r="B154" s="149"/>
      <c r="D154" s="143" t="s">
        <v>249</v>
      </c>
      <c r="E154" s="150" t="s">
        <v>19</v>
      </c>
      <c r="F154" s="151" t="s">
        <v>1712</v>
      </c>
      <c r="H154" s="152">
        <v>16</v>
      </c>
      <c r="I154" s="153"/>
      <c r="L154" s="149"/>
      <c r="M154" s="154"/>
      <c r="T154" s="155"/>
      <c r="AT154" s="150" t="s">
        <v>249</v>
      </c>
      <c r="AU154" s="150" t="s">
        <v>233</v>
      </c>
      <c r="AV154" s="13" t="s">
        <v>87</v>
      </c>
      <c r="AW154" s="13" t="s">
        <v>37</v>
      </c>
      <c r="AX154" s="13" t="s">
        <v>76</v>
      </c>
      <c r="AY154" s="150" t="s">
        <v>223</v>
      </c>
    </row>
    <row r="155" spans="2:65" s="13" customFormat="1" ht="11.25">
      <c r="B155" s="149"/>
      <c r="D155" s="143" t="s">
        <v>249</v>
      </c>
      <c r="E155" s="150" t="s">
        <v>19</v>
      </c>
      <c r="F155" s="151" t="s">
        <v>1713</v>
      </c>
      <c r="H155" s="152">
        <v>0.32</v>
      </c>
      <c r="I155" s="153"/>
      <c r="L155" s="149"/>
      <c r="M155" s="154"/>
      <c r="T155" s="155"/>
      <c r="AT155" s="150" t="s">
        <v>249</v>
      </c>
      <c r="AU155" s="150" t="s">
        <v>233</v>
      </c>
      <c r="AV155" s="13" t="s">
        <v>87</v>
      </c>
      <c r="AW155" s="13" t="s">
        <v>37</v>
      </c>
      <c r="AX155" s="13" t="s">
        <v>76</v>
      </c>
      <c r="AY155" s="150" t="s">
        <v>223</v>
      </c>
    </row>
    <row r="156" spans="2:65" s="14" customFormat="1" ht="11.25">
      <c r="B156" s="156"/>
      <c r="D156" s="143" t="s">
        <v>249</v>
      </c>
      <c r="E156" s="157" t="s">
        <v>19</v>
      </c>
      <c r="F156" s="158" t="s">
        <v>253</v>
      </c>
      <c r="H156" s="159">
        <v>16.32</v>
      </c>
      <c r="I156" s="160"/>
      <c r="L156" s="156"/>
      <c r="M156" s="161"/>
      <c r="T156" s="162"/>
      <c r="AT156" s="157" t="s">
        <v>249</v>
      </c>
      <c r="AU156" s="157" t="s">
        <v>233</v>
      </c>
      <c r="AV156" s="14" t="s">
        <v>232</v>
      </c>
      <c r="AW156" s="14" t="s">
        <v>37</v>
      </c>
      <c r="AX156" s="14" t="s">
        <v>84</v>
      </c>
      <c r="AY156" s="157" t="s">
        <v>223</v>
      </c>
    </row>
    <row r="157" spans="2:65" s="11" customFormat="1" ht="20.85" customHeight="1">
      <c r="B157" s="117"/>
      <c r="D157" s="118" t="s">
        <v>75</v>
      </c>
      <c r="E157" s="127" t="s">
        <v>758</v>
      </c>
      <c r="F157" s="127" t="s">
        <v>759</v>
      </c>
      <c r="I157" s="120"/>
      <c r="J157" s="128">
        <f>BK157</f>
        <v>0</v>
      </c>
      <c r="L157" s="117"/>
      <c r="M157" s="122"/>
      <c r="P157" s="123">
        <f>SUM(P158:P159)</f>
        <v>0</v>
      </c>
      <c r="R157" s="123">
        <f>SUM(R158:R159)</f>
        <v>0</v>
      </c>
      <c r="T157" s="124">
        <f>SUM(T158:T159)</f>
        <v>0</v>
      </c>
      <c r="AR157" s="118" t="s">
        <v>84</v>
      </c>
      <c r="AT157" s="125" t="s">
        <v>75</v>
      </c>
      <c r="AU157" s="125" t="s">
        <v>87</v>
      </c>
      <c r="AY157" s="118" t="s">
        <v>223</v>
      </c>
      <c r="BK157" s="126">
        <f>SUM(BK158:BK159)</f>
        <v>0</v>
      </c>
    </row>
    <row r="158" spans="2:65" s="1" customFormat="1" ht="37.9" customHeight="1">
      <c r="B158" s="34"/>
      <c r="C158" s="129" t="s">
        <v>334</v>
      </c>
      <c r="D158" s="129" t="s">
        <v>227</v>
      </c>
      <c r="E158" s="130" t="s">
        <v>1027</v>
      </c>
      <c r="F158" s="131" t="s">
        <v>1028</v>
      </c>
      <c r="G158" s="132" t="s">
        <v>265</v>
      </c>
      <c r="H158" s="133">
        <v>17.533000000000001</v>
      </c>
      <c r="I158" s="134"/>
      <c r="J158" s="135">
        <f>ROUND(I158*H158,2)</f>
        <v>0</v>
      </c>
      <c r="K158" s="131" t="s">
        <v>272</v>
      </c>
      <c r="L158" s="34"/>
      <c r="M158" s="136" t="s">
        <v>19</v>
      </c>
      <c r="N158" s="137" t="s">
        <v>47</v>
      </c>
      <c r="P158" s="138">
        <f>O158*H158</f>
        <v>0</v>
      </c>
      <c r="Q158" s="138">
        <v>0</v>
      </c>
      <c r="R158" s="138">
        <f>Q158*H158</f>
        <v>0</v>
      </c>
      <c r="S158" s="138">
        <v>0</v>
      </c>
      <c r="T158" s="139">
        <f>S158*H158</f>
        <v>0</v>
      </c>
      <c r="AR158" s="140" t="s">
        <v>232</v>
      </c>
      <c r="AT158" s="140" t="s">
        <v>227</v>
      </c>
      <c r="AU158" s="140" t="s">
        <v>233</v>
      </c>
      <c r="AY158" s="18" t="s">
        <v>223</v>
      </c>
      <c r="BE158" s="141">
        <f>IF(N158="základní",J158,0)</f>
        <v>0</v>
      </c>
      <c r="BF158" s="141">
        <f>IF(N158="snížená",J158,0)</f>
        <v>0</v>
      </c>
      <c r="BG158" s="141">
        <f>IF(N158="zákl. přenesená",J158,0)</f>
        <v>0</v>
      </c>
      <c r="BH158" s="141">
        <f>IF(N158="sníž. přenesená",J158,0)</f>
        <v>0</v>
      </c>
      <c r="BI158" s="141">
        <f>IF(N158="nulová",J158,0)</f>
        <v>0</v>
      </c>
      <c r="BJ158" s="18" t="s">
        <v>84</v>
      </c>
      <c r="BK158" s="141">
        <f>ROUND(I158*H158,2)</f>
        <v>0</v>
      </c>
      <c r="BL158" s="18" t="s">
        <v>232</v>
      </c>
      <c r="BM158" s="140" t="s">
        <v>795</v>
      </c>
    </row>
    <row r="159" spans="2:65" s="1" customFormat="1" ht="11.25">
      <c r="B159" s="34"/>
      <c r="D159" s="163" t="s">
        <v>274</v>
      </c>
      <c r="F159" s="164" t="s">
        <v>1029</v>
      </c>
      <c r="I159" s="165"/>
      <c r="L159" s="34"/>
      <c r="M159" s="184"/>
      <c r="N159" s="185"/>
      <c r="O159" s="185"/>
      <c r="P159" s="185"/>
      <c r="Q159" s="185"/>
      <c r="R159" s="185"/>
      <c r="S159" s="185"/>
      <c r="T159" s="186"/>
      <c r="AT159" s="18" t="s">
        <v>274</v>
      </c>
      <c r="AU159" s="18" t="s">
        <v>233</v>
      </c>
    </row>
    <row r="160" spans="2:65" s="1" customFormat="1" ht="6.95" customHeight="1">
      <c r="B160" s="43"/>
      <c r="C160" s="44"/>
      <c r="D160" s="44"/>
      <c r="E160" s="44"/>
      <c r="F160" s="44"/>
      <c r="G160" s="44"/>
      <c r="H160" s="44"/>
      <c r="I160" s="44"/>
      <c r="J160" s="44"/>
      <c r="K160" s="44"/>
      <c r="L160" s="34"/>
    </row>
  </sheetData>
  <sheetProtection algorithmName="SHA-512" hashValue="8Ul1DX+LhNRk9dyRyI/brVMP8Dti052sr1FXs+j4yxx6nI10B+vjssKV8NLEYXlOufjzXSkhViAvR69305lYkQ==" saltValue="D1eC3hPNeDJwCC/2sv5L5UL1TBoMDQ129/P5VQo7LL43m9V/3pl+SIkETE1pXSRjvVFM6ia7e32ciJACd2Dgfg==" spinCount="100000" sheet="1" objects="1" scenarios="1" formatColumns="0" formatRows="0" autoFilter="0"/>
  <autoFilter ref="C90:K159" xr:uid="{00000000-0009-0000-0000-000009000000}"/>
  <mergeCells count="9">
    <mergeCell ref="E50:H50"/>
    <mergeCell ref="E81:H81"/>
    <mergeCell ref="E83:H83"/>
    <mergeCell ref="L2:V2"/>
    <mergeCell ref="E7:H7"/>
    <mergeCell ref="E9:H9"/>
    <mergeCell ref="E18:H18"/>
    <mergeCell ref="E27:H27"/>
    <mergeCell ref="E48:H48"/>
  </mergeCells>
  <hyperlinks>
    <hyperlink ref="F101" r:id="rId1" xr:uid="{00000000-0004-0000-0900-000000000000}"/>
    <hyperlink ref="F106" r:id="rId2" xr:uid="{00000000-0004-0000-0900-000001000000}"/>
    <hyperlink ref="F116" r:id="rId3" xr:uid="{00000000-0004-0000-0900-000002000000}"/>
    <hyperlink ref="F123" r:id="rId4" xr:uid="{00000000-0004-0000-0900-000003000000}"/>
    <hyperlink ref="F127" r:id="rId5" xr:uid="{00000000-0004-0000-0900-000004000000}"/>
    <hyperlink ref="F131" r:id="rId6" xr:uid="{00000000-0004-0000-0900-000005000000}"/>
    <hyperlink ref="F136" r:id="rId7" xr:uid="{00000000-0004-0000-0900-000006000000}"/>
    <hyperlink ref="F151" r:id="rId8" xr:uid="{00000000-0004-0000-0900-000007000000}"/>
    <hyperlink ref="F159" r:id="rId9" xr:uid="{00000000-0004-0000-0900-000008000000}"/>
  </hyperlinks>
  <pageMargins left="0.39370078740157483" right="0.39370078740157483" top="0.39370078740157483" bottom="0.39370078740157483" header="0" footer="0"/>
  <pageSetup paperSize="9" scale="76" fitToHeight="0" orientation="portrait" r:id="rId10"/>
  <headerFooter>
    <oddFooter>&amp;CStrana &amp;P z &amp;N</oddFooter>
  </headerFooter>
  <drawing r:id="rId1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8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115</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1714</v>
      </c>
      <c r="F9" s="322"/>
      <c r="G9" s="322"/>
      <c r="H9" s="322"/>
      <c r="L9" s="34"/>
    </row>
    <row r="10" spans="2:46" s="1" customFormat="1" ht="11.25">
      <c r="B10" s="34"/>
      <c r="L10" s="34"/>
    </row>
    <row r="11" spans="2:46" s="1" customFormat="1" ht="12" customHeight="1">
      <c r="B11" s="34"/>
      <c r="D11" s="28" t="s">
        <v>18</v>
      </c>
      <c r="F11" s="26" t="s">
        <v>86</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31.25" customHeight="1">
      <c r="B27" s="88"/>
      <c r="E27" s="291" t="s">
        <v>1715</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ROUNDUP(J85,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ROUNDUP((SUM(BE85:BE186)),  2)</f>
        <v>0</v>
      </c>
      <c r="I33" s="91">
        <v>0.21</v>
      </c>
      <c r="J33" s="90">
        <f>ROUNDUP(((SUM(BE85:BE186))*I33),  2)</f>
        <v>0</v>
      </c>
      <c r="L33" s="34"/>
    </row>
    <row r="34" spans="2:12" s="1" customFormat="1" ht="14.45" customHeight="1">
      <c r="B34" s="34"/>
      <c r="E34" s="28" t="s">
        <v>48</v>
      </c>
      <c r="F34" s="90">
        <f>ROUNDUP((SUM(BF85:BF186)),  2)</f>
        <v>0</v>
      </c>
      <c r="I34" s="91">
        <v>0.12</v>
      </c>
      <c r="J34" s="90">
        <f>ROUNDUP(((SUM(BF85:BF186))*I34),  2)</f>
        <v>0</v>
      </c>
      <c r="L34" s="34"/>
    </row>
    <row r="35" spans="2:12" s="1" customFormat="1" ht="14.45" hidden="1" customHeight="1">
      <c r="B35" s="34"/>
      <c r="E35" s="28" t="s">
        <v>49</v>
      </c>
      <c r="F35" s="90">
        <f>ROUNDUP((SUM(BG85:BG186)),  2)</f>
        <v>0</v>
      </c>
      <c r="I35" s="91">
        <v>0.21</v>
      </c>
      <c r="J35" s="90">
        <f>0</f>
        <v>0</v>
      </c>
      <c r="L35" s="34"/>
    </row>
    <row r="36" spans="2:12" s="1" customFormat="1" ht="14.45" hidden="1" customHeight="1">
      <c r="B36" s="34"/>
      <c r="E36" s="28" t="s">
        <v>50</v>
      </c>
      <c r="F36" s="90">
        <f>ROUNDUP((SUM(BH85:BH186)),  2)</f>
        <v>0</v>
      </c>
      <c r="I36" s="91">
        <v>0.12</v>
      </c>
      <c r="J36" s="90">
        <f>0</f>
        <v>0</v>
      </c>
      <c r="L36" s="34"/>
    </row>
    <row r="37" spans="2:12" s="1" customFormat="1" ht="14.45" hidden="1" customHeight="1">
      <c r="B37" s="34"/>
      <c r="E37" s="28" t="s">
        <v>51</v>
      </c>
      <c r="F37" s="90">
        <f>ROUNDUP((SUM(BI85:BI186)),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SO 151.1 - SO 151.1 - Dopravní značení II/231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J85</f>
        <v>0</v>
      </c>
      <c r="L59" s="34"/>
      <c r="AU59" s="18" t="s">
        <v>186</v>
      </c>
    </row>
    <row r="60" spans="2:47" s="8" customFormat="1" ht="24.95" customHeight="1">
      <c r="B60" s="101"/>
      <c r="D60" s="102" t="s">
        <v>187</v>
      </c>
      <c r="E60" s="103"/>
      <c r="F60" s="103"/>
      <c r="G60" s="103"/>
      <c r="H60" s="103"/>
      <c r="I60" s="103"/>
      <c r="J60" s="104">
        <f>J86</f>
        <v>0</v>
      </c>
      <c r="L60" s="101"/>
    </row>
    <row r="61" spans="2:47" s="9" customFormat="1" ht="19.899999999999999" customHeight="1">
      <c r="B61" s="105"/>
      <c r="D61" s="106" t="s">
        <v>202</v>
      </c>
      <c r="E61" s="107"/>
      <c r="F61" s="107"/>
      <c r="G61" s="107"/>
      <c r="H61" s="107"/>
      <c r="I61" s="107"/>
      <c r="J61" s="108">
        <f>J87</f>
        <v>0</v>
      </c>
      <c r="L61" s="105"/>
    </row>
    <row r="62" spans="2:47" s="9" customFormat="1" ht="14.85" customHeight="1">
      <c r="B62" s="105"/>
      <c r="D62" s="106" t="s">
        <v>206</v>
      </c>
      <c r="E62" s="107"/>
      <c r="F62" s="107"/>
      <c r="G62" s="107"/>
      <c r="H62" s="107"/>
      <c r="I62" s="107"/>
      <c r="J62" s="108">
        <f>J88</f>
        <v>0</v>
      </c>
      <c r="L62" s="105"/>
    </row>
    <row r="63" spans="2:47" s="9" customFormat="1" ht="14.85" customHeight="1">
      <c r="B63" s="105"/>
      <c r="D63" s="106" t="s">
        <v>1716</v>
      </c>
      <c r="E63" s="107"/>
      <c r="F63" s="107"/>
      <c r="G63" s="107"/>
      <c r="H63" s="107"/>
      <c r="I63" s="107"/>
      <c r="J63" s="108">
        <f>J90</f>
        <v>0</v>
      </c>
      <c r="L63" s="105"/>
    </row>
    <row r="64" spans="2:47" s="9" customFormat="1" ht="14.85" customHeight="1">
      <c r="B64" s="105"/>
      <c r="D64" s="106" t="s">
        <v>1585</v>
      </c>
      <c r="E64" s="107"/>
      <c r="F64" s="107"/>
      <c r="G64" s="107"/>
      <c r="H64" s="107"/>
      <c r="I64" s="107"/>
      <c r="J64" s="108">
        <f>J147</f>
        <v>0</v>
      </c>
      <c r="L64" s="105"/>
    </row>
    <row r="65" spans="2:12" s="9" customFormat="1" ht="14.85" customHeight="1">
      <c r="B65" s="105"/>
      <c r="D65" s="106" t="s">
        <v>207</v>
      </c>
      <c r="E65" s="107"/>
      <c r="F65" s="107"/>
      <c r="G65" s="107"/>
      <c r="H65" s="107"/>
      <c r="I65" s="107"/>
      <c r="J65" s="108">
        <f>J183</f>
        <v>0</v>
      </c>
      <c r="L65" s="105"/>
    </row>
    <row r="66" spans="2:12" s="1" customFormat="1" ht="21.75" customHeight="1">
      <c r="B66" s="34"/>
      <c r="L66" s="34"/>
    </row>
    <row r="67" spans="2:12" s="1" customFormat="1" ht="6.95" customHeight="1">
      <c r="B67" s="43"/>
      <c r="C67" s="44"/>
      <c r="D67" s="44"/>
      <c r="E67" s="44"/>
      <c r="F67" s="44"/>
      <c r="G67" s="44"/>
      <c r="H67" s="44"/>
      <c r="I67" s="44"/>
      <c r="J67" s="44"/>
      <c r="K67" s="44"/>
      <c r="L67" s="34"/>
    </row>
    <row r="71" spans="2:12" s="1" customFormat="1" ht="6.95" customHeight="1">
      <c r="B71" s="45"/>
      <c r="C71" s="46"/>
      <c r="D71" s="46"/>
      <c r="E71" s="46"/>
      <c r="F71" s="46"/>
      <c r="G71" s="46"/>
      <c r="H71" s="46"/>
      <c r="I71" s="46"/>
      <c r="J71" s="46"/>
      <c r="K71" s="46"/>
      <c r="L71" s="34"/>
    </row>
    <row r="72" spans="2:12" s="1" customFormat="1" ht="24.95" customHeight="1">
      <c r="B72" s="34"/>
      <c r="C72" s="22" t="s">
        <v>208</v>
      </c>
      <c r="L72" s="34"/>
    </row>
    <row r="73" spans="2:12" s="1" customFormat="1" ht="6.95" customHeight="1">
      <c r="B73" s="34"/>
      <c r="L73" s="34"/>
    </row>
    <row r="74" spans="2:12" s="1" customFormat="1" ht="12" customHeight="1">
      <c r="B74" s="34"/>
      <c r="C74" s="28" t="s">
        <v>16</v>
      </c>
      <c r="L74" s="34"/>
    </row>
    <row r="75" spans="2:12" s="1" customFormat="1" ht="16.5" customHeight="1">
      <c r="B75" s="34"/>
      <c r="E75" s="320" t="str">
        <f>E7</f>
        <v>II/231 Rekonstrukce ul. 28.října, II.část</v>
      </c>
      <c r="F75" s="321"/>
      <c r="G75" s="321"/>
      <c r="H75" s="321"/>
      <c r="L75" s="34"/>
    </row>
    <row r="76" spans="2:12" s="1" customFormat="1" ht="12" customHeight="1">
      <c r="B76" s="34"/>
      <c r="C76" s="28" t="s">
        <v>180</v>
      </c>
      <c r="L76" s="34"/>
    </row>
    <row r="77" spans="2:12" s="1" customFormat="1" ht="30" customHeight="1">
      <c r="B77" s="34"/>
      <c r="E77" s="315" t="str">
        <f>E9</f>
        <v>SO 151.1 - SO 151.1 - Dopravní značení II/231 (100% SÚS)</v>
      </c>
      <c r="F77" s="322"/>
      <c r="G77" s="322"/>
      <c r="H77" s="322"/>
      <c r="L77" s="34"/>
    </row>
    <row r="78" spans="2:12" s="1" customFormat="1" ht="6.95" customHeight="1">
      <c r="B78" s="34"/>
      <c r="L78" s="34"/>
    </row>
    <row r="79" spans="2:12" s="1" customFormat="1" ht="12" customHeight="1">
      <c r="B79" s="34"/>
      <c r="C79" s="28" t="s">
        <v>21</v>
      </c>
      <c r="F79" s="26" t="str">
        <f>F12</f>
        <v xml:space="preserve"> </v>
      </c>
      <c r="I79" s="28" t="s">
        <v>23</v>
      </c>
      <c r="J79" s="51" t="str">
        <f>IF(J12="","",J12)</f>
        <v>1. 10. 2024</v>
      </c>
      <c r="L79" s="34"/>
    </row>
    <row r="80" spans="2:12" s="1" customFormat="1" ht="6.95" customHeight="1">
      <c r="B80" s="34"/>
      <c r="L80" s="34"/>
    </row>
    <row r="81" spans="2:65" s="1" customFormat="1" ht="15.2" customHeight="1">
      <c r="B81" s="34"/>
      <c r="C81" s="28" t="s">
        <v>29</v>
      </c>
      <c r="F81" s="26" t="str">
        <f>E15</f>
        <v>Statutární město Plzeň+ SÚS Plzeňského kraje, p.o.</v>
      </c>
      <c r="I81" s="28" t="s">
        <v>35</v>
      </c>
      <c r="J81" s="32" t="str">
        <f>E21</f>
        <v>PSDS s.r.o.</v>
      </c>
      <c r="L81" s="34"/>
    </row>
    <row r="82" spans="2:65" s="1" customFormat="1" ht="15.2" customHeight="1">
      <c r="B82" s="34"/>
      <c r="C82" s="28" t="s">
        <v>33</v>
      </c>
      <c r="F82" s="26" t="str">
        <f>IF(E18="","",E18)</f>
        <v>Vyplň údaj</v>
      </c>
      <c r="I82" s="28" t="s">
        <v>38</v>
      </c>
      <c r="J82" s="32" t="str">
        <f>E24</f>
        <v xml:space="preserve"> </v>
      </c>
      <c r="L82" s="34"/>
    </row>
    <row r="83" spans="2:65" s="1" customFormat="1" ht="10.35" customHeight="1">
      <c r="B83" s="34"/>
      <c r="L83" s="34"/>
    </row>
    <row r="84" spans="2:65" s="10" customFormat="1" ht="29.25" customHeight="1">
      <c r="B84" s="109"/>
      <c r="C84" s="110" t="s">
        <v>209</v>
      </c>
      <c r="D84" s="111" t="s">
        <v>61</v>
      </c>
      <c r="E84" s="111" t="s">
        <v>57</v>
      </c>
      <c r="F84" s="111" t="s">
        <v>58</v>
      </c>
      <c r="G84" s="111" t="s">
        <v>210</v>
      </c>
      <c r="H84" s="111" t="s">
        <v>211</v>
      </c>
      <c r="I84" s="111" t="s">
        <v>212</v>
      </c>
      <c r="J84" s="111" t="s">
        <v>185</v>
      </c>
      <c r="K84" s="112" t="s">
        <v>213</v>
      </c>
      <c r="L84" s="109"/>
      <c r="M84" s="58" t="s">
        <v>19</v>
      </c>
      <c r="N84" s="59" t="s">
        <v>46</v>
      </c>
      <c r="O84" s="59" t="s">
        <v>214</v>
      </c>
      <c r="P84" s="59" t="s">
        <v>215</v>
      </c>
      <c r="Q84" s="59" t="s">
        <v>216</v>
      </c>
      <c r="R84" s="59" t="s">
        <v>217</v>
      </c>
      <c r="S84" s="59" t="s">
        <v>218</v>
      </c>
      <c r="T84" s="60" t="s">
        <v>219</v>
      </c>
    </row>
    <row r="85" spans="2:65" s="1" customFormat="1" ht="22.9" customHeight="1">
      <c r="B85" s="34"/>
      <c r="C85" s="63" t="s">
        <v>220</v>
      </c>
      <c r="J85" s="113">
        <f>BK85</f>
        <v>0</v>
      </c>
      <c r="L85" s="34"/>
      <c r="M85" s="61"/>
      <c r="N85" s="52"/>
      <c r="O85" s="52"/>
      <c r="P85" s="114">
        <f>P86</f>
        <v>0</v>
      </c>
      <c r="Q85" s="52"/>
      <c r="R85" s="114">
        <f>R86</f>
        <v>6.2292199999999989</v>
      </c>
      <c r="S85" s="52"/>
      <c r="T85" s="115">
        <f>T86</f>
        <v>2.1320000000000001</v>
      </c>
      <c r="AT85" s="18" t="s">
        <v>75</v>
      </c>
      <c r="AU85" s="18" t="s">
        <v>186</v>
      </c>
      <c r="BK85" s="116">
        <f>BK86</f>
        <v>0</v>
      </c>
    </row>
    <row r="86" spans="2:65" s="11" customFormat="1" ht="25.9" customHeight="1">
      <c r="B86" s="117"/>
      <c r="D86" s="118" t="s">
        <v>75</v>
      </c>
      <c r="E86" s="119" t="s">
        <v>221</v>
      </c>
      <c r="F86" s="119" t="s">
        <v>222</v>
      </c>
      <c r="I86" s="120"/>
      <c r="J86" s="121">
        <f>BK86</f>
        <v>0</v>
      </c>
      <c r="L86" s="117"/>
      <c r="M86" s="122"/>
      <c r="P86" s="123">
        <f>P87</f>
        <v>0</v>
      </c>
      <c r="R86" s="123">
        <f>R87</f>
        <v>6.2292199999999989</v>
      </c>
      <c r="T86" s="124">
        <f>T87</f>
        <v>2.1320000000000001</v>
      </c>
      <c r="AR86" s="118" t="s">
        <v>84</v>
      </c>
      <c r="AT86" s="125" t="s">
        <v>75</v>
      </c>
      <c r="AU86" s="125" t="s">
        <v>76</v>
      </c>
      <c r="AY86" s="118" t="s">
        <v>223</v>
      </c>
      <c r="BK86" s="126">
        <f>BK87</f>
        <v>0</v>
      </c>
    </row>
    <row r="87" spans="2:65" s="11" customFormat="1" ht="22.9" customHeight="1">
      <c r="B87" s="117"/>
      <c r="D87" s="118" t="s">
        <v>75</v>
      </c>
      <c r="E87" s="127" t="s">
        <v>282</v>
      </c>
      <c r="F87" s="127" t="s">
        <v>614</v>
      </c>
      <c r="I87" s="120"/>
      <c r="J87" s="128">
        <f>BK87</f>
        <v>0</v>
      </c>
      <c r="L87" s="117"/>
      <c r="M87" s="122"/>
      <c r="P87" s="123">
        <f>P88+P90+P147+P183</f>
        <v>0</v>
      </c>
      <c r="R87" s="123">
        <f>R88+R90+R147+R183</f>
        <v>6.2292199999999989</v>
      </c>
      <c r="T87" s="124">
        <f>T88+T90+T147+T183</f>
        <v>2.1320000000000001</v>
      </c>
      <c r="AR87" s="118" t="s">
        <v>84</v>
      </c>
      <c r="AT87" s="125" t="s">
        <v>75</v>
      </c>
      <c r="AU87" s="125" t="s">
        <v>84</v>
      </c>
      <c r="AY87" s="118" t="s">
        <v>223</v>
      </c>
      <c r="BK87" s="126">
        <f>BK88+BK90+BK147+BK183</f>
        <v>0</v>
      </c>
    </row>
    <row r="88" spans="2:65" s="11" customFormat="1" ht="20.85" customHeight="1">
      <c r="B88" s="117"/>
      <c r="D88" s="118" t="s">
        <v>75</v>
      </c>
      <c r="E88" s="127" t="s">
        <v>742</v>
      </c>
      <c r="F88" s="127" t="s">
        <v>743</v>
      </c>
      <c r="I88" s="120"/>
      <c r="J88" s="128">
        <f>BK88</f>
        <v>0</v>
      </c>
      <c r="L88" s="117"/>
      <c r="M88" s="122"/>
      <c r="P88" s="123">
        <f>P89</f>
        <v>0</v>
      </c>
      <c r="R88" s="123">
        <f>R89</f>
        <v>0</v>
      </c>
      <c r="T88" s="124">
        <f>T89</f>
        <v>2.1320000000000001</v>
      </c>
      <c r="AR88" s="118" t="s">
        <v>84</v>
      </c>
      <c r="AT88" s="125" t="s">
        <v>75</v>
      </c>
      <c r="AU88" s="125" t="s">
        <v>87</v>
      </c>
      <c r="AY88" s="118" t="s">
        <v>223</v>
      </c>
      <c r="BK88" s="126">
        <f>BK89</f>
        <v>0</v>
      </c>
    </row>
    <row r="89" spans="2:65" s="1" customFormat="1" ht="66.75" customHeight="1">
      <c r="B89" s="34"/>
      <c r="C89" s="129" t="s">
        <v>84</v>
      </c>
      <c r="D89" s="129" t="s">
        <v>227</v>
      </c>
      <c r="E89" s="130" t="s">
        <v>1717</v>
      </c>
      <c r="F89" s="131" t="s">
        <v>1718</v>
      </c>
      <c r="G89" s="132" t="s">
        <v>230</v>
      </c>
      <c r="H89" s="133">
        <v>26</v>
      </c>
      <c r="I89" s="134"/>
      <c r="J89" s="135">
        <f>ROUND(I89*H89,2)</f>
        <v>0</v>
      </c>
      <c r="K89" s="131" t="s">
        <v>19</v>
      </c>
      <c r="L89" s="34"/>
      <c r="M89" s="136" t="s">
        <v>19</v>
      </c>
      <c r="N89" s="137" t="s">
        <v>47</v>
      </c>
      <c r="P89" s="138">
        <f>O89*H89</f>
        <v>0</v>
      </c>
      <c r="Q89" s="138">
        <v>0</v>
      </c>
      <c r="R89" s="138">
        <f>Q89*H89</f>
        <v>0</v>
      </c>
      <c r="S89" s="138">
        <v>8.2000000000000003E-2</v>
      </c>
      <c r="T89" s="139">
        <f>S89*H89</f>
        <v>2.1320000000000001</v>
      </c>
      <c r="AR89" s="140" t="s">
        <v>232</v>
      </c>
      <c r="AT89" s="140" t="s">
        <v>227</v>
      </c>
      <c r="AU89" s="140" t="s">
        <v>233</v>
      </c>
      <c r="AY89" s="18" t="s">
        <v>223</v>
      </c>
      <c r="BE89" s="141">
        <f>IF(N89="základní",J89,0)</f>
        <v>0</v>
      </c>
      <c r="BF89" s="141">
        <f>IF(N89="snížená",J89,0)</f>
        <v>0</v>
      </c>
      <c r="BG89" s="141">
        <f>IF(N89="zákl. přenesená",J89,0)</f>
        <v>0</v>
      </c>
      <c r="BH89" s="141">
        <f>IF(N89="sníž. přenesená",J89,0)</f>
        <v>0</v>
      </c>
      <c r="BI89" s="141">
        <f>IF(N89="nulová",J89,0)</f>
        <v>0</v>
      </c>
      <c r="BJ89" s="18" t="s">
        <v>84</v>
      </c>
      <c r="BK89" s="141">
        <f>ROUND(I89*H89,2)</f>
        <v>0</v>
      </c>
      <c r="BL89" s="18" t="s">
        <v>232</v>
      </c>
      <c r="BM89" s="140" t="s">
        <v>1719</v>
      </c>
    </row>
    <row r="90" spans="2:65" s="11" customFormat="1" ht="20.85" customHeight="1">
      <c r="B90" s="117"/>
      <c r="D90" s="118" t="s">
        <v>75</v>
      </c>
      <c r="E90" s="127" t="s">
        <v>1720</v>
      </c>
      <c r="F90" s="127" t="s">
        <v>1721</v>
      </c>
      <c r="I90" s="120"/>
      <c r="J90" s="128">
        <f>BK90</f>
        <v>0</v>
      </c>
      <c r="L90" s="117"/>
      <c r="M90" s="122"/>
      <c r="P90" s="123">
        <f>SUM(P91:P146)</f>
        <v>0</v>
      </c>
      <c r="R90" s="123">
        <f>SUM(R91:R146)</f>
        <v>1.2009100000000001</v>
      </c>
      <c r="T90" s="124">
        <f>SUM(T91:T146)</f>
        <v>0</v>
      </c>
      <c r="AR90" s="118" t="s">
        <v>84</v>
      </c>
      <c r="AT90" s="125" t="s">
        <v>75</v>
      </c>
      <c r="AU90" s="125" t="s">
        <v>87</v>
      </c>
      <c r="AY90" s="118" t="s">
        <v>223</v>
      </c>
      <c r="BK90" s="126">
        <f>SUM(BK91:BK146)</f>
        <v>0</v>
      </c>
    </row>
    <row r="91" spans="2:65" s="1" customFormat="1" ht="37.9" customHeight="1">
      <c r="B91" s="34"/>
      <c r="C91" s="129" t="s">
        <v>87</v>
      </c>
      <c r="D91" s="129" t="s">
        <v>227</v>
      </c>
      <c r="E91" s="130" t="s">
        <v>1722</v>
      </c>
      <c r="F91" s="131" t="s">
        <v>1723</v>
      </c>
      <c r="G91" s="132" t="s">
        <v>563</v>
      </c>
      <c r="H91" s="133">
        <v>2400</v>
      </c>
      <c r="I91" s="134"/>
      <c r="J91" s="135">
        <f>ROUND(I91*H91,2)</f>
        <v>0</v>
      </c>
      <c r="K91" s="131" t="s">
        <v>272</v>
      </c>
      <c r="L91" s="34"/>
      <c r="M91" s="136" t="s">
        <v>19</v>
      </c>
      <c r="N91" s="137" t="s">
        <v>47</v>
      </c>
      <c r="P91" s="138">
        <f>O91*H91</f>
        <v>0</v>
      </c>
      <c r="Q91" s="138">
        <v>0</v>
      </c>
      <c r="R91" s="138">
        <f>Q91*H91</f>
        <v>0</v>
      </c>
      <c r="S91" s="138">
        <v>0</v>
      </c>
      <c r="T91" s="139">
        <f>S91*H91</f>
        <v>0</v>
      </c>
      <c r="AR91" s="140" t="s">
        <v>232</v>
      </c>
      <c r="AT91" s="140" t="s">
        <v>227</v>
      </c>
      <c r="AU91" s="140" t="s">
        <v>233</v>
      </c>
      <c r="AY91" s="18" t="s">
        <v>223</v>
      </c>
      <c r="BE91" s="141">
        <f>IF(N91="základní",J91,0)</f>
        <v>0</v>
      </c>
      <c r="BF91" s="141">
        <f>IF(N91="snížená",J91,0)</f>
        <v>0</v>
      </c>
      <c r="BG91" s="141">
        <f>IF(N91="zákl. přenesená",J91,0)</f>
        <v>0</v>
      </c>
      <c r="BH91" s="141">
        <f>IF(N91="sníž. přenesená",J91,0)</f>
        <v>0</v>
      </c>
      <c r="BI91" s="141">
        <f>IF(N91="nulová",J91,0)</f>
        <v>0</v>
      </c>
      <c r="BJ91" s="18" t="s">
        <v>84</v>
      </c>
      <c r="BK91" s="141">
        <f>ROUND(I91*H91,2)</f>
        <v>0</v>
      </c>
      <c r="BL91" s="18" t="s">
        <v>232</v>
      </c>
      <c r="BM91" s="140" t="s">
        <v>1724</v>
      </c>
    </row>
    <row r="92" spans="2:65" s="1" customFormat="1" ht="11.25">
      <c r="B92" s="34"/>
      <c r="D92" s="163" t="s">
        <v>274</v>
      </c>
      <c r="F92" s="164" t="s">
        <v>1725</v>
      </c>
      <c r="I92" s="165"/>
      <c r="L92" s="34"/>
      <c r="M92" s="166"/>
      <c r="T92" s="55"/>
      <c r="AT92" s="18" t="s">
        <v>274</v>
      </c>
      <c r="AU92" s="18" t="s">
        <v>233</v>
      </c>
    </row>
    <row r="93" spans="2:65" s="13" customFormat="1" ht="11.25">
      <c r="B93" s="149"/>
      <c r="D93" s="143" t="s">
        <v>249</v>
      </c>
      <c r="E93" s="150" t="s">
        <v>19</v>
      </c>
      <c r="F93" s="151" t="s">
        <v>1726</v>
      </c>
      <c r="H93" s="152">
        <v>2229</v>
      </c>
      <c r="I93" s="153"/>
      <c r="L93" s="149"/>
      <c r="M93" s="154"/>
      <c r="T93" s="155"/>
      <c r="AT93" s="150" t="s">
        <v>249</v>
      </c>
      <c r="AU93" s="150" t="s">
        <v>233</v>
      </c>
      <c r="AV93" s="13" t="s">
        <v>87</v>
      </c>
      <c r="AW93" s="13" t="s">
        <v>37</v>
      </c>
      <c r="AX93" s="13" t="s">
        <v>76</v>
      </c>
      <c r="AY93" s="150" t="s">
        <v>223</v>
      </c>
    </row>
    <row r="94" spans="2:65" s="13" customFormat="1" ht="11.25">
      <c r="B94" s="149"/>
      <c r="D94" s="143" t="s">
        <v>249</v>
      </c>
      <c r="E94" s="150" t="s">
        <v>19</v>
      </c>
      <c r="F94" s="151" t="s">
        <v>1727</v>
      </c>
      <c r="H94" s="152">
        <v>171</v>
      </c>
      <c r="I94" s="153"/>
      <c r="L94" s="149"/>
      <c r="M94" s="154"/>
      <c r="T94" s="155"/>
      <c r="AT94" s="150" t="s">
        <v>249</v>
      </c>
      <c r="AU94" s="150" t="s">
        <v>233</v>
      </c>
      <c r="AV94" s="13" t="s">
        <v>87</v>
      </c>
      <c r="AW94" s="13" t="s">
        <v>37</v>
      </c>
      <c r="AX94" s="13" t="s">
        <v>76</v>
      </c>
      <c r="AY94" s="150" t="s">
        <v>223</v>
      </c>
    </row>
    <row r="95" spans="2:65" s="14" customFormat="1" ht="11.25">
      <c r="B95" s="156"/>
      <c r="D95" s="143" t="s">
        <v>249</v>
      </c>
      <c r="E95" s="157" t="s">
        <v>19</v>
      </c>
      <c r="F95" s="158" t="s">
        <v>253</v>
      </c>
      <c r="H95" s="159">
        <v>2400</v>
      </c>
      <c r="I95" s="160"/>
      <c r="L95" s="156"/>
      <c r="M95" s="161"/>
      <c r="T95" s="162"/>
      <c r="AT95" s="157" t="s">
        <v>249</v>
      </c>
      <c r="AU95" s="157" t="s">
        <v>233</v>
      </c>
      <c r="AV95" s="14" t="s">
        <v>232</v>
      </c>
      <c r="AW95" s="14" t="s">
        <v>37</v>
      </c>
      <c r="AX95" s="14" t="s">
        <v>84</v>
      </c>
      <c r="AY95" s="157" t="s">
        <v>223</v>
      </c>
    </row>
    <row r="96" spans="2:65" s="1" customFormat="1" ht="33" customHeight="1">
      <c r="B96" s="34"/>
      <c r="C96" s="129" t="s">
        <v>233</v>
      </c>
      <c r="D96" s="129" t="s">
        <v>227</v>
      </c>
      <c r="E96" s="130" t="s">
        <v>1728</v>
      </c>
      <c r="F96" s="131" t="s">
        <v>1729</v>
      </c>
      <c r="G96" s="132" t="s">
        <v>563</v>
      </c>
      <c r="H96" s="133">
        <v>2134.5</v>
      </c>
      <c r="I96" s="134"/>
      <c r="J96" s="135">
        <f>ROUND(I96*H96,2)</f>
        <v>0</v>
      </c>
      <c r="K96" s="131" t="s">
        <v>272</v>
      </c>
      <c r="L96" s="34"/>
      <c r="M96" s="136" t="s">
        <v>19</v>
      </c>
      <c r="N96" s="137" t="s">
        <v>47</v>
      </c>
      <c r="P96" s="138">
        <f>O96*H96</f>
        <v>0</v>
      </c>
      <c r="Q96" s="138">
        <v>1.2999999999999999E-4</v>
      </c>
      <c r="R96" s="138">
        <f>Q96*H96</f>
        <v>0.27748499999999998</v>
      </c>
      <c r="S96" s="138">
        <v>0</v>
      </c>
      <c r="T96" s="139">
        <f>S96*H96</f>
        <v>0</v>
      </c>
      <c r="AR96" s="140" t="s">
        <v>232</v>
      </c>
      <c r="AT96" s="140" t="s">
        <v>227</v>
      </c>
      <c r="AU96" s="140" t="s">
        <v>233</v>
      </c>
      <c r="AY96" s="18" t="s">
        <v>223</v>
      </c>
      <c r="BE96" s="141">
        <f>IF(N96="základní",J96,0)</f>
        <v>0</v>
      </c>
      <c r="BF96" s="141">
        <f>IF(N96="snížená",J96,0)</f>
        <v>0</v>
      </c>
      <c r="BG96" s="141">
        <f>IF(N96="zákl. přenesená",J96,0)</f>
        <v>0</v>
      </c>
      <c r="BH96" s="141">
        <f>IF(N96="sníž. přenesená",J96,0)</f>
        <v>0</v>
      </c>
      <c r="BI96" s="141">
        <f>IF(N96="nulová",J96,0)</f>
        <v>0</v>
      </c>
      <c r="BJ96" s="18" t="s">
        <v>84</v>
      </c>
      <c r="BK96" s="141">
        <f>ROUND(I96*H96,2)</f>
        <v>0</v>
      </c>
      <c r="BL96" s="18" t="s">
        <v>232</v>
      </c>
      <c r="BM96" s="140" t="s">
        <v>1730</v>
      </c>
    </row>
    <row r="97" spans="2:65" s="1" customFormat="1" ht="11.25">
      <c r="B97" s="34"/>
      <c r="D97" s="163" t="s">
        <v>274</v>
      </c>
      <c r="F97" s="164" t="s">
        <v>1731</v>
      </c>
      <c r="I97" s="165"/>
      <c r="L97" s="34"/>
      <c r="M97" s="166"/>
      <c r="T97" s="55"/>
      <c r="AT97" s="18" t="s">
        <v>274</v>
      </c>
      <c r="AU97" s="18" t="s">
        <v>233</v>
      </c>
    </row>
    <row r="98" spans="2:65" s="12" customFormat="1" ht="11.25">
      <c r="B98" s="142"/>
      <c r="D98" s="143" t="s">
        <v>249</v>
      </c>
      <c r="E98" s="144" t="s">
        <v>19</v>
      </c>
      <c r="F98" s="145" t="s">
        <v>1732</v>
      </c>
      <c r="H98" s="144" t="s">
        <v>19</v>
      </c>
      <c r="I98" s="146"/>
      <c r="L98" s="142"/>
      <c r="M98" s="147"/>
      <c r="T98" s="148"/>
      <c r="AT98" s="144" t="s">
        <v>249</v>
      </c>
      <c r="AU98" s="144" t="s">
        <v>233</v>
      </c>
      <c r="AV98" s="12" t="s">
        <v>84</v>
      </c>
      <c r="AW98" s="12" t="s">
        <v>37</v>
      </c>
      <c r="AX98" s="12" t="s">
        <v>76</v>
      </c>
      <c r="AY98" s="144" t="s">
        <v>223</v>
      </c>
    </row>
    <row r="99" spans="2:65" s="13" customFormat="1" ht="33.75">
      <c r="B99" s="149"/>
      <c r="D99" s="143" t="s">
        <v>249</v>
      </c>
      <c r="E99" s="150" t="s">
        <v>19</v>
      </c>
      <c r="F99" s="151" t="s">
        <v>1733</v>
      </c>
      <c r="H99" s="152">
        <v>1711</v>
      </c>
      <c r="I99" s="153"/>
      <c r="L99" s="149"/>
      <c r="M99" s="154"/>
      <c r="T99" s="155"/>
      <c r="AT99" s="150" t="s">
        <v>249</v>
      </c>
      <c r="AU99" s="150" t="s">
        <v>233</v>
      </c>
      <c r="AV99" s="13" t="s">
        <v>87</v>
      </c>
      <c r="AW99" s="13" t="s">
        <v>37</v>
      </c>
      <c r="AX99" s="13" t="s">
        <v>76</v>
      </c>
      <c r="AY99" s="150" t="s">
        <v>223</v>
      </c>
    </row>
    <row r="100" spans="2:65" s="13" customFormat="1" ht="22.5">
      <c r="B100" s="149"/>
      <c r="D100" s="143" t="s">
        <v>249</v>
      </c>
      <c r="E100" s="150" t="s">
        <v>19</v>
      </c>
      <c r="F100" s="151" t="s">
        <v>1734</v>
      </c>
      <c r="H100" s="152">
        <v>763</v>
      </c>
      <c r="I100" s="153"/>
      <c r="L100" s="149"/>
      <c r="M100" s="154"/>
      <c r="T100" s="155"/>
      <c r="AT100" s="150" t="s">
        <v>249</v>
      </c>
      <c r="AU100" s="150" t="s">
        <v>233</v>
      </c>
      <c r="AV100" s="13" t="s">
        <v>87</v>
      </c>
      <c r="AW100" s="13" t="s">
        <v>37</v>
      </c>
      <c r="AX100" s="13" t="s">
        <v>76</v>
      </c>
      <c r="AY100" s="150" t="s">
        <v>223</v>
      </c>
    </row>
    <row r="101" spans="2:65" s="13" customFormat="1" ht="11.25">
      <c r="B101" s="149"/>
      <c r="D101" s="143" t="s">
        <v>249</v>
      </c>
      <c r="E101" s="150" t="s">
        <v>19</v>
      </c>
      <c r="F101" s="151" t="s">
        <v>1735</v>
      </c>
      <c r="H101" s="152">
        <v>-514.5</v>
      </c>
      <c r="I101" s="153"/>
      <c r="L101" s="149"/>
      <c r="M101" s="154"/>
      <c r="T101" s="155"/>
      <c r="AT101" s="150" t="s">
        <v>249</v>
      </c>
      <c r="AU101" s="150" t="s">
        <v>233</v>
      </c>
      <c r="AV101" s="13" t="s">
        <v>87</v>
      </c>
      <c r="AW101" s="13" t="s">
        <v>37</v>
      </c>
      <c r="AX101" s="13" t="s">
        <v>76</v>
      </c>
      <c r="AY101" s="150" t="s">
        <v>223</v>
      </c>
    </row>
    <row r="102" spans="2:65" s="13" customFormat="1" ht="11.25">
      <c r="B102" s="149"/>
      <c r="D102" s="143" t="s">
        <v>249</v>
      </c>
      <c r="E102" s="150" t="s">
        <v>19</v>
      </c>
      <c r="F102" s="151" t="s">
        <v>1736</v>
      </c>
      <c r="H102" s="152">
        <v>175</v>
      </c>
      <c r="I102" s="153"/>
      <c r="L102" s="149"/>
      <c r="M102" s="154"/>
      <c r="T102" s="155"/>
      <c r="AT102" s="150" t="s">
        <v>249</v>
      </c>
      <c r="AU102" s="150" t="s">
        <v>233</v>
      </c>
      <c r="AV102" s="13" t="s">
        <v>87</v>
      </c>
      <c r="AW102" s="13" t="s">
        <v>37</v>
      </c>
      <c r="AX102" s="13" t="s">
        <v>76</v>
      </c>
      <c r="AY102" s="150" t="s">
        <v>223</v>
      </c>
    </row>
    <row r="103" spans="2:65" s="14" customFormat="1" ht="11.25">
      <c r="B103" s="156"/>
      <c r="D103" s="143" t="s">
        <v>249</v>
      </c>
      <c r="E103" s="157" t="s">
        <v>19</v>
      </c>
      <c r="F103" s="158" t="s">
        <v>253</v>
      </c>
      <c r="H103" s="159">
        <v>2134.5</v>
      </c>
      <c r="I103" s="160"/>
      <c r="L103" s="156"/>
      <c r="M103" s="161"/>
      <c r="T103" s="162"/>
      <c r="AT103" s="157" t="s">
        <v>249</v>
      </c>
      <c r="AU103" s="157" t="s">
        <v>233</v>
      </c>
      <c r="AV103" s="14" t="s">
        <v>232</v>
      </c>
      <c r="AW103" s="14" t="s">
        <v>37</v>
      </c>
      <c r="AX103" s="14" t="s">
        <v>84</v>
      </c>
      <c r="AY103" s="157" t="s">
        <v>223</v>
      </c>
    </row>
    <row r="104" spans="2:65" s="1" customFormat="1" ht="33" customHeight="1">
      <c r="B104" s="34"/>
      <c r="C104" s="129" t="s">
        <v>232</v>
      </c>
      <c r="D104" s="129" t="s">
        <v>227</v>
      </c>
      <c r="E104" s="130" t="s">
        <v>1737</v>
      </c>
      <c r="F104" s="131" t="s">
        <v>1738</v>
      </c>
      <c r="G104" s="132" t="s">
        <v>563</v>
      </c>
      <c r="H104" s="133">
        <v>2134.5</v>
      </c>
      <c r="I104" s="134"/>
      <c r="J104" s="135">
        <f>ROUND(I104*H104,2)</f>
        <v>0</v>
      </c>
      <c r="K104" s="131" t="s">
        <v>272</v>
      </c>
      <c r="L104" s="34"/>
      <c r="M104" s="136" t="s">
        <v>19</v>
      </c>
      <c r="N104" s="137" t="s">
        <v>47</v>
      </c>
      <c r="P104" s="138">
        <f>O104*H104</f>
        <v>0</v>
      </c>
      <c r="Q104" s="138">
        <v>3.3E-4</v>
      </c>
      <c r="R104" s="138">
        <f>Q104*H104</f>
        <v>0.70438500000000004</v>
      </c>
      <c r="S104" s="138">
        <v>0</v>
      </c>
      <c r="T104" s="139">
        <f>S104*H104</f>
        <v>0</v>
      </c>
      <c r="AR104" s="140" t="s">
        <v>232</v>
      </c>
      <c r="AT104" s="140" t="s">
        <v>227</v>
      </c>
      <c r="AU104" s="140" t="s">
        <v>233</v>
      </c>
      <c r="AY104" s="18" t="s">
        <v>223</v>
      </c>
      <c r="BE104" s="141">
        <f>IF(N104="základní",J104,0)</f>
        <v>0</v>
      </c>
      <c r="BF104" s="141">
        <f>IF(N104="snížená",J104,0)</f>
        <v>0</v>
      </c>
      <c r="BG104" s="141">
        <f>IF(N104="zákl. přenesená",J104,0)</f>
        <v>0</v>
      </c>
      <c r="BH104" s="141">
        <f>IF(N104="sníž. přenesená",J104,0)</f>
        <v>0</v>
      </c>
      <c r="BI104" s="141">
        <f>IF(N104="nulová",J104,0)</f>
        <v>0</v>
      </c>
      <c r="BJ104" s="18" t="s">
        <v>84</v>
      </c>
      <c r="BK104" s="141">
        <f>ROUND(I104*H104,2)</f>
        <v>0</v>
      </c>
      <c r="BL104" s="18" t="s">
        <v>232</v>
      </c>
      <c r="BM104" s="140" t="s">
        <v>1739</v>
      </c>
    </row>
    <row r="105" spans="2:65" s="1" customFormat="1" ht="11.25">
      <c r="B105" s="34"/>
      <c r="D105" s="163" t="s">
        <v>274</v>
      </c>
      <c r="F105" s="164" t="s">
        <v>1740</v>
      </c>
      <c r="I105" s="165"/>
      <c r="L105" s="34"/>
      <c r="M105" s="166"/>
      <c r="T105" s="55"/>
      <c r="AT105" s="18" t="s">
        <v>274</v>
      </c>
      <c r="AU105" s="18" t="s">
        <v>233</v>
      </c>
    </row>
    <row r="106" spans="2:65" s="12" customFormat="1" ht="11.25">
      <c r="B106" s="142"/>
      <c r="D106" s="143" t="s">
        <v>249</v>
      </c>
      <c r="E106" s="144" t="s">
        <v>19</v>
      </c>
      <c r="F106" s="145" t="s">
        <v>1741</v>
      </c>
      <c r="H106" s="144" t="s">
        <v>19</v>
      </c>
      <c r="I106" s="146"/>
      <c r="L106" s="142"/>
      <c r="M106" s="147"/>
      <c r="T106" s="148"/>
      <c r="AT106" s="144" t="s">
        <v>249</v>
      </c>
      <c r="AU106" s="144" t="s">
        <v>233</v>
      </c>
      <c r="AV106" s="12" t="s">
        <v>84</v>
      </c>
      <c r="AW106" s="12" t="s">
        <v>37</v>
      </c>
      <c r="AX106" s="12" t="s">
        <v>76</v>
      </c>
      <c r="AY106" s="144" t="s">
        <v>223</v>
      </c>
    </row>
    <row r="107" spans="2:65" s="13" customFormat="1" ht="33.75">
      <c r="B107" s="149"/>
      <c r="D107" s="143" t="s">
        <v>249</v>
      </c>
      <c r="E107" s="150" t="s">
        <v>19</v>
      </c>
      <c r="F107" s="151" t="s">
        <v>1733</v>
      </c>
      <c r="H107" s="152">
        <v>1711</v>
      </c>
      <c r="I107" s="153"/>
      <c r="L107" s="149"/>
      <c r="M107" s="154"/>
      <c r="T107" s="155"/>
      <c r="AT107" s="150" t="s">
        <v>249</v>
      </c>
      <c r="AU107" s="150" t="s">
        <v>233</v>
      </c>
      <c r="AV107" s="13" t="s">
        <v>87</v>
      </c>
      <c r="AW107" s="13" t="s">
        <v>37</v>
      </c>
      <c r="AX107" s="13" t="s">
        <v>76</v>
      </c>
      <c r="AY107" s="150" t="s">
        <v>223</v>
      </c>
    </row>
    <row r="108" spans="2:65" s="13" customFormat="1" ht="22.5">
      <c r="B108" s="149"/>
      <c r="D108" s="143" t="s">
        <v>249</v>
      </c>
      <c r="E108" s="150" t="s">
        <v>19</v>
      </c>
      <c r="F108" s="151" t="s">
        <v>1734</v>
      </c>
      <c r="H108" s="152">
        <v>763</v>
      </c>
      <c r="I108" s="153"/>
      <c r="L108" s="149"/>
      <c r="M108" s="154"/>
      <c r="T108" s="155"/>
      <c r="AT108" s="150" t="s">
        <v>249</v>
      </c>
      <c r="AU108" s="150" t="s">
        <v>233</v>
      </c>
      <c r="AV108" s="13" t="s">
        <v>87</v>
      </c>
      <c r="AW108" s="13" t="s">
        <v>37</v>
      </c>
      <c r="AX108" s="13" t="s">
        <v>76</v>
      </c>
      <c r="AY108" s="150" t="s">
        <v>223</v>
      </c>
    </row>
    <row r="109" spans="2:65" s="13" customFormat="1" ht="11.25">
      <c r="B109" s="149"/>
      <c r="D109" s="143" t="s">
        <v>249</v>
      </c>
      <c r="E109" s="150" t="s">
        <v>19</v>
      </c>
      <c r="F109" s="151" t="s">
        <v>1735</v>
      </c>
      <c r="H109" s="152">
        <v>-514.5</v>
      </c>
      <c r="I109" s="153"/>
      <c r="L109" s="149"/>
      <c r="M109" s="154"/>
      <c r="T109" s="155"/>
      <c r="AT109" s="150" t="s">
        <v>249</v>
      </c>
      <c r="AU109" s="150" t="s">
        <v>233</v>
      </c>
      <c r="AV109" s="13" t="s">
        <v>87</v>
      </c>
      <c r="AW109" s="13" t="s">
        <v>37</v>
      </c>
      <c r="AX109" s="13" t="s">
        <v>76</v>
      </c>
      <c r="AY109" s="150" t="s">
        <v>223</v>
      </c>
    </row>
    <row r="110" spans="2:65" s="13" customFormat="1" ht="11.25">
      <c r="B110" s="149"/>
      <c r="D110" s="143" t="s">
        <v>249</v>
      </c>
      <c r="E110" s="150" t="s">
        <v>19</v>
      </c>
      <c r="F110" s="151" t="s">
        <v>1736</v>
      </c>
      <c r="H110" s="152">
        <v>175</v>
      </c>
      <c r="I110" s="153"/>
      <c r="L110" s="149"/>
      <c r="M110" s="154"/>
      <c r="T110" s="155"/>
      <c r="AT110" s="150" t="s">
        <v>249</v>
      </c>
      <c r="AU110" s="150" t="s">
        <v>233</v>
      </c>
      <c r="AV110" s="13" t="s">
        <v>87</v>
      </c>
      <c r="AW110" s="13" t="s">
        <v>37</v>
      </c>
      <c r="AX110" s="13" t="s">
        <v>76</v>
      </c>
      <c r="AY110" s="150" t="s">
        <v>223</v>
      </c>
    </row>
    <row r="111" spans="2:65" s="14" customFormat="1" ht="11.25">
      <c r="B111" s="156"/>
      <c r="D111" s="143" t="s">
        <v>249</v>
      </c>
      <c r="E111" s="157" t="s">
        <v>19</v>
      </c>
      <c r="F111" s="158" t="s">
        <v>253</v>
      </c>
      <c r="H111" s="159">
        <v>2134.5</v>
      </c>
      <c r="I111" s="160"/>
      <c r="L111" s="156"/>
      <c r="M111" s="161"/>
      <c r="T111" s="162"/>
      <c r="AT111" s="157" t="s">
        <v>249</v>
      </c>
      <c r="AU111" s="157" t="s">
        <v>233</v>
      </c>
      <c r="AV111" s="14" t="s">
        <v>232</v>
      </c>
      <c r="AW111" s="14" t="s">
        <v>37</v>
      </c>
      <c r="AX111" s="14" t="s">
        <v>84</v>
      </c>
      <c r="AY111" s="157" t="s">
        <v>223</v>
      </c>
    </row>
    <row r="112" spans="2:65" s="1" customFormat="1" ht="33" customHeight="1">
      <c r="B112" s="34"/>
      <c r="C112" s="129" t="s">
        <v>244</v>
      </c>
      <c r="D112" s="129" t="s">
        <v>227</v>
      </c>
      <c r="E112" s="130" t="s">
        <v>1742</v>
      </c>
      <c r="F112" s="131" t="s">
        <v>1743</v>
      </c>
      <c r="G112" s="132" t="s">
        <v>563</v>
      </c>
      <c r="H112" s="133">
        <v>94.5</v>
      </c>
      <c r="I112" s="134"/>
      <c r="J112" s="135">
        <f>ROUND(I112*H112,2)</f>
        <v>0</v>
      </c>
      <c r="K112" s="131" t="s">
        <v>272</v>
      </c>
      <c r="L112" s="34"/>
      <c r="M112" s="136" t="s">
        <v>19</v>
      </c>
      <c r="N112" s="137" t="s">
        <v>47</v>
      </c>
      <c r="P112" s="138">
        <f>O112*H112</f>
        <v>0</v>
      </c>
      <c r="Q112" s="138">
        <v>6.0000000000000002E-5</v>
      </c>
      <c r="R112" s="138">
        <f>Q112*H112</f>
        <v>5.6700000000000006E-3</v>
      </c>
      <c r="S112" s="138">
        <v>0</v>
      </c>
      <c r="T112" s="139">
        <f>S112*H112</f>
        <v>0</v>
      </c>
      <c r="AR112" s="140" t="s">
        <v>232</v>
      </c>
      <c r="AT112" s="140" t="s">
        <v>227</v>
      </c>
      <c r="AU112" s="140" t="s">
        <v>233</v>
      </c>
      <c r="AY112" s="18" t="s">
        <v>223</v>
      </c>
      <c r="BE112" s="141">
        <f>IF(N112="základní",J112,0)</f>
        <v>0</v>
      </c>
      <c r="BF112" s="141">
        <f>IF(N112="snížená",J112,0)</f>
        <v>0</v>
      </c>
      <c r="BG112" s="141">
        <f>IF(N112="zákl. přenesená",J112,0)</f>
        <v>0</v>
      </c>
      <c r="BH112" s="141">
        <f>IF(N112="sníž. přenesená",J112,0)</f>
        <v>0</v>
      </c>
      <c r="BI112" s="141">
        <f>IF(N112="nulová",J112,0)</f>
        <v>0</v>
      </c>
      <c r="BJ112" s="18" t="s">
        <v>84</v>
      </c>
      <c r="BK112" s="141">
        <f>ROUND(I112*H112,2)</f>
        <v>0</v>
      </c>
      <c r="BL112" s="18" t="s">
        <v>232</v>
      </c>
      <c r="BM112" s="140" t="s">
        <v>1744</v>
      </c>
    </row>
    <row r="113" spans="2:65" s="1" customFormat="1" ht="11.25">
      <c r="B113" s="34"/>
      <c r="D113" s="163" t="s">
        <v>274</v>
      </c>
      <c r="F113" s="164" t="s">
        <v>1745</v>
      </c>
      <c r="I113" s="165"/>
      <c r="L113" s="34"/>
      <c r="M113" s="166"/>
      <c r="T113" s="55"/>
      <c r="AT113" s="18" t="s">
        <v>274</v>
      </c>
      <c r="AU113" s="18" t="s">
        <v>233</v>
      </c>
    </row>
    <row r="114" spans="2:65" s="12" customFormat="1" ht="11.25">
      <c r="B114" s="142"/>
      <c r="D114" s="143" t="s">
        <v>249</v>
      </c>
      <c r="E114" s="144" t="s">
        <v>19</v>
      </c>
      <c r="F114" s="145" t="s">
        <v>1732</v>
      </c>
      <c r="H114" s="144" t="s">
        <v>19</v>
      </c>
      <c r="I114" s="146"/>
      <c r="L114" s="142"/>
      <c r="M114" s="147"/>
      <c r="T114" s="148"/>
      <c r="AT114" s="144" t="s">
        <v>249</v>
      </c>
      <c r="AU114" s="144" t="s">
        <v>233</v>
      </c>
      <c r="AV114" s="12" t="s">
        <v>84</v>
      </c>
      <c r="AW114" s="12" t="s">
        <v>37</v>
      </c>
      <c r="AX114" s="12" t="s">
        <v>76</v>
      </c>
      <c r="AY114" s="144" t="s">
        <v>223</v>
      </c>
    </row>
    <row r="115" spans="2:65" s="13" customFormat="1" ht="22.5">
      <c r="B115" s="149"/>
      <c r="D115" s="143" t="s">
        <v>249</v>
      </c>
      <c r="E115" s="150" t="s">
        <v>19</v>
      </c>
      <c r="F115" s="151" t="s">
        <v>1746</v>
      </c>
      <c r="H115" s="152">
        <v>216.5</v>
      </c>
      <c r="I115" s="153"/>
      <c r="L115" s="149"/>
      <c r="M115" s="154"/>
      <c r="T115" s="155"/>
      <c r="AT115" s="150" t="s">
        <v>249</v>
      </c>
      <c r="AU115" s="150" t="s">
        <v>233</v>
      </c>
      <c r="AV115" s="13" t="s">
        <v>87</v>
      </c>
      <c r="AW115" s="13" t="s">
        <v>37</v>
      </c>
      <c r="AX115" s="13" t="s">
        <v>76</v>
      </c>
      <c r="AY115" s="150" t="s">
        <v>223</v>
      </c>
    </row>
    <row r="116" spans="2:65" s="13" customFormat="1" ht="11.25">
      <c r="B116" s="149"/>
      <c r="D116" s="143" t="s">
        <v>249</v>
      </c>
      <c r="E116" s="150" t="s">
        <v>19</v>
      </c>
      <c r="F116" s="151" t="s">
        <v>1747</v>
      </c>
      <c r="H116" s="152">
        <v>-122</v>
      </c>
      <c r="I116" s="153"/>
      <c r="L116" s="149"/>
      <c r="M116" s="154"/>
      <c r="T116" s="155"/>
      <c r="AT116" s="150" t="s">
        <v>249</v>
      </c>
      <c r="AU116" s="150" t="s">
        <v>233</v>
      </c>
      <c r="AV116" s="13" t="s">
        <v>87</v>
      </c>
      <c r="AW116" s="13" t="s">
        <v>37</v>
      </c>
      <c r="AX116" s="13" t="s">
        <v>76</v>
      </c>
      <c r="AY116" s="150" t="s">
        <v>223</v>
      </c>
    </row>
    <row r="117" spans="2:65" s="14" customFormat="1" ht="11.25">
      <c r="B117" s="156"/>
      <c r="D117" s="143" t="s">
        <v>249</v>
      </c>
      <c r="E117" s="157" t="s">
        <v>19</v>
      </c>
      <c r="F117" s="158" t="s">
        <v>253</v>
      </c>
      <c r="H117" s="159">
        <v>94.5</v>
      </c>
      <c r="I117" s="160"/>
      <c r="L117" s="156"/>
      <c r="M117" s="161"/>
      <c r="T117" s="162"/>
      <c r="AT117" s="157" t="s">
        <v>249</v>
      </c>
      <c r="AU117" s="157" t="s">
        <v>233</v>
      </c>
      <c r="AV117" s="14" t="s">
        <v>232</v>
      </c>
      <c r="AW117" s="14" t="s">
        <v>37</v>
      </c>
      <c r="AX117" s="14" t="s">
        <v>84</v>
      </c>
      <c r="AY117" s="157" t="s">
        <v>223</v>
      </c>
    </row>
    <row r="118" spans="2:65" s="1" customFormat="1" ht="33" customHeight="1">
      <c r="B118" s="34"/>
      <c r="C118" s="129" t="s">
        <v>254</v>
      </c>
      <c r="D118" s="129" t="s">
        <v>227</v>
      </c>
      <c r="E118" s="130" t="s">
        <v>1748</v>
      </c>
      <c r="F118" s="131" t="s">
        <v>1749</v>
      </c>
      <c r="G118" s="132" t="s">
        <v>563</v>
      </c>
      <c r="H118" s="133">
        <v>94.5</v>
      </c>
      <c r="I118" s="134"/>
      <c r="J118" s="135">
        <f>ROUND(I118*H118,2)</f>
        <v>0</v>
      </c>
      <c r="K118" s="131" t="s">
        <v>272</v>
      </c>
      <c r="L118" s="34"/>
      <c r="M118" s="136" t="s">
        <v>19</v>
      </c>
      <c r="N118" s="137" t="s">
        <v>47</v>
      </c>
      <c r="P118" s="138">
        <f>O118*H118</f>
        <v>0</v>
      </c>
      <c r="Q118" s="138">
        <v>1.1E-4</v>
      </c>
      <c r="R118" s="138">
        <f>Q118*H118</f>
        <v>1.0395E-2</v>
      </c>
      <c r="S118" s="138">
        <v>0</v>
      </c>
      <c r="T118" s="139">
        <f>S118*H118</f>
        <v>0</v>
      </c>
      <c r="AR118" s="140" t="s">
        <v>232</v>
      </c>
      <c r="AT118" s="140" t="s">
        <v>227</v>
      </c>
      <c r="AU118" s="140" t="s">
        <v>233</v>
      </c>
      <c r="AY118" s="18" t="s">
        <v>223</v>
      </c>
      <c r="BE118" s="141">
        <f>IF(N118="základní",J118,0)</f>
        <v>0</v>
      </c>
      <c r="BF118" s="141">
        <f>IF(N118="snížená",J118,0)</f>
        <v>0</v>
      </c>
      <c r="BG118" s="141">
        <f>IF(N118="zákl. přenesená",J118,0)</f>
        <v>0</v>
      </c>
      <c r="BH118" s="141">
        <f>IF(N118="sníž. přenesená",J118,0)</f>
        <v>0</v>
      </c>
      <c r="BI118" s="141">
        <f>IF(N118="nulová",J118,0)</f>
        <v>0</v>
      </c>
      <c r="BJ118" s="18" t="s">
        <v>84</v>
      </c>
      <c r="BK118" s="141">
        <f>ROUND(I118*H118,2)</f>
        <v>0</v>
      </c>
      <c r="BL118" s="18" t="s">
        <v>232</v>
      </c>
      <c r="BM118" s="140" t="s">
        <v>1750</v>
      </c>
    </row>
    <row r="119" spans="2:65" s="1" customFormat="1" ht="11.25">
      <c r="B119" s="34"/>
      <c r="D119" s="163" t="s">
        <v>274</v>
      </c>
      <c r="F119" s="164" t="s">
        <v>1751</v>
      </c>
      <c r="I119" s="165"/>
      <c r="L119" s="34"/>
      <c r="M119" s="166"/>
      <c r="T119" s="55"/>
      <c r="AT119" s="18" t="s">
        <v>274</v>
      </c>
      <c r="AU119" s="18" t="s">
        <v>233</v>
      </c>
    </row>
    <row r="120" spans="2:65" s="12" customFormat="1" ht="11.25">
      <c r="B120" s="142"/>
      <c r="D120" s="143" t="s">
        <v>249</v>
      </c>
      <c r="E120" s="144" t="s">
        <v>19</v>
      </c>
      <c r="F120" s="145" t="s">
        <v>1741</v>
      </c>
      <c r="H120" s="144" t="s">
        <v>19</v>
      </c>
      <c r="I120" s="146"/>
      <c r="L120" s="142"/>
      <c r="M120" s="147"/>
      <c r="T120" s="148"/>
      <c r="AT120" s="144" t="s">
        <v>249</v>
      </c>
      <c r="AU120" s="144" t="s">
        <v>233</v>
      </c>
      <c r="AV120" s="12" t="s">
        <v>84</v>
      </c>
      <c r="AW120" s="12" t="s">
        <v>37</v>
      </c>
      <c r="AX120" s="12" t="s">
        <v>76</v>
      </c>
      <c r="AY120" s="144" t="s">
        <v>223</v>
      </c>
    </row>
    <row r="121" spans="2:65" s="13" customFormat="1" ht="22.5">
      <c r="B121" s="149"/>
      <c r="D121" s="143" t="s">
        <v>249</v>
      </c>
      <c r="E121" s="150" t="s">
        <v>19</v>
      </c>
      <c r="F121" s="151" t="s">
        <v>1746</v>
      </c>
      <c r="H121" s="152">
        <v>216.5</v>
      </c>
      <c r="I121" s="153"/>
      <c r="L121" s="149"/>
      <c r="M121" s="154"/>
      <c r="T121" s="155"/>
      <c r="AT121" s="150" t="s">
        <v>249</v>
      </c>
      <c r="AU121" s="150" t="s">
        <v>233</v>
      </c>
      <c r="AV121" s="13" t="s">
        <v>87</v>
      </c>
      <c r="AW121" s="13" t="s">
        <v>37</v>
      </c>
      <c r="AX121" s="13" t="s">
        <v>76</v>
      </c>
      <c r="AY121" s="150" t="s">
        <v>223</v>
      </c>
    </row>
    <row r="122" spans="2:65" s="13" customFormat="1" ht="11.25">
      <c r="B122" s="149"/>
      <c r="D122" s="143" t="s">
        <v>249</v>
      </c>
      <c r="E122" s="150" t="s">
        <v>19</v>
      </c>
      <c r="F122" s="151" t="s">
        <v>1747</v>
      </c>
      <c r="H122" s="152">
        <v>-122</v>
      </c>
      <c r="I122" s="153"/>
      <c r="L122" s="149"/>
      <c r="M122" s="154"/>
      <c r="T122" s="155"/>
      <c r="AT122" s="150" t="s">
        <v>249</v>
      </c>
      <c r="AU122" s="150" t="s">
        <v>233</v>
      </c>
      <c r="AV122" s="13" t="s">
        <v>87</v>
      </c>
      <c r="AW122" s="13" t="s">
        <v>37</v>
      </c>
      <c r="AX122" s="13" t="s">
        <v>76</v>
      </c>
      <c r="AY122" s="150" t="s">
        <v>223</v>
      </c>
    </row>
    <row r="123" spans="2:65" s="14" customFormat="1" ht="11.25">
      <c r="B123" s="156"/>
      <c r="D123" s="143" t="s">
        <v>249</v>
      </c>
      <c r="E123" s="157" t="s">
        <v>19</v>
      </c>
      <c r="F123" s="158" t="s">
        <v>253</v>
      </c>
      <c r="H123" s="159">
        <v>94.5</v>
      </c>
      <c r="I123" s="160"/>
      <c r="L123" s="156"/>
      <c r="M123" s="161"/>
      <c r="T123" s="162"/>
      <c r="AT123" s="157" t="s">
        <v>249</v>
      </c>
      <c r="AU123" s="157" t="s">
        <v>233</v>
      </c>
      <c r="AV123" s="14" t="s">
        <v>232</v>
      </c>
      <c r="AW123" s="14" t="s">
        <v>37</v>
      </c>
      <c r="AX123" s="14" t="s">
        <v>84</v>
      </c>
      <c r="AY123" s="157" t="s">
        <v>223</v>
      </c>
    </row>
    <row r="124" spans="2:65" s="1" customFormat="1" ht="33" customHeight="1">
      <c r="B124" s="34"/>
      <c r="C124" s="129" t="s">
        <v>262</v>
      </c>
      <c r="D124" s="129" t="s">
        <v>227</v>
      </c>
      <c r="E124" s="130" t="s">
        <v>1752</v>
      </c>
      <c r="F124" s="131" t="s">
        <v>1753</v>
      </c>
      <c r="G124" s="132" t="s">
        <v>563</v>
      </c>
      <c r="H124" s="133">
        <v>171</v>
      </c>
      <c r="I124" s="134"/>
      <c r="J124" s="135">
        <f>ROUND(I124*H124,2)</f>
        <v>0</v>
      </c>
      <c r="K124" s="131" t="s">
        <v>272</v>
      </c>
      <c r="L124" s="34"/>
      <c r="M124" s="136" t="s">
        <v>19</v>
      </c>
      <c r="N124" s="137" t="s">
        <v>47</v>
      </c>
      <c r="P124" s="138">
        <f>O124*H124</f>
        <v>0</v>
      </c>
      <c r="Q124" s="138">
        <v>1.6000000000000001E-4</v>
      </c>
      <c r="R124" s="138">
        <f>Q124*H124</f>
        <v>2.7360000000000002E-2</v>
      </c>
      <c r="S124" s="138">
        <v>0</v>
      </c>
      <c r="T124" s="139">
        <f>S124*H124</f>
        <v>0</v>
      </c>
      <c r="AR124" s="140" t="s">
        <v>232</v>
      </c>
      <c r="AT124" s="140" t="s">
        <v>227</v>
      </c>
      <c r="AU124" s="140" t="s">
        <v>233</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232</v>
      </c>
      <c r="BM124" s="140" t="s">
        <v>1754</v>
      </c>
    </row>
    <row r="125" spans="2:65" s="1" customFormat="1" ht="11.25">
      <c r="B125" s="34"/>
      <c r="D125" s="163" t="s">
        <v>274</v>
      </c>
      <c r="F125" s="164" t="s">
        <v>1755</v>
      </c>
      <c r="I125" s="165"/>
      <c r="L125" s="34"/>
      <c r="M125" s="166"/>
      <c r="T125" s="55"/>
      <c r="AT125" s="18" t="s">
        <v>274</v>
      </c>
      <c r="AU125" s="18" t="s">
        <v>233</v>
      </c>
    </row>
    <row r="126" spans="2:65" s="12" customFormat="1" ht="11.25">
      <c r="B126" s="142"/>
      <c r="D126" s="143" t="s">
        <v>249</v>
      </c>
      <c r="E126" s="144" t="s">
        <v>19</v>
      </c>
      <c r="F126" s="145" t="s">
        <v>1732</v>
      </c>
      <c r="H126" s="144" t="s">
        <v>19</v>
      </c>
      <c r="I126" s="146"/>
      <c r="L126" s="142"/>
      <c r="M126" s="147"/>
      <c r="T126" s="148"/>
      <c r="AT126" s="144" t="s">
        <v>249</v>
      </c>
      <c r="AU126" s="144" t="s">
        <v>233</v>
      </c>
      <c r="AV126" s="12" t="s">
        <v>84</v>
      </c>
      <c r="AW126" s="12" t="s">
        <v>37</v>
      </c>
      <c r="AX126" s="12" t="s">
        <v>76</v>
      </c>
      <c r="AY126" s="144" t="s">
        <v>223</v>
      </c>
    </row>
    <row r="127" spans="2:65" s="13" customFormat="1" ht="11.25">
      <c r="B127" s="149"/>
      <c r="D127" s="143" t="s">
        <v>249</v>
      </c>
      <c r="E127" s="150" t="s">
        <v>19</v>
      </c>
      <c r="F127" s="151" t="s">
        <v>1756</v>
      </c>
      <c r="H127" s="152">
        <v>171</v>
      </c>
      <c r="I127" s="153"/>
      <c r="L127" s="149"/>
      <c r="M127" s="154"/>
      <c r="T127" s="155"/>
      <c r="AT127" s="150" t="s">
        <v>249</v>
      </c>
      <c r="AU127" s="150" t="s">
        <v>233</v>
      </c>
      <c r="AV127" s="13" t="s">
        <v>87</v>
      </c>
      <c r="AW127" s="13" t="s">
        <v>37</v>
      </c>
      <c r="AX127" s="13" t="s">
        <v>84</v>
      </c>
      <c r="AY127" s="150" t="s">
        <v>223</v>
      </c>
    </row>
    <row r="128" spans="2:65" s="1" customFormat="1" ht="33" customHeight="1">
      <c r="B128" s="34"/>
      <c r="C128" s="129" t="s">
        <v>268</v>
      </c>
      <c r="D128" s="129" t="s">
        <v>227</v>
      </c>
      <c r="E128" s="130" t="s">
        <v>1757</v>
      </c>
      <c r="F128" s="131" t="s">
        <v>1758</v>
      </c>
      <c r="G128" s="132" t="s">
        <v>563</v>
      </c>
      <c r="H128" s="133">
        <v>171</v>
      </c>
      <c r="I128" s="134"/>
      <c r="J128" s="135">
        <f>ROUND(I128*H128,2)</f>
        <v>0</v>
      </c>
      <c r="K128" s="131" t="s">
        <v>272</v>
      </c>
      <c r="L128" s="34"/>
      <c r="M128" s="136" t="s">
        <v>19</v>
      </c>
      <c r="N128" s="137" t="s">
        <v>47</v>
      </c>
      <c r="P128" s="138">
        <f>O128*H128</f>
        <v>0</v>
      </c>
      <c r="Q128" s="138">
        <v>3.8000000000000002E-4</v>
      </c>
      <c r="R128" s="138">
        <f>Q128*H128</f>
        <v>6.498000000000001E-2</v>
      </c>
      <c r="S128" s="138">
        <v>0</v>
      </c>
      <c r="T128" s="139">
        <f>S128*H128</f>
        <v>0</v>
      </c>
      <c r="AR128" s="140" t="s">
        <v>232</v>
      </c>
      <c r="AT128" s="140" t="s">
        <v>227</v>
      </c>
      <c r="AU128" s="140" t="s">
        <v>233</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232</v>
      </c>
      <c r="BM128" s="140" t="s">
        <v>1759</v>
      </c>
    </row>
    <row r="129" spans="2:65" s="1" customFormat="1" ht="11.25">
      <c r="B129" s="34"/>
      <c r="D129" s="163" t="s">
        <v>274</v>
      </c>
      <c r="F129" s="164" t="s">
        <v>1760</v>
      </c>
      <c r="I129" s="165"/>
      <c r="L129" s="34"/>
      <c r="M129" s="166"/>
      <c r="T129" s="55"/>
      <c r="AT129" s="18" t="s">
        <v>274</v>
      </c>
      <c r="AU129" s="18" t="s">
        <v>233</v>
      </c>
    </row>
    <row r="130" spans="2:65" s="12" customFormat="1" ht="11.25">
      <c r="B130" s="142"/>
      <c r="D130" s="143" t="s">
        <v>249</v>
      </c>
      <c r="E130" s="144" t="s">
        <v>19</v>
      </c>
      <c r="F130" s="145" t="s">
        <v>1741</v>
      </c>
      <c r="H130" s="144" t="s">
        <v>19</v>
      </c>
      <c r="I130" s="146"/>
      <c r="L130" s="142"/>
      <c r="M130" s="147"/>
      <c r="T130" s="148"/>
      <c r="AT130" s="144" t="s">
        <v>249</v>
      </c>
      <c r="AU130" s="144" t="s">
        <v>233</v>
      </c>
      <c r="AV130" s="12" t="s">
        <v>84</v>
      </c>
      <c r="AW130" s="12" t="s">
        <v>37</v>
      </c>
      <c r="AX130" s="12" t="s">
        <v>76</v>
      </c>
      <c r="AY130" s="144" t="s">
        <v>223</v>
      </c>
    </row>
    <row r="131" spans="2:65" s="13" customFormat="1" ht="11.25">
      <c r="B131" s="149"/>
      <c r="D131" s="143" t="s">
        <v>249</v>
      </c>
      <c r="E131" s="150" t="s">
        <v>19</v>
      </c>
      <c r="F131" s="151" t="s">
        <v>1756</v>
      </c>
      <c r="H131" s="152">
        <v>171</v>
      </c>
      <c r="I131" s="153"/>
      <c r="L131" s="149"/>
      <c r="M131" s="154"/>
      <c r="T131" s="155"/>
      <c r="AT131" s="150" t="s">
        <v>249</v>
      </c>
      <c r="AU131" s="150" t="s">
        <v>233</v>
      </c>
      <c r="AV131" s="13" t="s">
        <v>87</v>
      </c>
      <c r="AW131" s="13" t="s">
        <v>37</v>
      </c>
      <c r="AX131" s="13" t="s">
        <v>84</v>
      </c>
      <c r="AY131" s="150" t="s">
        <v>223</v>
      </c>
    </row>
    <row r="132" spans="2:65" s="1" customFormat="1" ht="37.9" customHeight="1">
      <c r="B132" s="34"/>
      <c r="C132" s="129" t="s">
        <v>282</v>
      </c>
      <c r="D132" s="129" t="s">
        <v>227</v>
      </c>
      <c r="E132" s="130" t="s">
        <v>1761</v>
      </c>
      <c r="F132" s="131" t="s">
        <v>1762</v>
      </c>
      <c r="G132" s="132" t="s">
        <v>271</v>
      </c>
      <c r="H132" s="133">
        <v>27.25</v>
      </c>
      <c r="I132" s="134"/>
      <c r="J132" s="135">
        <f>ROUND(I132*H132,2)</f>
        <v>0</v>
      </c>
      <c r="K132" s="131" t="s">
        <v>272</v>
      </c>
      <c r="L132" s="34"/>
      <c r="M132" s="136" t="s">
        <v>19</v>
      </c>
      <c r="N132" s="137" t="s">
        <v>47</v>
      </c>
      <c r="P132" s="138">
        <f>O132*H132</f>
        <v>0</v>
      </c>
      <c r="Q132" s="138">
        <v>1.0000000000000001E-5</v>
      </c>
      <c r="R132" s="138">
        <f>Q132*H132</f>
        <v>2.7250000000000001E-4</v>
      </c>
      <c r="S132" s="138">
        <v>0</v>
      </c>
      <c r="T132" s="139">
        <f>S132*H132</f>
        <v>0</v>
      </c>
      <c r="AR132" s="140" t="s">
        <v>232</v>
      </c>
      <c r="AT132" s="140" t="s">
        <v>227</v>
      </c>
      <c r="AU132" s="140" t="s">
        <v>233</v>
      </c>
      <c r="AY132" s="18" t="s">
        <v>223</v>
      </c>
      <c r="BE132" s="141">
        <f>IF(N132="základní",J132,0)</f>
        <v>0</v>
      </c>
      <c r="BF132" s="141">
        <f>IF(N132="snížená",J132,0)</f>
        <v>0</v>
      </c>
      <c r="BG132" s="141">
        <f>IF(N132="zákl. přenesená",J132,0)</f>
        <v>0</v>
      </c>
      <c r="BH132" s="141">
        <f>IF(N132="sníž. přenesená",J132,0)</f>
        <v>0</v>
      </c>
      <c r="BI132" s="141">
        <f>IF(N132="nulová",J132,0)</f>
        <v>0</v>
      </c>
      <c r="BJ132" s="18" t="s">
        <v>84</v>
      </c>
      <c r="BK132" s="141">
        <f>ROUND(I132*H132,2)</f>
        <v>0</v>
      </c>
      <c r="BL132" s="18" t="s">
        <v>232</v>
      </c>
      <c r="BM132" s="140" t="s">
        <v>1763</v>
      </c>
    </row>
    <row r="133" spans="2:65" s="1" customFormat="1" ht="11.25">
      <c r="B133" s="34"/>
      <c r="D133" s="163" t="s">
        <v>274</v>
      </c>
      <c r="F133" s="164" t="s">
        <v>1764</v>
      </c>
      <c r="I133" s="165"/>
      <c r="L133" s="34"/>
      <c r="M133" s="166"/>
      <c r="T133" s="55"/>
      <c r="AT133" s="18" t="s">
        <v>274</v>
      </c>
      <c r="AU133" s="18" t="s">
        <v>233</v>
      </c>
    </row>
    <row r="134" spans="2:65" s="13" customFormat="1" ht="11.25">
      <c r="B134" s="149"/>
      <c r="D134" s="143" t="s">
        <v>249</v>
      </c>
      <c r="E134" s="150" t="s">
        <v>19</v>
      </c>
      <c r="F134" s="151" t="s">
        <v>1765</v>
      </c>
      <c r="H134" s="152">
        <v>27.25</v>
      </c>
      <c r="I134" s="153"/>
      <c r="L134" s="149"/>
      <c r="M134" s="154"/>
      <c r="T134" s="155"/>
      <c r="AT134" s="150" t="s">
        <v>249</v>
      </c>
      <c r="AU134" s="150" t="s">
        <v>233</v>
      </c>
      <c r="AV134" s="13" t="s">
        <v>87</v>
      </c>
      <c r="AW134" s="13" t="s">
        <v>37</v>
      </c>
      <c r="AX134" s="13" t="s">
        <v>84</v>
      </c>
      <c r="AY134" s="150" t="s">
        <v>223</v>
      </c>
    </row>
    <row r="135" spans="2:65" s="1" customFormat="1" ht="33" customHeight="1">
      <c r="B135" s="34"/>
      <c r="C135" s="129" t="s">
        <v>301</v>
      </c>
      <c r="D135" s="129" t="s">
        <v>227</v>
      </c>
      <c r="E135" s="130" t="s">
        <v>1766</v>
      </c>
      <c r="F135" s="131" t="s">
        <v>1767</v>
      </c>
      <c r="G135" s="132" t="s">
        <v>271</v>
      </c>
      <c r="H135" s="133">
        <v>27.25</v>
      </c>
      <c r="I135" s="134"/>
      <c r="J135" s="135">
        <f>ROUND(I135*H135,2)</f>
        <v>0</v>
      </c>
      <c r="K135" s="131" t="s">
        <v>272</v>
      </c>
      <c r="L135" s="34"/>
      <c r="M135" s="136" t="s">
        <v>19</v>
      </c>
      <c r="N135" s="137" t="s">
        <v>47</v>
      </c>
      <c r="P135" s="138">
        <f>O135*H135</f>
        <v>0</v>
      </c>
      <c r="Q135" s="138">
        <v>1.4499999999999999E-3</v>
      </c>
      <c r="R135" s="138">
        <f>Q135*H135</f>
        <v>3.9512499999999999E-2</v>
      </c>
      <c r="S135" s="138">
        <v>0</v>
      </c>
      <c r="T135" s="139">
        <f>S135*H135</f>
        <v>0</v>
      </c>
      <c r="AR135" s="140" t="s">
        <v>232</v>
      </c>
      <c r="AT135" s="140" t="s">
        <v>227</v>
      </c>
      <c r="AU135" s="140" t="s">
        <v>233</v>
      </c>
      <c r="AY135" s="18" t="s">
        <v>223</v>
      </c>
      <c r="BE135" s="141">
        <f>IF(N135="základní",J135,0)</f>
        <v>0</v>
      </c>
      <c r="BF135" s="141">
        <f>IF(N135="snížená",J135,0)</f>
        <v>0</v>
      </c>
      <c r="BG135" s="141">
        <f>IF(N135="zákl. přenesená",J135,0)</f>
        <v>0</v>
      </c>
      <c r="BH135" s="141">
        <f>IF(N135="sníž. přenesená",J135,0)</f>
        <v>0</v>
      </c>
      <c r="BI135" s="141">
        <f>IF(N135="nulová",J135,0)</f>
        <v>0</v>
      </c>
      <c r="BJ135" s="18" t="s">
        <v>84</v>
      </c>
      <c r="BK135" s="141">
        <f>ROUND(I135*H135,2)</f>
        <v>0</v>
      </c>
      <c r="BL135" s="18" t="s">
        <v>232</v>
      </c>
      <c r="BM135" s="140" t="s">
        <v>1768</v>
      </c>
    </row>
    <row r="136" spans="2:65" s="1" customFormat="1" ht="11.25">
      <c r="B136" s="34"/>
      <c r="D136" s="163" t="s">
        <v>274</v>
      </c>
      <c r="F136" s="164" t="s">
        <v>1769</v>
      </c>
      <c r="I136" s="165"/>
      <c r="L136" s="34"/>
      <c r="M136" s="166"/>
      <c r="T136" s="55"/>
      <c r="AT136" s="18" t="s">
        <v>274</v>
      </c>
      <c r="AU136" s="18" t="s">
        <v>233</v>
      </c>
    </row>
    <row r="137" spans="2:65" s="12" customFormat="1" ht="11.25">
      <c r="B137" s="142"/>
      <c r="D137" s="143" t="s">
        <v>249</v>
      </c>
      <c r="E137" s="144" t="s">
        <v>19</v>
      </c>
      <c r="F137" s="145" t="s">
        <v>1732</v>
      </c>
      <c r="H137" s="144" t="s">
        <v>19</v>
      </c>
      <c r="I137" s="146"/>
      <c r="L137" s="142"/>
      <c r="M137" s="147"/>
      <c r="T137" s="148"/>
      <c r="AT137" s="144" t="s">
        <v>249</v>
      </c>
      <c r="AU137" s="144" t="s">
        <v>233</v>
      </c>
      <c r="AV137" s="12" t="s">
        <v>84</v>
      </c>
      <c r="AW137" s="12" t="s">
        <v>37</v>
      </c>
      <c r="AX137" s="12" t="s">
        <v>76</v>
      </c>
      <c r="AY137" s="144" t="s">
        <v>223</v>
      </c>
    </row>
    <row r="138" spans="2:65" s="13" customFormat="1" ht="11.25">
      <c r="B138" s="149"/>
      <c r="D138" s="143" t="s">
        <v>249</v>
      </c>
      <c r="E138" s="150" t="s">
        <v>19</v>
      </c>
      <c r="F138" s="151" t="s">
        <v>1770</v>
      </c>
      <c r="H138" s="152">
        <v>18</v>
      </c>
      <c r="I138" s="153"/>
      <c r="L138" s="149"/>
      <c r="M138" s="154"/>
      <c r="T138" s="155"/>
      <c r="AT138" s="150" t="s">
        <v>249</v>
      </c>
      <c r="AU138" s="150" t="s">
        <v>233</v>
      </c>
      <c r="AV138" s="13" t="s">
        <v>87</v>
      </c>
      <c r="AW138" s="13" t="s">
        <v>37</v>
      </c>
      <c r="AX138" s="13" t="s">
        <v>76</v>
      </c>
      <c r="AY138" s="150" t="s">
        <v>223</v>
      </c>
    </row>
    <row r="139" spans="2:65" s="13" customFormat="1" ht="11.25">
      <c r="B139" s="149"/>
      <c r="D139" s="143" t="s">
        <v>249</v>
      </c>
      <c r="E139" s="150" t="s">
        <v>19</v>
      </c>
      <c r="F139" s="151" t="s">
        <v>1771</v>
      </c>
      <c r="H139" s="152">
        <v>9.25</v>
      </c>
      <c r="I139" s="153"/>
      <c r="L139" s="149"/>
      <c r="M139" s="154"/>
      <c r="T139" s="155"/>
      <c r="AT139" s="150" t="s">
        <v>249</v>
      </c>
      <c r="AU139" s="150" t="s">
        <v>233</v>
      </c>
      <c r="AV139" s="13" t="s">
        <v>87</v>
      </c>
      <c r="AW139" s="13" t="s">
        <v>37</v>
      </c>
      <c r="AX139" s="13" t="s">
        <v>76</v>
      </c>
      <c r="AY139" s="150" t="s">
        <v>223</v>
      </c>
    </row>
    <row r="140" spans="2:65" s="14" customFormat="1" ht="11.25">
      <c r="B140" s="156"/>
      <c r="D140" s="143" t="s">
        <v>249</v>
      </c>
      <c r="E140" s="157" t="s">
        <v>19</v>
      </c>
      <c r="F140" s="158" t="s">
        <v>253</v>
      </c>
      <c r="H140" s="159">
        <v>27.25</v>
      </c>
      <c r="I140" s="160"/>
      <c r="L140" s="156"/>
      <c r="M140" s="161"/>
      <c r="T140" s="162"/>
      <c r="AT140" s="157" t="s">
        <v>249</v>
      </c>
      <c r="AU140" s="157" t="s">
        <v>233</v>
      </c>
      <c r="AV140" s="14" t="s">
        <v>232</v>
      </c>
      <c r="AW140" s="14" t="s">
        <v>37</v>
      </c>
      <c r="AX140" s="14" t="s">
        <v>84</v>
      </c>
      <c r="AY140" s="157" t="s">
        <v>223</v>
      </c>
    </row>
    <row r="141" spans="2:65" s="1" customFormat="1" ht="37.9" customHeight="1">
      <c r="B141" s="34"/>
      <c r="C141" s="129" t="s">
        <v>308</v>
      </c>
      <c r="D141" s="129" t="s">
        <v>227</v>
      </c>
      <c r="E141" s="130" t="s">
        <v>1772</v>
      </c>
      <c r="F141" s="131" t="s">
        <v>1773</v>
      </c>
      <c r="G141" s="132" t="s">
        <v>271</v>
      </c>
      <c r="H141" s="133">
        <v>27.25</v>
      </c>
      <c r="I141" s="134"/>
      <c r="J141" s="135">
        <f>ROUND(I141*H141,2)</f>
        <v>0</v>
      </c>
      <c r="K141" s="131" t="s">
        <v>272</v>
      </c>
      <c r="L141" s="34"/>
      <c r="M141" s="136" t="s">
        <v>19</v>
      </c>
      <c r="N141" s="137" t="s">
        <v>47</v>
      </c>
      <c r="P141" s="138">
        <f>O141*H141</f>
        <v>0</v>
      </c>
      <c r="Q141" s="138">
        <v>2.5999999999999999E-3</v>
      </c>
      <c r="R141" s="138">
        <f>Q141*H141</f>
        <v>7.0849999999999996E-2</v>
      </c>
      <c r="S141" s="138">
        <v>0</v>
      </c>
      <c r="T141" s="139">
        <f>S141*H141</f>
        <v>0</v>
      </c>
      <c r="AR141" s="140" t="s">
        <v>232</v>
      </c>
      <c r="AT141" s="140" t="s">
        <v>227</v>
      </c>
      <c r="AU141" s="140" t="s">
        <v>233</v>
      </c>
      <c r="AY141" s="18" t="s">
        <v>223</v>
      </c>
      <c r="BE141" s="141">
        <f>IF(N141="základní",J141,0)</f>
        <v>0</v>
      </c>
      <c r="BF141" s="141">
        <f>IF(N141="snížená",J141,0)</f>
        <v>0</v>
      </c>
      <c r="BG141" s="141">
        <f>IF(N141="zákl. přenesená",J141,0)</f>
        <v>0</v>
      </c>
      <c r="BH141" s="141">
        <f>IF(N141="sníž. přenesená",J141,0)</f>
        <v>0</v>
      </c>
      <c r="BI141" s="141">
        <f>IF(N141="nulová",J141,0)</f>
        <v>0</v>
      </c>
      <c r="BJ141" s="18" t="s">
        <v>84</v>
      </c>
      <c r="BK141" s="141">
        <f>ROUND(I141*H141,2)</f>
        <v>0</v>
      </c>
      <c r="BL141" s="18" t="s">
        <v>232</v>
      </c>
      <c r="BM141" s="140" t="s">
        <v>1774</v>
      </c>
    </row>
    <row r="142" spans="2:65" s="1" customFormat="1" ht="11.25">
      <c r="B142" s="34"/>
      <c r="D142" s="163" t="s">
        <v>274</v>
      </c>
      <c r="F142" s="164" t="s">
        <v>1775</v>
      </c>
      <c r="I142" s="165"/>
      <c r="L142" s="34"/>
      <c r="M142" s="166"/>
      <c r="T142" s="55"/>
      <c r="AT142" s="18" t="s">
        <v>274</v>
      </c>
      <c r="AU142" s="18" t="s">
        <v>233</v>
      </c>
    </row>
    <row r="143" spans="2:65" s="12" customFormat="1" ht="11.25">
      <c r="B143" s="142"/>
      <c r="D143" s="143" t="s">
        <v>249</v>
      </c>
      <c r="E143" s="144" t="s">
        <v>19</v>
      </c>
      <c r="F143" s="145" t="s">
        <v>1741</v>
      </c>
      <c r="H143" s="144" t="s">
        <v>19</v>
      </c>
      <c r="I143" s="146"/>
      <c r="L143" s="142"/>
      <c r="M143" s="147"/>
      <c r="T143" s="148"/>
      <c r="AT143" s="144" t="s">
        <v>249</v>
      </c>
      <c r="AU143" s="144" t="s">
        <v>233</v>
      </c>
      <c r="AV143" s="12" t="s">
        <v>84</v>
      </c>
      <c r="AW143" s="12" t="s">
        <v>37</v>
      </c>
      <c r="AX143" s="12" t="s">
        <v>76</v>
      </c>
      <c r="AY143" s="144" t="s">
        <v>223</v>
      </c>
    </row>
    <row r="144" spans="2:65" s="13" customFormat="1" ht="11.25">
      <c r="B144" s="149"/>
      <c r="D144" s="143" t="s">
        <v>249</v>
      </c>
      <c r="E144" s="150" t="s">
        <v>19</v>
      </c>
      <c r="F144" s="151" t="s">
        <v>1770</v>
      </c>
      <c r="H144" s="152">
        <v>18</v>
      </c>
      <c r="I144" s="153"/>
      <c r="L144" s="149"/>
      <c r="M144" s="154"/>
      <c r="T144" s="155"/>
      <c r="AT144" s="150" t="s">
        <v>249</v>
      </c>
      <c r="AU144" s="150" t="s">
        <v>233</v>
      </c>
      <c r="AV144" s="13" t="s">
        <v>87</v>
      </c>
      <c r="AW144" s="13" t="s">
        <v>37</v>
      </c>
      <c r="AX144" s="13" t="s">
        <v>76</v>
      </c>
      <c r="AY144" s="150" t="s">
        <v>223</v>
      </c>
    </row>
    <row r="145" spans="2:65" s="13" customFormat="1" ht="11.25">
      <c r="B145" s="149"/>
      <c r="D145" s="143" t="s">
        <v>249</v>
      </c>
      <c r="E145" s="150" t="s">
        <v>19</v>
      </c>
      <c r="F145" s="151" t="s">
        <v>1771</v>
      </c>
      <c r="H145" s="152">
        <v>9.25</v>
      </c>
      <c r="I145" s="153"/>
      <c r="L145" s="149"/>
      <c r="M145" s="154"/>
      <c r="T145" s="155"/>
      <c r="AT145" s="150" t="s">
        <v>249</v>
      </c>
      <c r="AU145" s="150" t="s">
        <v>233</v>
      </c>
      <c r="AV145" s="13" t="s">
        <v>87</v>
      </c>
      <c r="AW145" s="13" t="s">
        <v>37</v>
      </c>
      <c r="AX145" s="13" t="s">
        <v>76</v>
      </c>
      <c r="AY145" s="150" t="s">
        <v>223</v>
      </c>
    </row>
    <row r="146" spans="2:65" s="14" customFormat="1" ht="11.25">
      <c r="B146" s="156"/>
      <c r="D146" s="143" t="s">
        <v>249</v>
      </c>
      <c r="E146" s="157" t="s">
        <v>19</v>
      </c>
      <c r="F146" s="158" t="s">
        <v>253</v>
      </c>
      <c r="H146" s="159">
        <v>27.25</v>
      </c>
      <c r="I146" s="160"/>
      <c r="L146" s="156"/>
      <c r="M146" s="161"/>
      <c r="T146" s="162"/>
      <c r="AT146" s="157" t="s">
        <v>249</v>
      </c>
      <c r="AU146" s="157" t="s">
        <v>233</v>
      </c>
      <c r="AV146" s="14" t="s">
        <v>232</v>
      </c>
      <c r="AW146" s="14" t="s">
        <v>37</v>
      </c>
      <c r="AX146" s="14" t="s">
        <v>84</v>
      </c>
      <c r="AY146" s="157" t="s">
        <v>223</v>
      </c>
    </row>
    <row r="147" spans="2:65" s="11" customFormat="1" ht="20.85" customHeight="1">
      <c r="B147" s="117"/>
      <c r="D147" s="118" t="s">
        <v>75</v>
      </c>
      <c r="E147" s="127" t="s">
        <v>1645</v>
      </c>
      <c r="F147" s="127" t="s">
        <v>1646</v>
      </c>
      <c r="I147" s="120"/>
      <c r="J147" s="128">
        <f>BK147</f>
        <v>0</v>
      </c>
      <c r="L147" s="117"/>
      <c r="M147" s="122"/>
      <c r="P147" s="123">
        <f>SUM(P148:P182)</f>
        <v>0</v>
      </c>
      <c r="R147" s="123">
        <f>SUM(R148:R182)</f>
        <v>5.0283099999999985</v>
      </c>
      <c r="T147" s="124">
        <f>SUM(T148:T182)</f>
        <v>0</v>
      </c>
      <c r="AR147" s="118" t="s">
        <v>84</v>
      </c>
      <c r="AT147" s="125" t="s">
        <v>75</v>
      </c>
      <c r="AU147" s="125" t="s">
        <v>87</v>
      </c>
      <c r="AY147" s="118" t="s">
        <v>223</v>
      </c>
      <c r="BK147" s="126">
        <f>SUM(BK148:BK182)</f>
        <v>0</v>
      </c>
    </row>
    <row r="148" spans="2:65" s="1" customFormat="1" ht="24.2" customHeight="1">
      <c r="B148" s="34"/>
      <c r="C148" s="129" t="s">
        <v>8</v>
      </c>
      <c r="D148" s="129" t="s">
        <v>227</v>
      </c>
      <c r="E148" s="130" t="s">
        <v>1776</v>
      </c>
      <c r="F148" s="131" t="s">
        <v>1777</v>
      </c>
      <c r="G148" s="132" t="s">
        <v>230</v>
      </c>
      <c r="H148" s="133">
        <v>41</v>
      </c>
      <c r="I148" s="134"/>
      <c r="J148" s="135">
        <f>ROUND(I148*H148,2)</f>
        <v>0</v>
      </c>
      <c r="K148" s="131" t="s">
        <v>272</v>
      </c>
      <c r="L148" s="34"/>
      <c r="M148" s="136" t="s">
        <v>19</v>
      </c>
      <c r="N148" s="137" t="s">
        <v>47</v>
      </c>
      <c r="P148" s="138">
        <f>O148*H148</f>
        <v>0</v>
      </c>
      <c r="Q148" s="138">
        <v>0.11241</v>
      </c>
      <c r="R148" s="138">
        <f>Q148*H148</f>
        <v>4.6088100000000001</v>
      </c>
      <c r="S148" s="138">
        <v>0</v>
      </c>
      <c r="T148" s="139">
        <f>S148*H148</f>
        <v>0</v>
      </c>
      <c r="AR148" s="140" t="s">
        <v>232</v>
      </c>
      <c r="AT148" s="140" t="s">
        <v>227</v>
      </c>
      <c r="AU148" s="140" t="s">
        <v>233</v>
      </c>
      <c r="AY148" s="18" t="s">
        <v>223</v>
      </c>
      <c r="BE148" s="141">
        <f>IF(N148="základní",J148,0)</f>
        <v>0</v>
      </c>
      <c r="BF148" s="141">
        <f>IF(N148="snížená",J148,0)</f>
        <v>0</v>
      </c>
      <c r="BG148" s="141">
        <f>IF(N148="zákl. přenesená",J148,0)</f>
        <v>0</v>
      </c>
      <c r="BH148" s="141">
        <f>IF(N148="sníž. přenesená",J148,0)</f>
        <v>0</v>
      </c>
      <c r="BI148" s="141">
        <f>IF(N148="nulová",J148,0)</f>
        <v>0</v>
      </c>
      <c r="BJ148" s="18" t="s">
        <v>84</v>
      </c>
      <c r="BK148" s="141">
        <f>ROUND(I148*H148,2)</f>
        <v>0</v>
      </c>
      <c r="BL148" s="18" t="s">
        <v>232</v>
      </c>
      <c r="BM148" s="140" t="s">
        <v>1778</v>
      </c>
    </row>
    <row r="149" spans="2:65" s="1" customFormat="1" ht="11.25">
      <c r="B149" s="34"/>
      <c r="D149" s="163" t="s">
        <v>274</v>
      </c>
      <c r="F149" s="164" t="s">
        <v>1779</v>
      </c>
      <c r="I149" s="165"/>
      <c r="L149" s="34"/>
      <c r="M149" s="166"/>
      <c r="T149" s="55"/>
      <c r="AT149" s="18" t="s">
        <v>274</v>
      </c>
      <c r="AU149" s="18" t="s">
        <v>233</v>
      </c>
    </row>
    <row r="150" spans="2:65" s="13" customFormat="1" ht="11.25">
      <c r="B150" s="149"/>
      <c r="D150" s="143" t="s">
        <v>249</v>
      </c>
      <c r="E150" s="150" t="s">
        <v>19</v>
      </c>
      <c r="F150" s="151" t="s">
        <v>1780</v>
      </c>
      <c r="H150" s="152">
        <v>36</v>
      </c>
      <c r="I150" s="153"/>
      <c r="L150" s="149"/>
      <c r="M150" s="154"/>
      <c r="T150" s="155"/>
      <c r="AT150" s="150" t="s">
        <v>249</v>
      </c>
      <c r="AU150" s="150" t="s">
        <v>233</v>
      </c>
      <c r="AV150" s="13" t="s">
        <v>87</v>
      </c>
      <c r="AW150" s="13" t="s">
        <v>37</v>
      </c>
      <c r="AX150" s="13" t="s">
        <v>76</v>
      </c>
      <c r="AY150" s="150" t="s">
        <v>223</v>
      </c>
    </row>
    <row r="151" spans="2:65" s="13" customFormat="1" ht="11.25">
      <c r="B151" s="149"/>
      <c r="D151" s="143" t="s">
        <v>249</v>
      </c>
      <c r="E151" s="150" t="s">
        <v>19</v>
      </c>
      <c r="F151" s="151" t="s">
        <v>1781</v>
      </c>
      <c r="H151" s="152">
        <v>5</v>
      </c>
      <c r="I151" s="153"/>
      <c r="L151" s="149"/>
      <c r="M151" s="154"/>
      <c r="T151" s="155"/>
      <c r="AT151" s="150" t="s">
        <v>249</v>
      </c>
      <c r="AU151" s="150" t="s">
        <v>233</v>
      </c>
      <c r="AV151" s="13" t="s">
        <v>87</v>
      </c>
      <c r="AW151" s="13" t="s">
        <v>37</v>
      </c>
      <c r="AX151" s="13" t="s">
        <v>76</v>
      </c>
      <c r="AY151" s="150" t="s">
        <v>223</v>
      </c>
    </row>
    <row r="152" spans="2:65" s="14" customFormat="1" ht="11.25">
      <c r="B152" s="156"/>
      <c r="D152" s="143" t="s">
        <v>249</v>
      </c>
      <c r="E152" s="157" t="s">
        <v>19</v>
      </c>
      <c r="F152" s="158" t="s">
        <v>253</v>
      </c>
      <c r="H152" s="159">
        <v>41</v>
      </c>
      <c r="I152" s="160"/>
      <c r="L152" s="156"/>
      <c r="M152" s="161"/>
      <c r="T152" s="162"/>
      <c r="AT152" s="157" t="s">
        <v>249</v>
      </c>
      <c r="AU152" s="157" t="s">
        <v>233</v>
      </c>
      <c r="AV152" s="14" t="s">
        <v>232</v>
      </c>
      <c r="AW152" s="14" t="s">
        <v>37</v>
      </c>
      <c r="AX152" s="14" t="s">
        <v>84</v>
      </c>
      <c r="AY152" s="157" t="s">
        <v>223</v>
      </c>
    </row>
    <row r="153" spans="2:65" s="1" customFormat="1" ht="21.75" customHeight="1">
      <c r="B153" s="34"/>
      <c r="C153" s="174" t="s">
        <v>322</v>
      </c>
      <c r="D153" s="174" t="s">
        <v>314</v>
      </c>
      <c r="E153" s="175" t="s">
        <v>1782</v>
      </c>
      <c r="F153" s="176" t="s">
        <v>1783</v>
      </c>
      <c r="G153" s="177" t="s">
        <v>230</v>
      </c>
      <c r="H153" s="178">
        <v>41</v>
      </c>
      <c r="I153" s="179"/>
      <c r="J153" s="180">
        <f>ROUND(I153*H153,2)</f>
        <v>0</v>
      </c>
      <c r="K153" s="176" t="s">
        <v>272</v>
      </c>
      <c r="L153" s="181"/>
      <c r="M153" s="182" t="s">
        <v>19</v>
      </c>
      <c r="N153" s="183" t="s">
        <v>47</v>
      </c>
      <c r="P153" s="138">
        <f>O153*H153</f>
        <v>0</v>
      </c>
      <c r="Q153" s="138">
        <v>6.1000000000000004E-3</v>
      </c>
      <c r="R153" s="138">
        <f>Q153*H153</f>
        <v>0.25009999999999999</v>
      </c>
      <c r="S153" s="138">
        <v>0</v>
      </c>
      <c r="T153" s="139">
        <f>S153*H153</f>
        <v>0</v>
      </c>
      <c r="AR153" s="140" t="s">
        <v>268</v>
      </c>
      <c r="AT153" s="140" t="s">
        <v>314</v>
      </c>
      <c r="AU153" s="140" t="s">
        <v>233</v>
      </c>
      <c r="AY153" s="18" t="s">
        <v>223</v>
      </c>
      <c r="BE153" s="141">
        <f>IF(N153="základní",J153,0)</f>
        <v>0</v>
      </c>
      <c r="BF153" s="141">
        <f>IF(N153="snížená",J153,0)</f>
        <v>0</v>
      </c>
      <c r="BG153" s="141">
        <f>IF(N153="zákl. přenesená",J153,0)</f>
        <v>0</v>
      </c>
      <c r="BH153" s="141">
        <f>IF(N153="sníž. přenesená",J153,0)</f>
        <v>0</v>
      </c>
      <c r="BI153" s="141">
        <f>IF(N153="nulová",J153,0)</f>
        <v>0</v>
      </c>
      <c r="BJ153" s="18" t="s">
        <v>84</v>
      </c>
      <c r="BK153" s="141">
        <f>ROUND(I153*H153,2)</f>
        <v>0</v>
      </c>
      <c r="BL153" s="18" t="s">
        <v>232</v>
      </c>
      <c r="BM153" s="140" t="s">
        <v>1784</v>
      </c>
    </row>
    <row r="154" spans="2:65" s="13" customFormat="1" ht="11.25">
      <c r="B154" s="149"/>
      <c r="D154" s="143" t="s">
        <v>249</v>
      </c>
      <c r="E154" s="150" t="s">
        <v>19</v>
      </c>
      <c r="F154" s="151" t="s">
        <v>1780</v>
      </c>
      <c r="H154" s="152">
        <v>36</v>
      </c>
      <c r="I154" s="153"/>
      <c r="L154" s="149"/>
      <c r="M154" s="154"/>
      <c r="T154" s="155"/>
      <c r="AT154" s="150" t="s">
        <v>249</v>
      </c>
      <c r="AU154" s="150" t="s">
        <v>233</v>
      </c>
      <c r="AV154" s="13" t="s">
        <v>87</v>
      </c>
      <c r="AW154" s="13" t="s">
        <v>37</v>
      </c>
      <c r="AX154" s="13" t="s">
        <v>76</v>
      </c>
      <c r="AY154" s="150" t="s">
        <v>223</v>
      </c>
    </row>
    <row r="155" spans="2:65" s="13" customFormat="1" ht="11.25">
      <c r="B155" s="149"/>
      <c r="D155" s="143" t="s">
        <v>249</v>
      </c>
      <c r="E155" s="150" t="s">
        <v>19</v>
      </c>
      <c r="F155" s="151" t="s">
        <v>1781</v>
      </c>
      <c r="H155" s="152">
        <v>5</v>
      </c>
      <c r="I155" s="153"/>
      <c r="L155" s="149"/>
      <c r="M155" s="154"/>
      <c r="T155" s="155"/>
      <c r="AT155" s="150" t="s">
        <v>249</v>
      </c>
      <c r="AU155" s="150" t="s">
        <v>233</v>
      </c>
      <c r="AV155" s="13" t="s">
        <v>87</v>
      </c>
      <c r="AW155" s="13" t="s">
        <v>37</v>
      </c>
      <c r="AX155" s="13" t="s">
        <v>76</v>
      </c>
      <c r="AY155" s="150" t="s">
        <v>223</v>
      </c>
    </row>
    <row r="156" spans="2:65" s="14" customFormat="1" ht="11.25">
      <c r="B156" s="156"/>
      <c r="D156" s="143" t="s">
        <v>249</v>
      </c>
      <c r="E156" s="157" t="s">
        <v>19</v>
      </c>
      <c r="F156" s="158" t="s">
        <v>253</v>
      </c>
      <c r="H156" s="159">
        <v>41</v>
      </c>
      <c r="I156" s="160"/>
      <c r="L156" s="156"/>
      <c r="M156" s="161"/>
      <c r="T156" s="162"/>
      <c r="AT156" s="157" t="s">
        <v>249</v>
      </c>
      <c r="AU156" s="157" t="s">
        <v>233</v>
      </c>
      <c r="AV156" s="14" t="s">
        <v>232</v>
      </c>
      <c r="AW156" s="14" t="s">
        <v>37</v>
      </c>
      <c r="AX156" s="14" t="s">
        <v>84</v>
      </c>
      <c r="AY156" s="157" t="s">
        <v>223</v>
      </c>
    </row>
    <row r="157" spans="2:65" s="1" customFormat="1" ht="24.2" customHeight="1">
      <c r="B157" s="34"/>
      <c r="C157" s="129" t="s">
        <v>328</v>
      </c>
      <c r="D157" s="129" t="s">
        <v>227</v>
      </c>
      <c r="E157" s="130" t="s">
        <v>1785</v>
      </c>
      <c r="F157" s="131" t="s">
        <v>1786</v>
      </c>
      <c r="G157" s="132" t="s">
        <v>230</v>
      </c>
      <c r="H157" s="133">
        <v>46</v>
      </c>
      <c r="I157" s="134"/>
      <c r="J157" s="135">
        <f>ROUND(I157*H157,2)</f>
        <v>0</v>
      </c>
      <c r="K157" s="131" t="s">
        <v>272</v>
      </c>
      <c r="L157" s="34"/>
      <c r="M157" s="136" t="s">
        <v>19</v>
      </c>
      <c r="N157" s="137" t="s">
        <v>47</v>
      </c>
      <c r="P157" s="138">
        <f>O157*H157</f>
        <v>0</v>
      </c>
      <c r="Q157" s="138">
        <v>6.9999999999999999E-4</v>
      </c>
      <c r="R157" s="138">
        <f>Q157*H157</f>
        <v>3.2199999999999999E-2</v>
      </c>
      <c r="S157" s="138">
        <v>0</v>
      </c>
      <c r="T157" s="139">
        <f>S157*H157</f>
        <v>0</v>
      </c>
      <c r="AR157" s="140" t="s">
        <v>232</v>
      </c>
      <c r="AT157" s="140" t="s">
        <v>227</v>
      </c>
      <c r="AU157" s="140" t="s">
        <v>233</v>
      </c>
      <c r="AY157" s="18" t="s">
        <v>223</v>
      </c>
      <c r="BE157" s="141">
        <f>IF(N157="základní",J157,0)</f>
        <v>0</v>
      </c>
      <c r="BF157" s="141">
        <f>IF(N157="snížená",J157,0)</f>
        <v>0</v>
      </c>
      <c r="BG157" s="141">
        <f>IF(N157="zákl. přenesená",J157,0)</f>
        <v>0</v>
      </c>
      <c r="BH157" s="141">
        <f>IF(N157="sníž. přenesená",J157,0)</f>
        <v>0</v>
      </c>
      <c r="BI157" s="141">
        <f>IF(N157="nulová",J157,0)</f>
        <v>0</v>
      </c>
      <c r="BJ157" s="18" t="s">
        <v>84</v>
      </c>
      <c r="BK157" s="141">
        <f>ROUND(I157*H157,2)</f>
        <v>0</v>
      </c>
      <c r="BL157" s="18" t="s">
        <v>232</v>
      </c>
      <c r="BM157" s="140" t="s">
        <v>1787</v>
      </c>
    </row>
    <row r="158" spans="2:65" s="1" customFormat="1" ht="11.25">
      <c r="B158" s="34"/>
      <c r="D158" s="163" t="s">
        <v>274</v>
      </c>
      <c r="F158" s="164" t="s">
        <v>1788</v>
      </c>
      <c r="I158" s="165"/>
      <c r="L158" s="34"/>
      <c r="M158" s="166"/>
      <c r="T158" s="55"/>
      <c r="AT158" s="18" t="s">
        <v>274</v>
      </c>
      <c r="AU158" s="18" t="s">
        <v>233</v>
      </c>
    </row>
    <row r="159" spans="2:65" s="13" customFormat="1" ht="11.25">
      <c r="B159" s="149"/>
      <c r="D159" s="143" t="s">
        <v>249</v>
      </c>
      <c r="E159" s="150" t="s">
        <v>19</v>
      </c>
      <c r="F159" s="151" t="s">
        <v>1789</v>
      </c>
      <c r="H159" s="152">
        <v>46</v>
      </c>
      <c r="I159" s="153"/>
      <c r="L159" s="149"/>
      <c r="M159" s="154"/>
      <c r="T159" s="155"/>
      <c r="AT159" s="150" t="s">
        <v>249</v>
      </c>
      <c r="AU159" s="150" t="s">
        <v>233</v>
      </c>
      <c r="AV159" s="13" t="s">
        <v>87</v>
      </c>
      <c r="AW159" s="13" t="s">
        <v>37</v>
      </c>
      <c r="AX159" s="13" t="s">
        <v>84</v>
      </c>
      <c r="AY159" s="150" t="s">
        <v>223</v>
      </c>
    </row>
    <row r="160" spans="2:65" s="1" customFormat="1" ht="21.75" customHeight="1">
      <c r="B160" s="34"/>
      <c r="C160" s="174" t="s">
        <v>334</v>
      </c>
      <c r="D160" s="174" t="s">
        <v>314</v>
      </c>
      <c r="E160" s="175" t="s">
        <v>1790</v>
      </c>
      <c r="F160" s="176" t="s">
        <v>1791</v>
      </c>
      <c r="G160" s="177" t="s">
        <v>230</v>
      </c>
      <c r="H160" s="178">
        <v>3</v>
      </c>
      <c r="I160" s="179"/>
      <c r="J160" s="180">
        <f>ROUND(I160*H160,2)</f>
        <v>0</v>
      </c>
      <c r="K160" s="176" t="s">
        <v>272</v>
      </c>
      <c r="L160" s="181"/>
      <c r="M160" s="182" t="s">
        <v>19</v>
      </c>
      <c r="N160" s="183" t="s">
        <v>47</v>
      </c>
      <c r="P160" s="138">
        <f>O160*H160</f>
        <v>0</v>
      </c>
      <c r="Q160" s="138">
        <v>5.0000000000000001E-3</v>
      </c>
      <c r="R160" s="138">
        <f>Q160*H160</f>
        <v>1.4999999999999999E-2</v>
      </c>
      <c r="S160" s="138">
        <v>0</v>
      </c>
      <c r="T160" s="139">
        <f>S160*H160</f>
        <v>0</v>
      </c>
      <c r="AR160" s="140" t="s">
        <v>268</v>
      </c>
      <c r="AT160" s="140" t="s">
        <v>314</v>
      </c>
      <c r="AU160" s="140" t="s">
        <v>233</v>
      </c>
      <c r="AY160" s="18" t="s">
        <v>223</v>
      </c>
      <c r="BE160" s="141">
        <f>IF(N160="základní",J160,0)</f>
        <v>0</v>
      </c>
      <c r="BF160" s="141">
        <f>IF(N160="snížená",J160,0)</f>
        <v>0</v>
      </c>
      <c r="BG160" s="141">
        <f>IF(N160="zákl. přenesená",J160,0)</f>
        <v>0</v>
      </c>
      <c r="BH160" s="141">
        <f>IF(N160="sníž. přenesená",J160,0)</f>
        <v>0</v>
      </c>
      <c r="BI160" s="141">
        <f>IF(N160="nulová",J160,0)</f>
        <v>0</v>
      </c>
      <c r="BJ160" s="18" t="s">
        <v>84</v>
      </c>
      <c r="BK160" s="141">
        <f>ROUND(I160*H160,2)</f>
        <v>0</v>
      </c>
      <c r="BL160" s="18" t="s">
        <v>232</v>
      </c>
      <c r="BM160" s="140" t="s">
        <v>1792</v>
      </c>
    </row>
    <row r="161" spans="2:65" s="13" customFormat="1" ht="11.25">
      <c r="B161" s="149"/>
      <c r="D161" s="143" t="s">
        <v>249</v>
      </c>
      <c r="E161" s="150" t="s">
        <v>19</v>
      </c>
      <c r="F161" s="151" t="s">
        <v>1793</v>
      </c>
      <c r="H161" s="152">
        <v>1</v>
      </c>
      <c r="I161" s="153"/>
      <c r="L161" s="149"/>
      <c r="M161" s="154"/>
      <c r="T161" s="155"/>
      <c r="AT161" s="150" t="s">
        <v>249</v>
      </c>
      <c r="AU161" s="150" t="s">
        <v>233</v>
      </c>
      <c r="AV161" s="13" t="s">
        <v>87</v>
      </c>
      <c r="AW161" s="13" t="s">
        <v>37</v>
      </c>
      <c r="AX161" s="13" t="s">
        <v>76</v>
      </c>
      <c r="AY161" s="150" t="s">
        <v>223</v>
      </c>
    </row>
    <row r="162" spans="2:65" s="13" customFormat="1" ht="11.25">
      <c r="B162" s="149"/>
      <c r="D162" s="143" t="s">
        <v>249</v>
      </c>
      <c r="E162" s="150" t="s">
        <v>19</v>
      </c>
      <c r="F162" s="151" t="s">
        <v>1794</v>
      </c>
      <c r="H162" s="152">
        <v>2</v>
      </c>
      <c r="I162" s="153"/>
      <c r="L162" s="149"/>
      <c r="M162" s="154"/>
      <c r="T162" s="155"/>
      <c r="AT162" s="150" t="s">
        <v>249</v>
      </c>
      <c r="AU162" s="150" t="s">
        <v>233</v>
      </c>
      <c r="AV162" s="13" t="s">
        <v>87</v>
      </c>
      <c r="AW162" s="13" t="s">
        <v>37</v>
      </c>
      <c r="AX162" s="13" t="s">
        <v>76</v>
      </c>
      <c r="AY162" s="150" t="s">
        <v>223</v>
      </c>
    </row>
    <row r="163" spans="2:65" s="14" customFormat="1" ht="11.25">
      <c r="B163" s="156"/>
      <c r="D163" s="143" t="s">
        <v>249</v>
      </c>
      <c r="E163" s="157" t="s">
        <v>19</v>
      </c>
      <c r="F163" s="158" t="s">
        <v>253</v>
      </c>
      <c r="H163" s="159">
        <v>3</v>
      </c>
      <c r="I163" s="160"/>
      <c r="L163" s="156"/>
      <c r="M163" s="161"/>
      <c r="T163" s="162"/>
      <c r="AT163" s="157" t="s">
        <v>249</v>
      </c>
      <c r="AU163" s="157" t="s">
        <v>233</v>
      </c>
      <c r="AV163" s="14" t="s">
        <v>232</v>
      </c>
      <c r="AW163" s="14" t="s">
        <v>37</v>
      </c>
      <c r="AX163" s="14" t="s">
        <v>84</v>
      </c>
      <c r="AY163" s="157" t="s">
        <v>223</v>
      </c>
    </row>
    <row r="164" spans="2:65" s="1" customFormat="1" ht="16.5" customHeight="1">
      <c r="B164" s="34"/>
      <c r="C164" s="174" t="s">
        <v>340</v>
      </c>
      <c r="D164" s="174" t="s">
        <v>314</v>
      </c>
      <c r="E164" s="175" t="s">
        <v>1795</v>
      </c>
      <c r="F164" s="176" t="s">
        <v>1796</v>
      </c>
      <c r="G164" s="177" t="s">
        <v>230</v>
      </c>
      <c r="H164" s="178">
        <v>11</v>
      </c>
      <c r="I164" s="179"/>
      <c r="J164" s="180">
        <f>ROUND(I164*H164,2)</f>
        <v>0</v>
      </c>
      <c r="K164" s="176" t="s">
        <v>272</v>
      </c>
      <c r="L164" s="181"/>
      <c r="M164" s="182" t="s">
        <v>19</v>
      </c>
      <c r="N164" s="183" t="s">
        <v>47</v>
      </c>
      <c r="P164" s="138">
        <f>O164*H164</f>
        <v>0</v>
      </c>
      <c r="Q164" s="138">
        <v>2.5000000000000001E-3</v>
      </c>
      <c r="R164" s="138">
        <f>Q164*H164</f>
        <v>2.75E-2</v>
      </c>
      <c r="S164" s="138">
        <v>0</v>
      </c>
      <c r="T164" s="139">
        <f>S164*H164</f>
        <v>0</v>
      </c>
      <c r="AR164" s="140" t="s">
        <v>268</v>
      </c>
      <c r="AT164" s="140" t="s">
        <v>314</v>
      </c>
      <c r="AU164" s="140" t="s">
        <v>233</v>
      </c>
      <c r="AY164" s="18" t="s">
        <v>223</v>
      </c>
      <c r="BE164" s="141">
        <f>IF(N164="základní",J164,0)</f>
        <v>0</v>
      </c>
      <c r="BF164" s="141">
        <f>IF(N164="snížená",J164,0)</f>
        <v>0</v>
      </c>
      <c r="BG164" s="141">
        <f>IF(N164="zákl. přenesená",J164,0)</f>
        <v>0</v>
      </c>
      <c r="BH164" s="141">
        <f>IF(N164="sníž. přenesená",J164,0)</f>
        <v>0</v>
      </c>
      <c r="BI164" s="141">
        <f>IF(N164="nulová",J164,0)</f>
        <v>0</v>
      </c>
      <c r="BJ164" s="18" t="s">
        <v>84</v>
      </c>
      <c r="BK164" s="141">
        <f>ROUND(I164*H164,2)</f>
        <v>0</v>
      </c>
      <c r="BL164" s="18" t="s">
        <v>232</v>
      </c>
      <c r="BM164" s="140" t="s">
        <v>1797</v>
      </c>
    </row>
    <row r="165" spans="2:65" s="13" customFormat="1" ht="11.25">
      <c r="B165" s="149"/>
      <c r="D165" s="143" t="s">
        <v>249</v>
      </c>
      <c r="E165" s="150" t="s">
        <v>19</v>
      </c>
      <c r="F165" s="151" t="s">
        <v>1798</v>
      </c>
      <c r="H165" s="152">
        <v>11</v>
      </c>
      <c r="I165" s="153"/>
      <c r="L165" s="149"/>
      <c r="M165" s="154"/>
      <c r="T165" s="155"/>
      <c r="AT165" s="150" t="s">
        <v>249</v>
      </c>
      <c r="AU165" s="150" t="s">
        <v>233</v>
      </c>
      <c r="AV165" s="13" t="s">
        <v>87</v>
      </c>
      <c r="AW165" s="13" t="s">
        <v>37</v>
      </c>
      <c r="AX165" s="13" t="s">
        <v>84</v>
      </c>
      <c r="AY165" s="150" t="s">
        <v>223</v>
      </c>
    </row>
    <row r="166" spans="2:65" s="1" customFormat="1" ht="24.2" customHeight="1">
      <c r="B166" s="34"/>
      <c r="C166" s="174" t="s">
        <v>346</v>
      </c>
      <c r="D166" s="174" t="s">
        <v>314</v>
      </c>
      <c r="E166" s="175" t="s">
        <v>1799</v>
      </c>
      <c r="F166" s="176" t="s">
        <v>1800</v>
      </c>
      <c r="G166" s="177" t="s">
        <v>230</v>
      </c>
      <c r="H166" s="178">
        <v>4</v>
      </c>
      <c r="I166" s="179"/>
      <c r="J166" s="180">
        <f>ROUND(I166*H166,2)</f>
        <v>0</v>
      </c>
      <c r="K166" s="176" t="s">
        <v>272</v>
      </c>
      <c r="L166" s="181"/>
      <c r="M166" s="182" t="s">
        <v>19</v>
      </c>
      <c r="N166" s="183" t="s">
        <v>47</v>
      </c>
      <c r="P166" s="138">
        <f>O166*H166</f>
        <v>0</v>
      </c>
      <c r="Q166" s="138">
        <v>2.5999999999999999E-3</v>
      </c>
      <c r="R166" s="138">
        <f>Q166*H166</f>
        <v>1.04E-2</v>
      </c>
      <c r="S166" s="138">
        <v>0</v>
      </c>
      <c r="T166" s="139">
        <f>S166*H166</f>
        <v>0</v>
      </c>
      <c r="AR166" s="140" t="s">
        <v>268</v>
      </c>
      <c r="AT166" s="140" t="s">
        <v>314</v>
      </c>
      <c r="AU166" s="140" t="s">
        <v>233</v>
      </c>
      <c r="AY166" s="18" t="s">
        <v>223</v>
      </c>
      <c r="BE166" s="141">
        <f>IF(N166="základní",J166,0)</f>
        <v>0</v>
      </c>
      <c r="BF166" s="141">
        <f>IF(N166="snížená",J166,0)</f>
        <v>0</v>
      </c>
      <c r="BG166" s="141">
        <f>IF(N166="zákl. přenesená",J166,0)</f>
        <v>0</v>
      </c>
      <c r="BH166" s="141">
        <f>IF(N166="sníž. přenesená",J166,0)</f>
        <v>0</v>
      </c>
      <c r="BI166" s="141">
        <f>IF(N166="nulová",J166,0)</f>
        <v>0</v>
      </c>
      <c r="BJ166" s="18" t="s">
        <v>84</v>
      </c>
      <c r="BK166" s="141">
        <f>ROUND(I166*H166,2)</f>
        <v>0</v>
      </c>
      <c r="BL166" s="18" t="s">
        <v>232</v>
      </c>
      <c r="BM166" s="140" t="s">
        <v>1801</v>
      </c>
    </row>
    <row r="167" spans="2:65" s="13" customFormat="1" ht="11.25">
      <c r="B167" s="149"/>
      <c r="D167" s="143" t="s">
        <v>249</v>
      </c>
      <c r="E167" s="150" t="s">
        <v>19</v>
      </c>
      <c r="F167" s="151" t="s">
        <v>1802</v>
      </c>
      <c r="H167" s="152">
        <v>4</v>
      </c>
      <c r="I167" s="153"/>
      <c r="L167" s="149"/>
      <c r="M167" s="154"/>
      <c r="T167" s="155"/>
      <c r="AT167" s="150" t="s">
        <v>249</v>
      </c>
      <c r="AU167" s="150" t="s">
        <v>233</v>
      </c>
      <c r="AV167" s="13" t="s">
        <v>87</v>
      </c>
      <c r="AW167" s="13" t="s">
        <v>37</v>
      </c>
      <c r="AX167" s="13" t="s">
        <v>84</v>
      </c>
      <c r="AY167" s="150" t="s">
        <v>223</v>
      </c>
    </row>
    <row r="168" spans="2:65" s="1" customFormat="1" ht="24.2" customHeight="1">
      <c r="B168" s="34"/>
      <c r="C168" s="174" t="s">
        <v>353</v>
      </c>
      <c r="D168" s="174" t="s">
        <v>314</v>
      </c>
      <c r="E168" s="175" t="s">
        <v>1803</v>
      </c>
      <c r="F168" s="176" t="s">
        <v>1804</v>
      </c>
      <c r="G168" s="177" t="s">
        <v>230</v>
      </c>
      <c r="H168" s="178">
        <v>11</v>
      </c>
      <c r="I168" s="179"/>
      <c r="J168" s="180">
        <f>ROUND(I168*H168,2)</f>
        <v>0</v>
      </c>
      <c r="K168" s="176" t="s">
        <v>272</v>
      </c>
      <c r="L168" s="181"/>
      <c r="M168" s="182" t="s">
        <v>19</v>
      </c>
      <c r="N168" s="183" t="s">
        <v>47</v>
      </c>
      <c r="P168" s="138">
        <f>O168*H168</f>
        <v>0</v>
      </c>
      <c r="Q168" s="138">
        <v>3.5000000000000001E-3</v>
      </c>
      <c r="R168" s="138">
        <f>Q168*H168</f>
        <v>3.85E-2</v>
      </c>
      <c r="S168" s="138">
        <v>0</v>
      </c>
      <c r="T168" s="139">
        <f>S168*H168</f>
        <v>0</v>
      </c>
      <c r="AR168" s="140" t="s">
        <v>268</v>
      </c>
      <c r="AT168" s="140" t="s">
        <v>314</v>
      </c>
      <c r="AU168" s="140" t="s">
        <v>233</v>
      </c>
      <c r="AY168" s="18" t="s">
        <v>223</v>
      </c>
      <c r="BE168" s="141">
        <f>IF(N168="základní",J168,0)</f>
        <v>0</v>
      </c>
      <c r="BF168" s="141">
        <f>IF(N168="snížená",J168,0)</f>
        <v>0</v>
      </c>
      <c r="BG168" s="141">
        <f>IF(N168="zákl. přenesená",J168,0)</f>
        <v>0</v>
      </c>
      <c r="BH168" s="141">
        <f>IF(N168="sníž. přenesená",J168,0)</f>
        <v>0</v>
      </c>
      <c r="BI168" s="141">
        <f>IF(N168="nulová",J168,0)</f>
        <v>0</v>
      </c>
      <c r="BJ168" s="18" t="s">
        <v>84</v>
      </c>
      <c r="BK168" s="141">
        <f>ROUND(I168*H168,2)</f>
        <v>0</v>
      </c>
      <c r="BL168" s="18" t="s">
        <v>232</v>
      </c>
      <c r="BM168" s="140" t="s">
        <v>1805</v>
      </c>
    </row>
    <row r="169" spans="2:65" s="13" customFormat="1" ht="11.25">
      <c r="B169" s="149"/>
      <c r="D169" s="143" t="s">
        <v>249</v>
      </c>
      <c r="E169" s="150" t="s">
        <v>19</v>
      </c>
      <c r="F169" s="151" t="s">
        <v>1806</v>
      </c>
      <c r="H169" s="152">
        <v>1</v>
      </c>
      <c r="I169" s="153"/>
      <c r="L169" s="149"/>
      <c r="M169" s="154"/>
      <c r="T169" s="155"/>
      <c r="AT169" s="150" t="s">
        <v>249</v>
      </c>
      <c r="AU169" s="150" t="s">
        <v>233</v>
      </c>
      <c r="AV169" s="13" t="s">
        <v>87</v>
      </c>
      <c r="AW169" s="13" t="s">
        <v>37</v>
      </c>
      <c r="AX169" s="13" t="s">
        <v>76</v>
      </c>
      <c r="AY169" s="150" t="s">
        <v>223</v>
      </c>
    </row>
    <row r="170" spans="2:65" s="13" customFormat="1" ht="11.25">
      <c r="B170" s="149"/>
      <c r="D170" s="143" t="s">
        <v>249</v>
      </c>
      <c r="E170" s="150" t="s">
        <v>19</v>
      </c>
      <c r="F170" s="151" t="s">
        <v>1807</v>
      </c>
      <c r="H170" s="152">
        <v>7</v>
      </c>
      <c r="I170" s="153"/>
      <c r="L170" s="149"/>
      <c r="M170" s="154"/>
      <c r="T170" s="155"/>
      <c r="AT170" s="150" t="s">
        <v>249</v>
      </c>
      <c r="AU170" s="150" t="s">
        <v>233</v>
      </c>
      <c r="AV170" s="13" t="s">
        <v>87</v>
      </c>
      <c r="AW170" s="13" t="s">
        <v>37</v>
      </c>
      <c r="AX170" s="13" t="s">
        <v>76</v>
      </c>
      <c r="AY170" s="150" t="s">
        <v>223</v>
      </c>
    </row>
    <row r="171" spans="2:65" s="13" customFormat="1" ht="11.25">
      <c r="B171" s="149"/>
      <c r="D171" s="143" t="s">
        <v>249</v>
      </c>
      <c r="E171" s="150" t="s">
        <v>19</v>
      </c>
      <c r="F171" s="151" t="s">
        <v>1808</v>
      </c>
      <c r="H171" s="152">
        <v>3</v>
      </c>
      <c r="I171" s="153"/>
      <c r="L171" s="149"/>
      <c r="M171" s="154"/>
      <c r="T171" s="155"/>
      <c r="AT171" s="150" t="s">
        <v>249</v>
      </c>
      <c r="AU171" s="150" t="s">
        <v>233</v>
      </c>
      <c r="AV171" s="13" t="s">
        <v>87</v>
      </c>
      <c r="AW171" s="13" t="s">
        <v>37</v>
      </c>
      <c r="AX171" s="13" t="s">
        <v>76</v>
      </c>
      <c r="AY171" s="150" t="s">
        <v>223</v>
      </c>
    </row>
    <row r="172" spans="2:65" s="14" customFormat="1" ht="11.25">
      <c r="B172" s="156"/>
      <c r="D172" s="143" t="s">
        <v>249</v>
      </c>
      <c r="E172" s="157" t="s">
        <v>19</v>
      </c>
      <c r="F172" s="158" t="s">
        <v>253</v>
      </c>
      <c r="H172" s="159">
        <v>11</v>
      </c>
      <c r="I172" s="160"/>
      <c r="L172" s="156"/>
      <c r="M172" s="161"/>
      <c r="T172" s="162"/>
      <c r="AT172" s="157" t="s">
        <v>249</v>
      </c>
      <c r="AU172" s="157" t="s">
        <v>233</v>
      </c>
      <c r="AV172" s="14" t="s">
        <v>232</v>
      </c>
      <c r="AW172" s="14" t="s">
        <v>37</v>
      </c>
      <c r="AX172" s="14" t="s">
        <v>84</v>
      </c>
      <c r="AY172" s="157" t="s">
        <v>223</v>
      </c>
    </row>
    <row r="173" spans="2:65" s="1" customFormat="1" ht="16.5" customHeight="1">
      <c r="B173" s="34"/>
      <c r="C173" s="174" t="s">
        <v>361</v>
      </c>
      <c r="D173" s="174" t="s">
        <v>314</v>
      </c>
      <c r="E173" s="175" t="s">
        <v>1809</v>
      </c>
      <c r="F173" s="176" t="s">
        <v>1810</v>
      </c>
      <c r="G173" s="177" t="s">
        <v>230</v>
      </c>
      <c r="H173" s="178">
        <v>2</v>
      </c>
      <c r="I173" s="179"/>
      <c r="J173" s="180">
        <f>ROUND(I173*H173,2)</f>
        <v>0</v>
      </c>
      <c r="K173" s="176" t="s">
        <v>272</v>
      </c>
      <c r="L173" s="181"/>
      <c r="M173" s="182" t="s">
        <v>19</v>
      </c>
      <c r="N173" s="183" t="s">
        <v>47</v>
      </c>
      <c r="P173" s="138">
        <f>O173*H173</f>
        <v>0</v>
      </c>
      <c r="Q173" s="138">
        <v>2.5999999999999999E-3</v>
      </c>
      <c r="R173" s="138">
        <f>Q173*H173</f>
        <v>5.1999999999999998E-3</v>
      </c>
      <c r="S173" s="138">
        <v>0</v>
      </c>
      <c r="T173" s="139">
        <f>S173*H173</f>
        <v>0</v>
      </c>
      <c r="AR173" s="140" t="s">
        <v>268</v>
      </c>
      <c r="AT173" s="140" t="s">
        <v>314</v>
      </c>
      <c r="AU173" s="140" t="s">
        <v>233</v>
      </c>
      <c r="AY173" s="18" t="s">
        <v>223</v>
      </c>
      <c r="BE173" s="141">
        <f>IF(N173="základní",J173,0)</f>
        <v>0</v>
      </c>
      <c r="BF173" s="141">
        <f>IF(N173="snížená",J173,0)</f>
        <v>0</v>
      </c>
      <c r="BG173" s="141">
        <f>IF(N173="zákl. přenesená",J173,0)</f>
        <v>0</v>
      </c>
      <c r="BH173" s="141">
        <f>IF(N173="sníž. přenesená",J173,0)</f>
        <v>0</v>
      </c>
      <c r="BI173" s="141">
        <f>IF(N173="nulová",J173,0)</f>
        <v>0</v>
      </c>
      <c r="BJ173" s="18" t="s">
        <v>84</v>
      </c>
      <c r="BK173" s="141">
        <f>ROUND(I173*H173,2)</f>
        <v>0</v>
      </c>
      <c r="BL173" s="18" t="s">
        <v>232</v>
      </c>
      <c r="BM173" s="140" t="s">
        <v>1811</v>
      </c>
    </row>
    <row r="174" spans="2:65" s="13" customFormat="1" ht="11.25">
      <c r="B174" s="149"/>
      <c r="D174" s="143" t="s">
        <v>249</v>
      </c>
      <c r="E174" s="150" t="s">
        <v>19</v>
      </c>
      <c r="F174" s="151" t="s">
        <v>1812</v>
      </c>
      <c r="H174" s="152">
        <v>2</v>
      </c>
      <c r="I174" s="153"/>
      <c r="L174" s="149"/>
      <c r="M174" s="154"/>
      <c r="T174" s="155"/>
      <c r="AT174" s="150" t="s">
        <v>249</v>
      </c>
      <c r="AU174" s="150" t="s">
        <v>233</v>
      </c>
      <c r="AV174" s="13" t="s">
        <v>87</v>
      </c>
      <c r="AW174" s="13" t="s">
        <v>37</v>
      </c>
      <c r="AX174" s="13" t="s">
        <v>84</v>
      </c>
      <c r="AY174" s="150" t="s">
        <v>223</v>
      </c>
    </row>
    <row r="175" spans="2:65" s="1" customFormat="1" ht="21.75" customHeight="1">
      <c r="B175" s="34"/>
      <c r="C175" s="174" t="s">
        <v>369</v>
      </c>
      <c r="D175" s="174" t="s">
        <v>314</v>
      </c>
      <c r="E175" s="175" t="s">
        <v>1813</v>
      </c>
      <c r="F175" s="176" t="s">
        <v>1814</v>
      </c>
      <c r="G175" s="177" t="s">
        <v>230</v>
      </c>
      <c r="H175" s="178">
        <v>5</v>
      </c>
      <c r="I175" s="179"/>
      <c r="J175" s="180">
        <f>ROUND(I175*H175,2)</f>
        <v>0</v>
      </c>
      <c r="K175" s="176" t="s">
        <v>272</v>
      </c>
      <c r="L175" s="181"/>
      <c r="M175" s="182" t="s">
        <v>19</v>
      </c>
      <c r="N175" s="183" t="s">
        <v>47</v>
      </c>
      <c r="P175" s="138">
        <f>O175*H175</f>
        <v>0</v>
      </c>
      <c r="Q175" s="138">
        <v>3.5999999999999999E-3</v>
      </c>
      <c r="R175" s="138">
        <f>Q175*H175</f>
        <v>1.7999999999999999E-2</v>
      </c>
      <c r="S175" s="138">
        <v>0</v>
      </c>
      <c r="T175" s="139">
        <f>S175*H175</f>
        <v>0</v>
      </c>
      <c r="AR175" s="140" t="s">
        <v>268</v>
      </c>
      <c r="AT175" s="140" t="s">
        <v>314</v>
      </c>
      <c r="AU175" s="140" t="s">
        <v>233</v>
      </c>
      <c r="AY175" s="18" t="s">
        <v>223</v>
      </c>
      <c r="BE175" s="141">
        <f>IF(N175="základní",J175,0)</f>
        <v>0</v>
      </c>
      <c r="BF175" s="141">
        <f>IF(N175="snížená",J175,0)</f>
        <v>0</v>
      </c>
      <c r="BG175" s="141">
        <f>IF(N175="zákl. přenesená",J175,0)</f>
        <v>0</v>
      </c>
      <c r="BH175" s="141">
        <f>IF(N175="sníž. přenesená",J175,0)</f>
        <v>0</v>
      </c>
      <c r="BI175" s="141">
        <f>IF(N175="nulová",J175,0)</f>
        <v>0</v>
      </c>
      <c r="BJ175" s="18" t="s">
        <v>84</v>
      </c>
      <c r="BK175" s="141">
        <f>ROUND(I175*H175,2)</f>
        <v>0</v>
      </c>
      <c r="BL175" s="18" t="s">
        <v>232</v>
      </c>
      <c r="BM175" s="140" t="s">
        <v>1815</v>
      </c>
    </row>
    <row r="176" spans="2:65" s="13" customFormat="1" ht="11.25">
      <c r="B176" s="149"/>
      <c r="D176" s="143" t="s">
        <v>249</v>
      </c>
      <c r="E176" s="150" t="s">
        <v>19</v>
      </c>
      <c r="F176" s="151" t="s">
        <v>1816</v>
      </c>
      <c r="H176" s="152">
        <v>5</v>
      </c>
      <c r="I176" s="153"/>
      <c r="L176" s="149"/>
      <c r="M176" s="154"/>
      <c r="T176" s="155"/>
      <c r="AT176" s="150" t="s">
        <v>249</v>
      </c>
      <c r="AU176" s="150" t="s">
        <v>233</v>
      </c>
      <c r="AV176" s="13" t="s">
        <v>87</v>
      </c>
      <c r="AW176" s="13" t="s">
        <v>37</v>
      </c>
      <c r="AX176" s="13" t="s">
        <v>84</v>
      </c>
      <c r="AY176" s="150" t="s">
        <v>223</v>
      </c>
    </row>
    <row r="177" spans="2:65" s="1" customFormat="1" ht="16.5" customHeight="1">
      <c r="B177" s="34"/>
      <c r="C177" s="174" t="s">
        <v>7</v>
      </c>
      <c r="D177" s="174" t="s">
        <v>314</v>
      </c>
      <c r="E177" s="175" t="s">
        <v>1817</v>
      </c>
      <c r="F177" s="176" t="s">
        <v>1818</v>
      </c>
      <c r="G177" s="177" t="s">
        <v>230</v>
      </c>
      <c r="H177" s="178">
        <v>5</v>
      </c>
      <c r="I177" s="179"/>
      <c r="J177" s="180">
        <f>ROUND(I177*H177,2)</f>
        <v>0</v>
      </c>
      <c r="K177" s="176" t="s">
        <v>272</v>
      </c>
      <c r="L177" s="181"/>
      <c r="M177" s="182" t="s">
        <v>19</v>
      </c>
      <c r="N177" s="183" t="s">
        <v>47</v>
      </c>
      <c r="P177" s="138">
        <f>O177*H177</f>
        <v>0</v>
      </c>
      <c r="Q177" s="138">
        <v>2.5000000000000001E-3</v>
      </c>
      <c r="R177" s="138">
        <f>Q177*H177</f>
        <v>1.2500000000000001E-2</v>
      </c>
      <c r="S177" s="138">
        <v>0</v>
      </c>
      <c r="T177" s="139">
        <f>S177*H177</f>
        <v>0</v>
      </c>
      <c r="AR177" s="140" t="s">
        <v>268</v>
      </c>
      <c r="AT177" s="140" t="s">
        <v>314</v>
      </c>
      <c r="AU177" s="140" t="s">
        <v>233</v>
      </c>
      <c r="AY177" s="18" t="s">
        <v>223</v>
      </c>
      <c r="BE177" s="141">
        <f>IF(N177="základní",J177,0)</f>
        <v>0</v>
      </c>
      <c r="BF177" s="141">
        <f>IF(N177="snížená",J177,0)</f>
        <v>0</v>
      </c>
      <c r="BG177" s="141">
        <f>IF(N177="zákl. přenesená",J177,0)</f>
        <v>0</v>
      </c>
      <c r="BH177" s="141">
        <f>IF(N177="sníž. přenesená",J177,0)</f>
        <v>0</v>
      </c>
      <c r="BI177" s="141">
        <f>IF(N177="nulová",J177,0)</f>
        <v>0</v>
      </c>
      <c r="BJ177" s="18" t="s">
        <v>84</v>
      </c>
      <c r="BK177" s="141">
        <f>ROUND(I177*H177,2)</f>
        <v>0</v>
      </c>
      <c r="BL177" s="18" t="s">
        <v>232</v>
      </c>
      <c r="BM177" s="140" t="s">
        <v>1819</v>
      </c>
    </row>
    <row r="178" spans="2:65" s="13" customFormat="1" ht="11.25">
      <c r="B178" s="149"/>
      <c r="D178" s="143" t="s">
        <v>249</v>
      </c>
      <c r="E178" s="150" t="s">
        <v>19</v>
      </c>
      <c r="F178" s="151" t="s">
        <v>1820</v>
      </c>
      <c r="H178" s="152">
        <v>5</v>
      </c>
      <c r="I178" s="153"/>
      <c r="L178" s="149"/>
      <c r="M178" s="154"/>
      <c r="T178" s="155"/>
      <c r="AT178" s="150" t="s">
        <v>249</v>
      </c>
      <c r="AU178" s="150" t="s">
        <v>233</v>
      </c>
      <c r="AV178" s="13" t="s">
        <v>87</v>
      </c>
      <c r="AW178" s="13" t="s">
        <v>37</v>
      </c>
      <c r="AX178" s="13" t="s">
        <v>84</v>
      </c>
      <c r="AY178" s="150" t="s">
        <v>223</v>
      </c>
    </row>
    <row r="179" spans="2:65" s="1" customFormat="1" ht="24.2" customHeight="1">
      <c r="B179" s="34"/>
      <c r="C179" s="174" t="s">
        <v>382</v>
      </c>
      <c r="D179" s="174" t="s">
        <v>314</v>
      </c>
      <c r="E179" s="175" t="s">
        <v>1821</v>
      </c>
      <c r="F179" s="176" t="s">
        <v>1822</v>
      </c>
      <c r="G179" s="177" t="s">
        <v>230</v>
      </c>
      <c r="H179" s="178">
        <v>2</v>
      </c>
      <c r="I179" s="179"/>
      <c r="J179" s="180">
        <f>ROUND(I179*H179,2)</f>
        <v>0</v>
      </c>
      <c r="K179" s="176" t="s">
        <v>272</v>
      </c>
      <c r="L179" s="181"/>
      <c r="M179" s="182" t="s">
        <v>19</v>
      </c>
      <c r="N179" s="183" t="s">
        <v>47</v>
      </c>
      <c r="P179" s="138">
        <f>O179*H179</f>
        <v>0</v>
      </c>
      <c r="Q179" s="138">
        <v>2.5000000000000001E-3</v>
      </c>
      <c r="R179" s="138">
        <f>Q179*H179</f>
        <v>5.0000000000000001E-3</v>
      </c>
      <c r="S179" s="138">
        <v>0</v>
      </c>
      <c r="T179" s="139">
        <f>S179*H179</f>
        <v>0</v>
      </c>
      <c r="AR179" s="140" t="s">
        <v>268</v>
      </c>
      <c r="AT179" s="140" t="s">
        <v>314</v>
      </c>
      <c r="AU179" s="140" t="s">
        <v>233</v>
      </c>
      <c r="AY179" s="18" t="s">
        <v>223</v>
      </c>
      <c r="BE179" s="141">
        <f>IF(N179="základní",J179,0)</f>
        <v>0</v>
      </c>
      <c r="BF179" s="141">
        <f>IF(N179="snížená",J179,0)</f>
        <v>0</v>
      </c>
      <c r="BG179" s="141">
        <f>IF(N179="zákl. přenesená",J179,0)</f>
        <v>0</v>
      </c>
      <c r="BH179" s="141">
        <f>IF(N179="sníž. přenesená",J179,0)</f>
        <v>0</v>
      </c>
      <c r="BI179" s="141">
        <f>IF(N179="nulová",J179,0)</f>
        <v>0</v>
      </c>
      <c r="BJ179" s="18" t="s">
        <v>84</v>
      </c>
      <c r="BK179" s="141">
        <f>ROUND(I179*H179,2)</f>
        <v>0</v>
      </c>
      <c r="BL179" s="18" t="s">
        <v>232</v>
      </c>
      <c r="BM179" s="140" t="s">
        <v>1823</v>
      </c>
    </row>
    <row r="180" spans="2:65" s="13" customFormat="1" ht="11.25">
      <c r="B180" s="149"/>
      <c r="D180" s="143" t="s">
        <v>249</v>
      </c>
      <c r="E180" s="150" t="s">
        <v>19</v>
      </c>
      <c r="F180" s="151" t="s">
        <v>1824</v>
      </c>
      <c r="H180" s="152">
        <v>2</v>
      </c>
      <c r="I180" s="153"/>
      <c r="L180" s="149"/>
      <c r="M180" s="154"/>
      <c r="T180" s="155"/>
      <c r="AT180" s="150" t="s">
        <v>249</v>
      </c>
      <c r="AU180" s="150" t="s">
        <v>233</v>
      </c>
      <c r="AV180" s="13" t="s">
        <v>87</v>
      </c>
      <c r="AW180" s="13" t="s">
        <v>37</v>
      </c>
      <c r="AX180" s="13" t="s">
        <v>84</v>
      </c>
      <c r="AY180" s="150" t="s">
        <v>223</v>
      </c>
    </row>
    <row r="181" spans="2:65" s="1" customFormat="1" ht="16.5" customHeight="1">
      <c r="B181" s="34"/>
      <c r="C181" s="174" t="s">
        <v>391</v>
      </c>
      <c r="D181" s="174" t="s">
        <v>314</v>
      </c>
      <c r="E181" s="175" t="s">
        <v>1825</v>
      </c>
      <c r="F181" s="176" t="s">
        <v>1826</v>
      </c>
      <c r="G181" s="177" t="s">
        <v>230</v>
      </c>
      <c r="H181" s="178">
        <v>3</v>
      </c>
      <c r="I181" s="179"/>
      <c r="J181" s="180">
        <f>ROUND(I181*H181,2)</f>
        <v>0</v>
      </c>
      <c r="K181" s="176" t="s">
        <v>272</v>
      </c>
      <c r="L181" s="181"/>
      <c r="M181" s="182" t="s">
        <v>19</v>
      </c>
      <c r="N181" s="183" t="s">
        <v>47</v>
      </c>
      <c r="P181" s="138">
        <f>O181*H181</f>
        <v>0</v>
      </c>
      <c r="Q181" s="138">
        <v>1.6999999999999999E-3</v>
      </c>
      <c r="R181" s="138">
        <f>Q181*H181</f>
        <v>5.0999999999999995E-3</v>
      </c>
      <c r="S181" s="138">
        <v>0</v>
      </c>
      <c r="T181" s="139">
        <f>S181*H181</f>
        <v>0</v>
      </c>
      <c r="AR181" s="140" t="s">
        <v>268</v>
      </c>
      <c r="AT181" s="140" t="s">
        <v>314</v>
      </c>
      <c r="AU181" s="140" t="s">
        <v>233</v>
      </c>
      <c r="AY181" s="18" t="s">
        <v>223</v>
      </c>
      <c r="BE181" s="141">
        <f>IF(N181="základní",J181,0)</f>
        <v>0</v>
      </c>
      <c r="BF181" s="141">
        <f>IF(N181="snížená",J181,0)</f>
        <v>0</v>
      </c>
      <c r="BG181" s="141">
        <f>IF(N181="zákl. přenesená",J181,0)</f>
        <v>0</v>
      </c>
      <c r="BH181" s="141">
        <f>IF(N181="sníž. přenesená",J181,0)</f>
        <v>0</v>
      </c>
      <c r="BI181" s="141">
        <f>IF(N181="nulová",J181,0)</f>
        <v>0</v>
      </c>
      <c r="BJ181" s="18" t="s">
        <v>84</v>
      </c>
      <c r="BK181" s="141">
        <f>ROUND(I181*H181,2)</f>
        <v>0</v>
      </c>
      <c r="BL181" s="18" t="s">
        <v>232</v>
      </c>
      <c r="BM181" s="140" t="s">
        <v>1827</v>
      </c>
    </row>
    <row r="182" spans="2:65" s="13" customFormat="1" ht="11.25">
      <c r="B182" s="149"/>
      <c r="D182" s="143" t="s">
        <v>249</v>
      </c>
      <c r="E182" s="150" t="s">
        <v>19</v>
      </c>
      <c r="F182" s="151" t="s">
        <v>1828</v>
      </c>
      <c r="H182" s="152">
        <v>3</v>
      </c>
      <c r="I182" s="153"/>
      <c r="L182" s="149"/>
      <c r="M182" s="154"/>
      <c r="T182" s="155"/>
      <c r="AT182" s="150" t="s">
        <v>249</v>
      </c>
      <c r="AU182" s="150" t="s">
        <v>233</v>
      </c>
      <c r="AV182" s="13" t="s">
        <v>87</v>
      </c>
      <c r="AW182" s="13" t="s">
        <v>37</v>
      </c>
      <c r="AX182" s="13" t="s">
        <v>84</v>
      </c>
      <c r="AY182" s="150" t="s">
        <v>223</v>
      </c>
    </row>
    <row r="183" spans="2:65" s="11" customFormat="1" ht="20.85" customHeight="1">
      <c r="B183" s="117"/>
      <c r="D183" s="118" t="s">
        <v>75</v>
      </c>
      <c r="E183" s="127" t="s">
        <v>758</v>
      </c>
      <c r="F183" s="127" t="s">
        <v>759</v>
      </c>
      <c r="I183" s="120"/>
      <c r="J183" s="128">
        <f>BK183</f>
        <v>0</v>
      </c>
      <c r="L183" s="117"/>
      <c r="M183" s="122"/>
      <c r="P183" s="123">
        <f>SUM(P184:P186)</f>
        <v>0</v>
      </c>
      <c r="R183" s="123">
        <f>SUM(R184:R186)</f>
        <v>0</v>
      </c>
      <c r="T183" s="124">
        <f>SUM(T184:T186)</f>
        <v>0</v>
      </c>
      <c r="AR183" s="118" t="s">
        <v>84</v>
      </c>
      <c r="AT183" s="125" t="s">
        <v>75</v>
      </c>
      <c r="AU183" s="125" t="s">
        <v>87</v>
      </c>
      <c r="AY183" s="118" t="s">
        <v>223</v>
      </c>
      <c r="BK183" s="126">
        <f>SUM(BK184:BK186)</f>
        <v>0</v>
      </c>
    </row>
    <row r="184" spans="2:65" s="1" customFormat="1" ht="49.15" customHeight="1">
      <c r="B184" s="34"/>
      <c r="C184" s="129" t="s">
        <v>397</v>
      </c>
      <c r="D184" s="129" t="s">
        <v>227</v>
      </c>
      <c r="E184" s="130" t="s">
        <v>783</v>
      </c>
      <c r="F184" s="131" t="s">
        <v>784</v>
      </c>
      <c r="G184" s="132" t="s">
        <v>265</v>
      </c>
      <c r="H184" s="133">
        <v>2.1320000000000001</v>
      </c>
      <c r="I184" s="134"/>
      <c r="J184" s="135">
        <f>ROUND(I184*H184,2)</f>
        <v>0</v>
      </c>
      <c r="K184" s="131" t="s">
        <v>231</v>
      </c>
      <c r="L184" s="34"/>
      <c r="M184" s="136" t="s">
        <v>19</v>
      </c>
      <c r="N184" s="137" t="s">
        <v>47</v>
      </c>
      <c r="P184" s="138">
        <f>O184*H184</f>
        <v>0</v>
      </c>
      <c r="Q184" s="138">
        <v>0</v>
      </c>
      <c r="R184" s="138">
        <f>Q184*H184</f>
        <v>0</v>
      </c>
      <c r="S184" s="138">
        <v>0</v>
      </c>
      <c r="T184" s="139">
        <f>S184*H184</f>
        <v>0</v>
      </c>
      <c r="AR184" s="140" t="s">
        <v>232</v>
      </c>
      <c r="AT184" s="140" t="s">
        <v>227</v>
      </c>
      <c r="AU184" s="140" t="s">
        <v>233</v>
      </c>
      <c r="AY184" s="18" t="s">
        <v>223</v>
      </c>
      <c r="BE184" s="141">
        <f>IF(N184="základní",J184,0)</f>
        <v>0</v>
      </c>
      <c r="BF184" s="141">
        <f>IF(N184="snížená",J184,0)</f>
        <v>0</v>
      </c>
      <c r="BG184" s="141">
        <f>IF(N184="zákl. přenesená",J184,0)</f>
        <v>0</v>
      </c>
      <c r="BH184" s="141">
        <f>IF(N184="sníž. přenesená",J184,0)</f>
        <v>0</v>
      </c>
      <c r="BI184" s="141">
        <f>IF(N184="nulová",J184,0)</f>
        <v>0</v>
      </c>
      <c r="BJ184" s="18" t="s">
        <v>84</v>
      </c>
      <c r="BK184" s="141">
        <f>ROUND(I184*H184,2)</f>
        <v>0</v>
      </c>
      <c r="BL184" s="18" t="s">
        <v>232</v>
      </c>
      <c r="BM184" s="140" t="s">
        <v>1829</v>
      </c>
    </row>
    <row r="185" spans="2:65" s="1" customFormat="1" ht="44.25" customHeight="1">
      <c r="B185" s="34"/>
      <c r="C185" s="129" t="s">
        <v>405</v>
      </c>
      <c r="D185" s="129" t="s">
        <v>227</v>
      </c>
      <c r="E185" s="130" t="s">
        <v>793</v>
      </c>
      <c r="F185" s="131" t="s">
        <v>794</v>
      </c>
      <c r="G185" s="132" t="s">
        <v>265</v>
      </c>
      <c r="H185" s="133">
        <v>6.2290000000000001</v>
      </c>
      <c r="I185" s="134"/>
      <c r="J185" s="135">
        <f>ROUND(I185*H185,2)</f>
        <v>0</v>
      </c>
      <c r="K185" s="131" t="s">
        <v>272</v>
      </c>
      <c r="L185" s="34"/>
      <c r="M185" s="136" t="s">
        <v>19</v>
      </c>
      <c r="N185" s="137" t="s">
        <v>47</v>
      </c>
      <c r="P185" s="138">
        <f>O185*H185</f>
        <v>0</v>
      </c>
      <c r="Q185" s="138">
        <v>0</v>
      </c>
      <c r="R185" s="138">
        <f>Q185*H185</f>
        <v>0</v>
      </c>
      <c r="S185" s="138">
        <v>0</v>
      </c>
      <c r="T185" s="139">
        <f>S185*H185</f>
        <v>0</v>
      </c>
      <c r="AR185" s="140" t="s">
        <v>232</v>
      </c>
      <c r="AT185" s="140" t="s">
        <v>227</v>
      </c>
      <c r="AU185" s="140" t="s">
        <v>233</v>
      </c>
      <c r="AY185" s="18" t="s">
        <v>223</v>
      </c>
      <c r="BE185" s="141">
        <f>IF(N185="základní",J185,0)</f>
        <v>0</v>
      </c>
      <c r="BF185" s="141">
        <f>IF(N185="snížená",J185,0)</f>
        <v>0</v>
      </c>
      <c r="BG185" s="141">
        <f>IF(N185="zákl. přenesená",J185,0)</f>
        <v>0</v>
      </c>
      <c r="BH185" s="141">
        <f>IF(N185="sníž. přenesená",J185,0)</f>
        <v>0</v>
      </c>
      <c r="BI185" s="141">
        <f>IF(N185="nulová",J185,0)</f>
        <v>0</v>
      </c>
      <c r="BJ185" s="18" t="s">
        <v>84</v>
      </c>
      <c r="BK185" s="141">
        <f>ROUND(I185*H185,2)</f>
        <v>0</v>
      </c>
      <c r="BL185" s="18" t="s">
        <v>232</v>
      </c>
      <c r="BM185" s="140" t="s">
        <v>795</v>
      </c>
    </row>
    <row r="186" spans="2:65" s="1" customFormat="1" ht="11.25">
      <c r="B186" s="34"/>
      <c r="D186" s="163" t="s">
        <v>274</v>
      </c>
      <c r="F186" s="164" t="s">
        <v>796</v>
      </c>
      <c r="I186" s="165"/>
      <c r="L186" s="34"/>
      <c r="M186" s="184"/>
      <c r="N186" s="185"/>
      <c r="O186" s="185"/>
      <c r="P186" s="185"/>
      <c r="Q186" s="185"/>
      <c r="R186" s="185"/>
      <c r="S186" s="185"/>
      <c r="T186" s="186"/>
      <c r="AT186" s="18" t="s">
        <v>274</v>
      </c>
      <c r="AU186" s="18" t="s">
        <v>233</v>
      </c>
    </row>
    <row r="187" spans="2:65" s="1" customFormat="1" ht="6.95" customHeight="1">
      <c r="B187" s="43"/>
      <c r="C187" s="44"/>
      <c r="D187" s="44"/>
      <c r="E187" s="44"/>
      <c r="F187" s="44"/>
      <c r="G187" s="44"/>
      <c r="H187" s="44"/>
      <c r="I187" s="44"/>
      <c r="J187" s="44"/>
      <c r="K187" s="44"/>
      <c r="L187" s="34"/>
    </row>
  </sheetData>
  <sheetProtection algorithmName="SHA-512" hashValue="Eu7i3irU95DGS+/dhr+5wb9ohxejx4izt05l6OOrQzm8RFaBw1b4BVnsZ/AyAkgY+ctem9iOjqkig05z0I7Bnw==" saltValue="bxIUhP3Ayr7ptRRoTlOyr3CfVq6LXajj9/J9F7Y7t6PO4BaRaLie5x3w5PVgFjjKqjjwtmwSeTfF2hwZZml1pw==" spinCount="100000" sheet="1" objects="1" scenarios="1" formatColumns="0" formatRows="0" autoFilter="0"/>
  <autoFilter ref="C84:K186" xr:uid="{00000000-0009-0000-0000-00000A000000}"/>
  <mergeCells count="9">
    <mergeCell ref="E50:H50"/>
    <mergeCell ref="E75:H75"/>
    <mergeCell ref="E77:H77"/>
    <mergeCell ref="L2:V2"/>
    <mergeCell ref="E7:H7"/>
    <mergeCell ref="E9:H9"/>
    <mergeCell ref="E18:H18"/>
    <mergeCell ref="E27:H27"/>
    <mergeCell ref="E48:H48"/>
  </mergeCells>
  <hyperlinks>
    <hyperlink ref="F92" r:id="rId1" xr:uid="{00000000-0004-0000-0A00-000000000000}"/>
    <hyperlink ref="F97" r:id="rId2" xr:uid="{00000000-0004-0000-0A00-000001000000}"/>
    <hyperlink ref="F105" r:id="rId3" xr:uid="{00000000-0004-0000-0A00-000002000000}"/>
    <hyperlink ref="F113" r:id="rId4" xr:uid="{00000000-0004-0000-0A00-000003000000}"/>
    <hyperlink ref="F119" r:id="rId5" xr:uid="{00000000-0004-0000-0A00-000004000000}"/>
    <hyperlink ref="F125" r:id="rId6" xr:uid="{00000000-0004-0000-0A00-000005000000}"/>
    <hyperlink ref="F129" r:id="rId7" xr:uid="{00000000-0004-0000-0A00-000006000000}"/>
    <hyperlink ref="F133" r:id="rId8" xr:uid="{00000000-0004-0000-0A00-000007000000}"/>
    <hyperlink ref="F136" r:id="rId9" xr:uid="{00000000-0004-0000-0A00-000008000000}"/>
    <hyperlink ref="F142" r:id="rId10" xr:uid="{00000000-0004-0000-0A00-000009000000}"/>
    <hyperlink ref="F149" r:id="rId11" xr:uid="{00000000-0004-0000-0A00-00000A000000}"/>
    <hyperlink ref="F158" r:id="rId12" xr:uid="{00000000-0004-0000-0A00-00000B000000}"/>
    <hyperlink ref="F186" r:id="rId13" xr:uid="{00000000-0004-0000-0A00-00000C000000}"/>
  </hyperlinks>
  <pageMargins left="0.39370078740157483" right="0.39370078740157483" top="0.39370078740157483" bottom="0.39370078740157483" header="0" footer="0"/>
  <pageSetup paperSize="9" scale="76" fitToHeight="0" orientation="portrait" r:id="rId14"/>
  <headerFooter>
    <oddFooter>&amp;CStrana &amp;P z &amp;N</oddFooter>
  </headerFooter>
  <drawing r:id="rId1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3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118</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1830</v>
      </c>
      <c r="F9" s="322"/>
      <c r="G9" s="322"/>
      <c r="H9" s="322"/>
      <c r="L9" s="34"/>
    </row>
    <row r="10" spans="2:46" s="1" customFormat="1" ht="11.25">
      <c r="B10" s="34"/>
      <c r="L10" s="34"/>
    </row>
    <row r="11" spans="2:46" s="1" customFormat="1" ht="12" customHeight="1">
      <c r="B11" s="34"/>
      <c r="D11" s="28" t="s">
        <v>18</v>
      </c>
      <c r="F11" s="26" t="s">
        <v>86</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31.25" customHeight="1">
      <c r="B27" s="88"/>
      <c r="E27" s="291" t="s">
        <v>1715</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ROUNDUP(J84,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ROUNDUP((SUM(BE84:BE129)),  2)</f>
        <v>0</v>
      </c>
      <c r="I33" s="91">
        <v>0.21</v>
      </c>
      <c r="J33" s="90">
        <f>ROUNDUP(((SUM(BE84:BE129))*I33),  2)</f>
        <v>0</v>
      </c>
      <c r="L33" s="34"/>
    </row>
    <row r="34" spans="2:12" s="1" customFormat="1" ht="14.45" customHeight="1">
      <c r="B34" s="34"/>
      <c r="E34" s="28" t="s">
        <v>48</v>
      </c>
      <c r="F34" s="90">
        <f>ROUNDUP((SUM(BF84:BF129)),  2)</f>
        <v>0</v>
      </c>
      <c r="I34" s="91">
        <v>0.12</v>
      </c>
      <c r="J34" s="90">
        <f>ROUNDUP(((SUM(BF84:BF129))*I34),  2)</f>
        <v>0</v>
      </c>
      <c r="L34" s="34"/>
    </row>
    <row r="35" spans="2:12" s="1" customFormat="1" ht="14.45" hidden="1" customHeight="1">
      <c r="B35" s="34"/>
      <c r="E35" s="28" t="s">
        <v>49</v>
      </c>
      <c r="F35" s="90">
        <f>ROUNDUP((SUM(BG84:BG129)),  2)</f>
        <v>0</v>
      </c>
      <c r="I35" s="91">
        <v>0.21</v>
      </c>
      <c r="J35" s="90">
        <f>0</f>
        <v>0</v>
      </c>
      <c r="L35" s="34"/>
    </row>
    <row r="36" spans="2:12" s="1" customFormat="1" ht="14.45" hidden="1" customHeight="1">
      <c r="B36" s="34"/>
      <c r="E36" s="28" t="s">
        <v>50</v>
      </c>
      <c r="F36" s="90">
        <f>ROUNDUP((SUM(BH84:BH129)),  2)</f>
        <v>0</v>
      </c>
      <c r="I36" s="91">
        <v>0.12</v>
      </c>
      <c r="J36" s="90">
        <f>0</f>
        <v>0</v>
      </c>
      <c r="L36" s="34"/>
    </row>
    <row r="37" spans="2:12" s="1" customFormat="1" ht="14.45" hidden="1" customHeight="1">
      <c r="B37" s="34"/>
      <c r="E37" s="28" t="s">
        <v>51</v>
      </c>
      <c r="F37" s="90">
        <f>ROUNDUP((SUM(BI84:BI129)),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SO 151.2 - SO 151.2 - Dopravní značení II/231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J84</f>
        <v>0</v>
      </c>
      <c r="L59" s="34"/>
      <c r="AU59" s="18" t="s">
        <v>186</v>
      </c>
    </row>
    <row r="60" spans="2:47" s="8" customFormat="1" ht="24.95" customHeight="1">
      <c r="B60" s="101"/>
      <c r="D60" s="102" t="s">
        <v>187</v>
      </c>
      <c r="E60" s="103"/>
      <c r="F60" s="103"/>
      <c r="G60" s="103"/>
      <c r="H60" s="103"/>
      <c r="I60" s="103"/>
      <c r="J60" s="104">
        <f>J85</f>
        <v>0</v>
      </c>
      <c r="L60" s="101"/>
    </row>
    <row r="61" spans="2:47" s="9" customFormat="1" ht="19.899999999999999" customHeight="1">
      <c r="B61" s="105"/>
      <c r="D61" s="106" t="s">
        <v>202</v>
      </c>
      <c r="E61" s="107"/>
      <c r="F61" s="107"/>
      <c r="G61" s="107"/>
      <c r="H61" s="107"/>
      <c r="I61" s="107"/>
      <c r="J61" s="108">
        <f>J86</f>
        <v>0</v>
      </c>
      <c r="L61" s="105"/>
    </row>
    <row r="62" spans="2:47" s="9" customFormat="1" ht="14.85" customHeight="1">
      <c r="B62" s="105"/>
      <c r="D62" s="106" t="s">
        <v>1716</v>
      </c>
      <c r="E62" s="107"/>
      <c r="F62" s="107"/>
      <c r="G62" s="107"/>
      <c r="H62" s="107"/>
      <c r="I62" s="107"/>
      <c r="J62" s="108">
        <f>J87</f>
        <v>0</v>
      </c>
      <c r="L62" s="105"/>
    </row>
    <row r="63" spans="2:47" s="9" customFormat="1" ht="14.85" customHeight="1">
      <c r="B63" s="105"/>
      <c r="D63" s="106" t="s">
        <v>1585</v>
      </c>
      <c r="E63" s="107"/>
      <c r="F63" s="107"/>
      <c r="G63" s="107"/>
      <c r="H63" s="107"/>
      <c r="I63" s="107"/>
      <c r="J63" s="108">
        <f>J110</f>
        <v>0</v>
      </c>
      <c r="L63" s="105"/>
    </row>
    <row r="64" spans="2:47" s="9" customFormat="1" ht="14.85" customHeight="1">
      <c r="B64" s="105"/>
      <c r="D64" s="106" t="s">
        <v>207</v>
      </c>
      <c r="E64" s="107"/>
      <c r="F64" s="107"/>
      <c r="G64" s="107"/>
      <c r="H64" s="107"/>
      <c r="I64" s="107"/>
      <c r="J64" s="108">
        <f>J127</f>
        <v>0</v>
      </c>
      <c r="L64" s="105"/>
    </row>
    <row r="65" spans="2:12" s="1" customFormat="1" ht="21.75" customHeight="1">
      <c r="B65" s="34"/>
      <c r="L65" s="34"/>
    </row>
    <row r="66" spans="2:12" s="1" customFormat="1" ht="6.95" customHeight="1">
      <c r="B66" s="43"/>
      <c r="C66" s="44"/>
      <c r="D66" s="44"/>
      <c r="E66" s="44"/>
      <c r="F66" s="44"/>
      <c r="G66" s="44"/>
      <c r="H66" s="44"/>
      <c r="I66" s="44"/>
      <c r="J66" s="44"/>
      <c r="K66" s="44"/>
      <c r="L66" s="34"/>
    </row>
    <row r="70" spans="2:12" s="1" customFormat="1" ht="6.95" customHeight="1">
      <c r="B70" s="45"/>
      <c r="C70" s="46"/>
      <c r="D70" s="46"/>
      <c r="E70" s="46"/>
      <c r="F70" s="46"/>
      <c r="G70" s="46"/>
      <c r="H70" s="46"/>
      <c r="I70" s="46"/>
      <c r="J70" s="46"/>
      <c r="K70" s="46"/>
      <c r="L70" s="34"/>
    </row>
    <row r="71" spans="2:12" s="1" customFormat="1" ht="24.95" customHeight="1">
      <c r="B71" s="34"/>
      <c r="C71" s="22" t="s">
        <v>208</v>
      </c>
      <c r="L71" s="34"/>
    </row>
    <row r="72" spans="2:12" s="1" customFormat="1" ht="6.95" customHeight="1">
      <c r="B72" s="34"/>
      <c r="L72" s="34"/>
    </row>
    <row r="73" spans="2:12" s="1" customFormat="1" ht="12" customHeight="1">
      <c r="B73" s="34"/>
      <c r="C73" s="28" t="s">
        <v>16</v>
      </c>
      <c r="L73" s="34"/>
    </row>
    <row r="74" spans="2:12" s="1" customFormat="1" ht="16.5" customHeight="1">
      <c r="B74" s="34"/>
      <c r="E74" s="320" t="str">
        <f>E7</f>
        <v>II/231 Rekonstrukce ul. 28.října, II.část</v>
      </c>
      <c r="F74" s="321"/>
      <c r="G74" s="321"/>
      <c r="H74" s="321"/>
      <c r="L74" s="34"/>
    </row>
    <row r="75" spans="2:12" s="1" customFormat="1" ht="12" customHeight="1">
      <c r="B75" s="34"/>
      <c r="C75" s="28" t="s">
        <v>180</v>
      </c>
      <c r="L75" s="34"/>
    </row>
    <row r="76" spans="2:12" s="1" customFormat="1" ht="30" customHeight="1">
      <c r="B76" s="34"/>
      <c r="E76" s="315" t="str">
        <f>E9</f>
        <v>SO 151.2 - SO 151.2 - Dopravní značení II/231 (100% SÚS)</v>
      </c>
      <c r="F76" s="322"/>
      <c r="G76" s="322"/>
      <c r="H76" s="322"/>
      <c r="L76" s="34"/>
    </row>
    <row r="77" spans="2:12" s="1" customFormat="1" ht="6.95" customHeight="1">
      <c r="B77" s="34"/>
      <c r="L77" s="34"/>
    </row>
    <row r="78" spans="2:12" s="1" customFormat="1" ht="12" customHeight="1">
      <c r="B78" s="34"/>
      <c r="C78" s="28" t="s">
        <v>21</v>
      </c>
      <c r="F78" s="26" t="str">
        <f>F12</f>
        <v xml:space="preserve"> </v>
      </c>
      <c r="I78" s="28" t="s">
        <v>23</v>
      </c>
      <c r="J78" s="51" t="str">
        <f>IF(J12="","",J12)</f>
        <v>1. 10. 2024</v>
      </c>
      <c r="L78" s="34"/>
    </row>
    <row r="79" spans="2:12" s="1" customFormat="1" ht="6.95" customHeight="1">
      <c r="B79" s="34"/>
      <c r="L79" s="34"/>
    </row>
    <row r="80" spans="2:12" s="1" customFormat="1" ht="15.2" customHeight="1">
      <c r="B80" s="34"/>
      <c r="C80" s="28" t="s">
        <v>29</v>
      </c>
      <c r="F80" s="26" t="str">
        <f>E15</f>
        <v>Statutární město Plzeň+ SÚS Plzeňského kraje, p.o.</v>
      </c>
      <c r="I80" s="28" t="s">
        <v>35</v>
      </c>
      <c r="J80" s="32" t="str">
        <f>E21</f>
        <v>PSDS s.r.o.</v>
      </c>
      <c r="L80" s="34"/>
    </row>
    <row r="81" spans="2:65" s="1" customFormat="1" ht="15.2" customHeight="1">
      <c r="B81" s="34"/>
      <c r="C81" s="28" t="s">
        <v>33</v>
      </c>
      <c r="F81" s="26" t="str">
        <f>IF(E18="","",E18)</f>
        <v>Vyplň údaj</v>
      </c>
      <c r="I81" s="28" t="s">
        <v>38</v>
      </c>
      <c r="J81" s="32" t="str">
        <f>E24</f>
        <v xml:space="preserve"> </v>
      </c>
      <c r="L81" s="34"/>
    </row>
    <row r="82" spans="2:65" s="1" customFormat="1" ht="10.35" customHeight="1">
      <c r="B82" s="34"/>
      <c r="L82" s="34"/>
    </row>
    <row r="83" spans="2:65" s="10" customFormat="1" ht="29.25" customHeight="1">
      <c r="B83" s="109"/>
      <c r="C83" s="110" t="s">
        <v>209</v>
      </c>
      <c r="D83" s="111" t="s">
        <v>61</v>
      </c>
      <c r="E83" s="111" t="s">
        <v>57</v>
      </c>
      <c r="F83" s="111" t="s">
        <v>58</v>
      </c>
      <c r="G83" s="111" t="s">
        <v>210</v>
      </c>
      <c r="H83" s="111" t="s">
        <v>211</v>
      </c>
      <c r="I83" s="111" t="s">
        <v>212</v>
      </c>
      <c r="J83" s="111" t="s">
        <v>185</v>
      </c>
      <c r="K83" s="112" t="s">
        <v>213</v>
      </c>
      <c r="L83" s="109"/>
      <c r="M83" s="58" t="s">
        <v>19</v>
      </c>
      <c r="N83" s="59" t="s">
        <v>46</v>
      </c>
      <c r="O83" s="59" t="s">
        <v>214</v>
      </c>
      <c r="P83" s="59" t="s">
        <v>215</v>
      </c>
      <c r="Q83" s="59" t="s">
        <v>216</v>
      </c>
      <c r="R83" s="59" t="s">
        <v>217</v>
      </c>
      <c r="S83" s="59" t="s">
        <v>218</v>
      </c>
      <c r="T83" s="60" t="s">
        <v>219</v>
      </c>
    </row>
    <row r="84" spans="2:65" s="1" customFormat="1" ht="22.9" customHeight="1">
      <c r="B84" s="34"/>
      <c r="C84" s="63" t="s">
        <v>220</v>
      </c>
      <c r="J84" s="113">
        <f>BK84</f>
        <v>0</v>
      </c>
      <c r="L84" s="34"/>
      <c r="M84" s="61"/>
      <c r="N84" s="52"/>
      <c r="O84" s="52"/>
      <c r="P84" s="114">
        <f>P85</f>
        <v>0</v>
      </c>
      <c r="Q84" s="52"/>
      <c r="R84" s="114">
        <f>R85</f>
        <v>0.52129099999999995</v>
      </c>
      <c r="S84" s="52"/>
      <c r="T84" s="115">
        <f>T85</f>
        <v>0</v>
      </c>
      <c r="AT84" s="18" t="s">
        <v>75</v>
      </c>
      <c r="AU84" s="18" t="s">
        <v>186</v>
      </c>
      <c r="BK84" s="116">
        <f>BK85</f>
        <v>0</v>
      </c>
    </row>
    <row r="85" spans="2:65" s="11" customFormat="1" ht="25.9" customHeight="1">
      <c r="B85" s="117"/>
      <c r="D85" s="118" t="s">
        <v>75</v>
      </c>
      <c r="E85" s="119" t="s">
        <v>221</v>
      </c>
      <c r="F85" s="119" t="s">
        <v>222</v>
      </c>
      <c r="I85" s="120"/>
      <c r="J85" s="121">
        <f>BK85</f>
        <v>0</v>
      </c>
      <c r="L85" s="117"/>
      <c r="M85" s="122"/>
      <c r="P85" s="123">
        <f>P86</f>
        <v>0</v>
      </c>
      <c r="R85" s="123">
        <f>R86</f>
        <v>0.52129099999999995</v>
      </c>
      <c r="T85" s="124">
        <f>T86</f>
        <v>0</v>
      </c>
      <c r="AR85" s="118" t="s">
        <v>84</v>
      </c>
      <c r="AT85" s="125" t="s">
        <v>75</v>
      </c>
      <c r="AU85" s="125" t="s">
        <v>76</v>
      </c>
      <c r="AY85" s="118" t="s">
        <v>223</v>
      </c>
      <c r="BK85" s="126">
        <f>BK86</f>
        <v>0</v>
      </c>
    </row>
    <row r="86" spans="2:65" s="11" customFormat="1" ht="22.9" customHeight="1">
      <c r="B86" s="117"/>
      <c r="D86" s="118" t="s">
        <v>75</v>
      </c>
      <c r="E86" s="127" t="s">
        <v>282</v>
      </c>
      <c r="F86" s="127" t="s">
        <v>614</v>
      </c>
      <c r="I86" s="120"/>
      <c r="J86" s="128">
        <f>BK86</f>
        <v>0</v>
      </c>
      <c r="L86" s="117"/>
      <c r="M86" s="122"/>
      <c r="P86" s="123">
        <f>P87+P110+P127</f>
        <v>0</v>
      </c>
      <c r="R86" s="123">
        <f>R87+R110+R127</f>
        <v>0.52129099999999995</v>
      </c>
      <c r="T86" s="124">
        <f>T87+T110+T127</f>
        <v>0</v>
      </c>
      <c r="AR86" s="118" t="s">
        <v>84</v>
      </c>
      <c r="AT86" s="125" t="s">
        <v>75</v>
      </c>
      <c r="AU86" s="125" t="s">
        <v>84</v>
      </c>
      <c r="AY86" s="118" t="s">
        <v>223</v>
      </c>
      <c r="BK86" s="126">
        <f>BK87+BK110+BK127</f>
        <v>0</v>
      </c>
    </row>
    <row r="87" spans="2:65" s="11" customFormat="1" ht="20.85" customHeight="1">
      <c r="B87" s="117"/>
      <c r="D87" s="118" t="s">
        <v>75</v>
      </c>
      <c r="E87" s="127" t="s">
        <v>1720</v>
      </c>
      <c r="F87" s="127" t="s">
        <v>1721</v>
      </c>
      <c r="I87" s="120"/>
      <c r="J87" s="128">
        <f>BK87</f>
        <v>0</v>
      </c>
      <c r="L87" s="117"/>
      <c r="M87" s="122"/>
      <c r="P87" s="123">
        <f>SUM(P88:P109)</f>
        <v>0</v>
      </c>
      <c r="R87" s="123">
        <f>SUM(R88:R109)</f>
        <v>3.2350999999999998E-2</v>
      </c>
      <c r="T87" s="124">
        <f>SUM(T88:T109)</f>
        <v>0</v>
      </c>
      <c r="AR87" s="118" t="s">
        <v>84</v>
      </c>
      <c r="AT87" s="125" t="s">
        <v>75</v>
      </c>
      <c r="AU87" s="125" t="s">
        <v>87</v>
      </c>
      <c r="AY87" s="118" t="s">
        <v>223</v>
      </c>
      <c r="BK87" s="126">
        <f>SUM(BK88:BK109)</f>
        <v>0</v>
      </c>
    </row>
    <row r="88" spans="2:65" s="1" customFormat="1" ht="37.9" customHeight="1">
      <c r="B88" s="34"/>
      <c r="C88" s="129" t="s">
        <v>84</v>
      </c>
      <c r="D88" s="129" t="s">
        <v>227</v>
      </c>
      <c r="E88" s="130" t="s">
        <v>1722</v>
      </c>
      <c r="F88" s="131" t="s">
        <v>1723</v>
      </c>
      <c r="G88" s="132" t="s">
        <v>563</v>
      </c>
      <c r="H88" s="133">
        <v>54</v>
      </c>
      <c r="I88" s="134"/>
      <c r="J88" s="135">
        <f>ROUND(I88*H88,2)</f>
        <v>0</v>
      </c>
      <c r="K88" s="131" t="s">
        <v>272</v>
      </c>
      <c r="L88" s="34"/>
      <c r="M88" s="136" t="s">
        <v>19</v>
      </c>
      <c r="N88" s="137" t="s">
        <v>47</v>
      </c>
      <c r="P88" s="138">
        <f>O88*H88</f>
        <v>0</v>
      </c>
      <c r="Q88" s="138">
        <v>0</v>
      </c>
      <c r="R88" s="138">
        <f>Q88*H88</f>
        <v>0</v>
      </c>
      <c r="S88" s="138">
        <v>0</v>
      </c>
      <c r="T88" s="139">
        <f>S88*H88</f>
        <v>0</v>
      </c>
      <c r="AR88" s="140" t="s">
        <v>232</v>
      </c>
      <c r="AT88" s="140" t="s">
        <v>227</v>
      </c>
      <c r="AU88" s="140" t="s">
        <v>233</v>
      </c>
      <c r="AY88" s="18" t="s">
        <v>223</v>
      </c>
      <c r="BE88" s="141">
        <f>IF(N88="základní",J88,0)</f>
        <v>0</v>
      </c>
      <c r="BF88" s="141">
        <f>IF(N88="snížená",J88,0)</f>
        <v>0</v>
      </c>
      <c r="BG88" s="141">
        <f>IF(N88="zákl. přenesená",J88,0)</f>
        <v>0</v>
      </c>
      <c r="BH88" s="141">
        <f>IF(N88="sníž. přenesená",J88,0)</f>
        <v>0</v>
      </c>
      <c r="BI88" s="141">
        <f>IF(N88="nulová",J88,0)</f>
        <v>0</v>
      </c>
      <c r="BJ88" s="18" t="s">
        <v>84</v>
      </c>
      <c r="BK88" s="141">
        <f>ROUND(I88*H88,2)</f>
        <v>0</v>
      </c>
      <c r="BL88" s="18" t="s">
        <v>232</v>
      </c>
      <c r="BM88" s="140" t="s">
        <v>1724</v>
      </c>
    </row>
    <row r="89" spans="2:65" s="1" customFormat="1" ht="11.25">
      <c r="B89" s="34"/>
      <c r="D89" s="163" t="s">
        <v>274</v>
      </c>
      <c r="F89" s="164" t="s">
        <v>1725</v>
      </c>
      <c r="I89" s="165"/>
      <c r="L89" s="34"/>
      <c r="M89" s="166"/>
      <c r="T89" s="55"/>
      <c r="AT89" s="18" t="s">
        <v>274</v>
      </c>
      <c r="AU89" s="18" t="s">
        <v>233</v>
      </c>
    </row>
    <row r="90" spans="2:65" s="13" customFormat="1" ht="11.25">
      <c r="B90" s="149"/>
      <c r="D90" s="143" t="s">
        <v>249</v>
      </c>
      <c r="E90" s="150" t="s">
        <v>19</v>
      </c>
      <c r="F90" s="151" t="s">
        <v>1831</v>
      </c>
      <c r="H90" s="152">
        <v>54</v>
      </c>
      <c r="I90" s="153"/>
      <c r="L90" s="149"/>
      <c r="M90" s="154"/>
      <c r="T90" s="155"/>
      <c r="AT90" s="150" t="s">
        <v>249</v>
      </c>
      <c r="AU90" s="150" t="s">
        <v>233</v>
      </c>
      <c r="AV90" s="13" t="s">
        <v>87</v>
      </c>
      <c r="AW90" s="13" t="s">
        <v>37</v>
      </c>
      <c r="AX90" s="13" t="s">
        <v>84</v>
      </c>
      <c r="AY90" s="150" t="s">
        <v>223</v>
      </c>
    </row>
    <row r="91" spans="2:65" s="1" customFormat="1" ht="33" customHeight="1">
      <c r="B91" s="34"/>
      <c r="C91" s="129" t="s">
        <v>87</v>
      </c>
      <c r="D91" s="129" t="s">
        <v>227</v>
      </c>
      <c r="E91" s="130" t="s">
        <v>1728</v>
      </c>
      <c r="F91" s="131" t="s">
        <v>1729</v>
      </c>
      <c r="G91" s="132" t="s">
        <v>563</v>
      </c>
      <c r="H91" s="133">
        <v>54</v>
      </c>
      <c r="I91" s="134"/>
      <c r="J91" s="135">
        <f>ROUND(I91*H91,2)</f>
        <v>0</v>
      </c>
      <c r="K91" s="131" t="s">
        <v>272</v>
      </c>
      <c r="L91" s="34"/>
      <c r="M91" s="136" t="s">
        <v>19</v>
      </c>
      <c r="N91" s="137" t="s">
        <v>47</v>
      </c>
      <c r="P91" s="138">
        <f>O91*H91</f>
        <v>0</v>
      </c>
      <c r="Q91" s="138">
        <v>1.2999999999999999E-4</v>
      </c>
      <c r="R91" s="138">
        <f>Q91*H91</f>
        <v>7.0199999999999993E-3</v>
      </c>
      <c r="S91" s="138">
        <v>0</v>
      </c>
      <c r="T91" s="139">
        <f>S91*H91</f>
        <v>0</v>
      </c>
      <c r="AR91" s="140" t="s">
        <v>232</v>
      </c>
      <c r="AT91" s="140" t="s">
        <v>227</v>
      </c>
      <c r="AU91" s="140" t="s">
        <v>233</v>
      </c>
      <c r="AY91" s="18" t="s">
        <v>223</v>
      </c>
      <c r="BE91" s="141">
        <f>IF(N91="základní",J91,0)</f>
        <v>0</v>
      </c>
      <c r="BF91" s="141">
        <f>IF(N91="snížená",J91,0)</f>
        <v>0</v>
      </c>
      <c r="BG91" s="141">
        <f>IF(N91="zákl. přenesená",J91,0)</f>
        <v>0</v>
      </c>
      <c r="BH91" s="141">
        <f>IF(N91="sníž. přenesená",J91,0)</f>
        <v>0</v>
      </c>
      <c r="BI91" s="141">
        <f>IF(N91="nulová",J91,0)</f>
        <v>0</v>
      </c>
      <c r="BJ91" s="18" t="s">
        <v>84</v>
      </c>
      <c r="BK91" s="141">
        <f>ROUND(I91*H91,2)</f>
        <v>0</v>
      </c>
      <c r="BL91" s="18" t="s">
        <v>232</v>
      </c>
      <c r="BM91" s="140" t="s">
        <v>1730</v>
      </c>
    </row>
    <row r="92" spans="2:65" s="1" customFormat="1" ht="11.25">
      <c r="B92" s="34"/>
      <c r="D92" s="163" t="s">
        <v>274</v>
      </c>
      <c r="F92" s="164" t="s">
        <v>1731</v>
      </c>
      <c r="I92" s="165"/>
      <c r="L92" s="34"/>
      <c r="M92" s="166"/>
      <c r="T92" s="55"/>
      <c r="AT92" s="18" t="s">
        <v>274</v>
      </c>
      <c r="AU92" s="18" t="s">
        <v>233</v>
      </c>
    </row>
    <row r="93" spans="2:65" s="12" customFormat="1" ht="11.25">
      <c r="B93" s="142"/>
      <c r="D93" s="143" t="s">
        <v>249</v>
      </c>
      <c r="E93" s="144" t="s">
        <v>19</v>
      </c>
      <c r="F93" s="145" t="s">
        <v>1732</v>
      </c>
      <c r="H93" s="144" t="s">
        <v>19</v>
      </c>
      <c r="I93" s="146"/>
      <c r="L93" s="142"/>
      <c r="M93" s="147"/>
      <c r="T93" s="148"/>
      <c r="AT93" s="144" t="s">
        <v>249</v>
      </c>
      <c r="AU93" s="144" t="s">
        <v>233</v>
      </c>
      <c r="AV93" s="12" t="s">
        <v>84</v>
      </c>
      <c r="AW93" s="12" t="s">
        <v>37</v>
      </c>
      <c r="AX93" s="12" t="s">
        <v>76</v>
      </c>
      <c r="AY93" s="144" t="s">
        <v>223</v>
      </c>
    </row>
    <row r="94" spans="2:65" s="13" customFormat="1" ht="11.25">
      <c r="B94" s="149"/>
      <c r="D94" s="143" t="s">
        <v>249</v>
      </c>
      <c r="E94" s="150" t="s">
        <v>19</v>
      </c>
      <c r="F94" s="151" t="s">
        <v>1832</v>
      </c>
      <c r="H94" s="152">
        <v>54</v>
      </c>
      <c r="I94" s="153"/>
      <c r="L94" s="149"/>
      <c r="M94" s="154"/>
      <c r="T94" s="155"/>
      <c r="AT94" s="150" t="s">
        <v>249</v>
      </c>
      <c r="AU94" s="150" t="s">
        <v>233</v>
      </c>
      <c r="AV94" s="13" t="s">
        <v>87</v>
      </c>
      <c r="AW94" s="13" t="s">
        <v>37</v>
      </c>
      <c r="AX94" s="13" t="s">
        <v>84</v>
      </c>
      <c r="AY94" s="150" t="s">
        <v>223</v>
      </c>
    </row>
    <row r="95" spans="2:65" s="1" customFormat="1" ht="33" customHeight="1">
      <c r="B95" s="34"/>
      <c r="C95" s="129" t="s">
        <v>233</v>
      </c>
      <c r="D95" s="129" t="s">
        <v>227</v>
      </c>
      <c r="E95" s="130" t="s">
        <v>1737</v>
      </c>
      <c r="F95" s="131" t="s">
        <v>1738</v>
      </c>
      <c r="G95" s="132" t="s">
        <v>563</v>
      </c>
      <c r="H95" s="133">
        <v>54</v>
      </c>
      <c r="I95" s="134"/>
      <c r="J95" s="135">
        <f>ROUND(I95*H95,2)</f>
        <v>0</v>
      </c>
      <c r="K95" s="131" t="s">
        <v>272</v>
      </c>
      <c r="L95" s="34"/>
      <c r="M95" s="136" t="s">
        <v>19</v>
      </c>
      <c r="N95" s="137" t="s">
        <v>47</v>
      </c>
      <c r="P95" s="138">
        <f>O95*H95</f>
        <v>0</v>
      </c>
      <c r="Q95" s="138">
        <v>3.3E-4</v>
      </c>
      <c r="R95" s="138">
        <f>Q95*H95</f>
        <v>1.7819999999999999E-2</v>
      </c>
      <c r="S95" s="138">
        <v>0</v>
      </c>
      <c r="T95" s="139">
        <f>S95*H95</f>
        <v>0</v>
      </c>
      <c r="AR95" s="140" t="s">
        <v>232</v>
      </c>
      <c r="AT95" s="140" t="s">
        <v>227</v>
      </c>
      <c r="AU95" s="140" t="s">
        <v>233</v>
      </c>
      <c r="AY95" s="18" t="s">
        <v>223</v>
      </c>
      <c r="BE95" s="141">
        <f>IF(N95="základní",J95,0)</f>
        <v>0</v>
      </c>
      <c r="BF95" s="141">
        <f>IF(N95="snížená",J95,0)</f>
        <v>0</v>
      </c>
      <c r="BG95" s="141">
        <f>IF(N95="zákl. přenesená",J95,0)</f>
        <v>0</v>
      </c>
      <c r="BH95" s="141">
        <f>IF(N95="sníž. přenesená",J95,0)</f>
        <v>0</v>
      </c>
      <c r="BI95" s="141">
        <f>IF(N95="nulová",J95,0)</f>
        <v>0</v>
      </c>
      <c r="BJ95" s="18" t="s">
        <v>84</v>
      </c>
      <c r="BK95" s="141">
        <f>ROUND(I95*H95,2)</f>
        <v>0</v>
      </c>
      <c r="BL95" s="18" t="s">
        <v>232</v>
      </c>
      <c r="BM95" s="140" t="s">
        <v>1739</v>
      </c>
    </row>
    <row r="96" spans="2:65" s="1" customFormat="1" ht="11.25">
      <c r="B96" s="34"/>
      <c r="D96" s="163" t="s">
        <v>274</v>
      </c>
      <c r="F96" s="164" t="s">
        <v>1740</v>
      </c>
      <c r="I96" s="165"/>
      <c r="L96" s="34"/>
      <c r="M96" s="166"/>
      <c r="T96" s="55"/>
      <c r="AT96" s="18" t="s">
        <v>274</v>
      </c>
      <c r="AU96" s="18" t="s">
        <v>233</v>
      </c>
    </row>
    <row r="97" spans="2:65" s="12" customFormat="1" ht="11.25">
      <c r="B97" s="142"/>
      <c r="D97" s="143" t="s">
        <v>249</v>
      </c>
      <c r="E97" s="144" t="s">
        <v>19</v>
      </c>
      <c r="F97" s="145" t="s">
        <v>1741</v>
      </c>
      <c r="H97" s="144" t="s">
        <v>19</v>
      </c>
      <c r="I97" s="146"/>
      <c r="L97" s="142"/>
      <c r="M97" s="147"/>
      <c r="T97" s="148"/>
      <c r="AT97" s="144" t="s">
        <v>249</v>
      </c>
      <c r="AU97" s="144" t="s">
        <v>233</v>
      </c>
      <c r="AV97" s="12" t="s">
        <v>84</v>
      </c>
      <c r="AW97" s="12" t="s">
        <v>37</v>
      </c>
      <c r="AX97" s="12" t="s">
        <v>76</v>
      </c>
      <c r="AY97" s="144" t="s">
        <v>223</v>
      </c>
    </row>
    <row r="98" spans="2:65" s="13" customFormat="1" ht="11.25">
      <c r="B98" s="149"/>
      <c r="D98" s="143" t="s">
        <v>249</v>
      </c>
      <c r="E98" s="150" t="s">
        <v>19</v>
      </c>
      <c r="F98" s="151" t="s">
        <v>1832</v>
      </c>
      <c r="H98" s="152">
        <v>54</v>
      </c>
      <c r="I98" s="153"/>
      <c r="L98" s="149"/>
      <c r="M98" s="154"/>
      <c r="T98" s="155"/>
      <c r="AT98" s="150" t="s">
        <v>249</v>
      </c>
      <c r="AU98" s="150" t="s">
        <v>233</v>
      </c>
      <c r="AV98" s="13" t="s">
        <v>87</v>
      </c>
      <c r="AW98" s="13" t="s">
        <v>37</v>
      </c>
      <c r="AX98" s="13" t="s">
        <v>84</v>
      </c>
      <c r="AY98" s="150" t="s">
        <v>223</v>
      </c>
    </row>
    <row r="99" spans="2:65" s="1" customFormat="1" ht="37.9" customHeight="1">
      <c r="B99" s="34"/>
      <c r="C99" s="129" t="s">
        <v>232</v>
      </c>
      <c r="D99" s="129" t="s">
        <v>227</v>
      </c>
      <c r="E99" s="130" t="s">
        <v>1761</v>
      </c>
      <c r="F99" s="131" t="s">
        <v>1762</v>
      </c>
      <c r="G99" s="132" t="s">
        <v>271</v>
      </c>
      <c r="H99" s="133">
        <v>1.85</v>
      </c>
      <c r="I99" s="134"/>
      <c r="J99" s="135">
        <f>ROUND(I99*H99,2)</f>
        <v>0</v>
      </c>
      <c r="K99" s="131" t="s">
        <v>272</v>
      </c>
      <c r="L99" s="34"/>
      <c r="M99" s="136" t="s">
        <v>19</v>
      </c>
      <c r="N99" s="137" t="s">
        <v>47</v>
      </c>
      <c r="P99" s="138">
        <f>O99*H99</f>
        <v>0</v>
      </c>
      <c r="Q99" s="138">
        <v>1.0000000000000001E-5</v>
      </c>
      <c r="R99" s="138">
        <f>Q99*H99</f>
        <v>1.8500000000000002E-5</v>
      </c>
      <c r="S99" s="138">
        <v>0</v>
      </c>
      <c r="T99" s="139">
        <f>S99*H99</f>
        <v>0</v>
      </c>
      <c r="AR99" s="140" t="s">
        <v>232</v>
      </c>
      <c r="AT99" s="140" t="s">
        <v>227</v>
      </c>
      <c r="AU99" s="140" t="s">
        <v>233</v>
      </c>
      <c r="AY99" s="18" t="s">
        <v>223</v>
      </c>
      <c r="BE99" s="141">
        <f>IF(N99="základní",J99,0)</f>
        <v>0</v>
      </c>
      <c r="BF99" s="141">
        <f>IF(N99="snížená",J99,0)</f>
        <v>0</v>
      </c>
      <c r="BG99" s="141">
        <f>IF(N99="zákl. přenesená",J99,0)</f>
        <v>0</v>
      </c>
      <c r="BH99" s="141">
        <f>IF(N99="sníž. přenesená",J99,0)</f>
        <v>0</v>
      </c>
      <c r="BI99" s="141">
        <f>IF(N99="nulová",J99,0)</f>
        <v>0</v>
      </c>
      <c r="BJ99" s="18" t="s">
        <v>84</v>
      </c>
      <c r="BK99" s="141">
        <f>ROUND(I99*H99,2)</f>
        <v>0</v>
      </c>
      <c r="BL99" s="18" t="s">
        <v>232</v>
      </c>
      <c r="BM99" s="140" t="s">
        <v>1763</v>
      </c>
    </row>
    <row r="100" spans="2:65" s="1" customFormat="1" ht="11.25">
      <c r="B100" s="34"/>
      <c r="D100" s="163" t="s">
        <v>274</v>
      </c>
      <c r="F100" s="164" t="s">
        <v>1764</v>
      </c>
      <c r="I100" s="165"/>
      <c r="L100" s="34"/>
      <c r="M100" s="166"/>
      <c r="T100" s="55"/>
      <c r="AT100" s="18" t="s">
        <v>274</v>
      </c>
      <c r="AU100" s="18" t="s">
        <v>233</v>
      </c>
    </row>
    <row r="101" spans="2:65" s="13" customFormat="1" ht="11.25">
      <c r="B101" s="149"/>
      <c r="D101" s="143" t="s">
        <v>249</v>
      </c>
      <c r="E101" s="150" t="s">
        <v>19</v>
      </c>
      <c r="F101" s="151" t="s">
        <v>1833</v>
      </c>
      <c r="H101" s="152">
        <v>1.85</v>
      </c>
      <c r="I101" s="153"/>
      <c r="L101" s="149"/>
      <c r="M101" s="154"/>
      <c r="T101" s="155"/>
      <c r="AT101" s="150" t="s">
        <v>249</v>
      </c>
      <c r="AU101" s="150" t="s">
        <v>233</v>
      </c>
      <c r="AV101" s="13" t="s">
        <v>87</v>
      </c>
      <c r="AW101" s="13" t="s">
        <v>37</v>
      </c>
      <c r="AX101" s="13" t="s">
        <v>84</v>
      </c>
      <c r="AY101" s="150" t="s">
        <v>223</v>
      </c>
    </row>
    <row r="102" spans="2:65" s="1" customFormat="1" ht="33" customHeight="1">
      <c r="B102" s="34"/>
      <c r="C102" s="129" t="s">
        <v>244</v>
      </c>
      <c r="D102" s="129" t="s">
        <v>227</v>
      </c>
      <c r="E102" s="130" t="s">
        <v>1766</v>
      </c>
      <c r="F102" s="131" t="s">
        <v>1767</v>
      </c>
      <c r="G102" s="132" t="s">
        <v>271</v>
      </c>
      <c r="H102" s="133">
        <v>1.85</v>
      </c>
      <c r="I102" s="134"/>
      <c r="J102" s="135">
        <f>ROUND(I102*H102,2)</f>
        <v>0</v>
      </c>
      <c r="K102" s="131" t="s">
        <v>272</v>
      </c>
      <c r="L102" s="34"/>
      <c r="M102" s="136" t="s">
        <v>19</v>
      </c>
      <c r="N102" s="137" t="s">
        <v>47</v>
      </c>
      <c r="P102" s="138">
        <f>O102*H102</f>
        <v>0</v>
      </c>
      <c r="Q102" s="138">
        <v>1.4499999999999999E-3</v>
      </c>
      <c r="R102" s="138">
        <f>Q102*H102</f>
        <v>2.6825E-3</v>
      </c>
      <c r="S102" s="138">
        <v>0</v>
      </c>
      <c r="T102" s="139">
        <f>S102*H102</f>
        <v>0</v>
      </c>
      <c r="AR102" s="140" t="s">
        <v>232</v>
      </c>
      <c r="AT102" s="140" t="s">
        <v>227</v>
      </c>
      <c r="AU102" s="140" t="s">
        <v>233</v>
      </c>
      <c r="AY102" s="18" t="s">
        <v>223</v>
      </c>
      <c r="BE102" s="141">
        <f>IF(N102="základní",J102,0)</f>
        <v>0</v>
      </c>
      <c r="BF102" s="141">
        <f>IF(N102="snížená",J102,0)</f>
        <v>0</v>
      </c>
      <c r="BG102" s="141">
        <f>IF(N102="zákl. přenesená",J102,0)</f>
        <v>0</v>
      </c>
      <c r="BH102" s="141">
        <f>IF(N102="sníž. přenesená",J102,0)</f>
        <v>0</v>
      </c>
      <c r="BI102" s="141">
        <f>IF(N102="nulová",J102,0)</f>
        <v>0</v>
      </c>
      <c r="BJ102" s="18" t="s">
        <v>84</v>
      </c>
      <c r="BK102" s="141">
        <f>ROUND(I102*H102,2)</f>
        <v>0</v>
      </c>
      <c r="BL102" s="18" t="s">
        <v>232</v>
      </c>
      <c r="BM102" s="140" t="s">
        <v>1768</v>
      </c>
    </row>
    <row r="103" spans="2:65" s="1" customFormat="1" ht="11.25">
      <c r="B103" s="34"/>
      <c r="D103" s="163" t="s">
        <v>274</v>
      </c>
      <c r="F103" s="164" t="s">
        <v>1769</v>
      </c>
      <c r="I103" s="165"/>
      <c r="L103" s="34"/>
      <c r="M103" s="166"/>
      <c r="T103" s="55"/>
      <c r="AT103" s="18" t="s">
        <v>274</v>
      </c>
      <c r="AU103" s="18" t="s">
        <v>233</v>
      </c>
    </row>
    <row r="104" spans="2:65" s="12" customFormat="1" ht="11.25">
      <c r="B104" s="142"/>
      <c r="D104" s="143" t="s">
        <v>249</v>
      </c>
      <c r="E104" s="144" t="s">
        <v>19</v>
      </c>
      <c r="F104" s="145" t="s">
        <v>1732</v>
      </c>
      <c r="H104" s="144" t="s">
        <v>19</v>
      </c>
      <c r="I104" s="146"/>
      <c r="L104" s="142"/>
      <c r="M104" s="147"/>
      <c r="T104" s="148"/>
      <c r="AT104" s="144" t="s">
        <v>249</v>
      </c>
      <c r="AU104" s="144" t="s">
        <v>233</v>
      </c>
      <c r="AV104" s="12" t="s">
        <v>84</v>
      </c>
      <c r="AW104" s="12" t="s">
        <v>37</v>
      </c>
      <c r="AX104" s="12" t="s">
        <v>76</v>
      </c>
      <c r="AY104" s="144" t="s">
        <v>223</v>
      </c>
    </row>
    <row r="105" spans="2:65" s="13" customFormat="1" ht="11.25">
      <c r="B105" s="149"/>
      <c r="D105" s="143" t="s">
        <v>249</v>
      </c>
      <c r="E105" s="150" t="s">
        <v>19</v>
      </c>
      <c r="F105" s="151" t="s">
        <v>1834</v>
      </c>
      <c r="H105" s="152">
        <v>1.85</v>
      </c>
      <c r="I105" s="153"/>
      <c r="L105" s="149"/>
      <c r="M105" s="154"/>
      <c r="T105" s="155"/>
      <c r="AT105" s="150" t="s">
        <v>249</v>
      </c>
      <c r="AU105" s="150" t="s">
        <v>233</v>
      </c>
      <c r="AV105" s="13" t="s">
        <v>87</v>
      </c>
      <c r="AW105" s="13" t="s">
        <v>37</v>
      </c>
      <c r="AX105" s="13" t="s">
        <v>84</v>
      </c>
      <c r="AY105" s="150" t="s">
        <v>223</v>
      </c>
    </row>
    <row r="106" spans="2:65" s="1" customFormat="1" ht="37.9" customHeight="1">
      <c r="B106" s="34"/>
      <c r="C106" s="129" t="s">
        <v>254</v>
      </c>
      <c r="D106" s="129" t="s">
        <v>227</v>
      </c>
      <c r="E106" s="130" t="s">
        <v>1772</v>
      </c>
      <c r="F106" s="131" t="s">
        <v>1773</v>
      </c>
      <c r="G106" s="132" t="s">
        <v>271</v>
      </c>
      <c r="H106" s="133">
        <v>1.85</v>
      </c>
      <c r="I106" s="134"/>
      <c r="J106" s="135">
        <f>ROUND(I106*H106,2)</f>
        <v>0</v>
      </c>
      <c r="K106" s="131" t="s">
        <v>272</v>
      </c>
      <c r="L106" s="34"/>
      <c r="M106" s="136" t="s">
        <v>19</v>
      </c>
      <c r="N106" s="137" t="s">
        <v>47</v>
      </c>
      <c r="P106" s="138">
        <f>O106*H106</f>
        <v>0</v>
      </c>
      <c r="Q106" s="138">
        <v>2.5999999999999999E-3</v>
      </c>
      <c r="R106" s="138">
        <f>Q106*H106</f>
        <v>4.81E-3</v>
      </c>
      <c r="S106" s="138">
        <v>0</v>
      </c>
      <c r="T106" s="139">
        <f>S106*H106</f>
        <v>0</v>
      </c>
      <c r="AR106" s="140" t="s">
        <v>232</v>
      </c>
      <c r="AT106" s="140" t="s">
        <v>227</v>
      </c>
      <c r="AU106" s="140" t="s">
        <v>233</v>
      </c>
      <c r="AY106" s="18" t="s">
        <v>223</v>
      </c>
      <c r="BE106" s="141">
        <f>IF(N106="základní",J106,0)</f>
        <v>0</v>
      </c>
      <c r="BF106" s="141">
        <f>IF(N106="snížená",J106,0)</f>
        <v>0</v>
      </c>
      <c r="BG106" s="141">
        <f>IF(N106="zákl. přenesená",J106,0)</f>
        <v>0</v>
      </c>
      <c r="BH106" s="141">
        <f>IF(N106="sníž. přenesená",J106,0)</f>
        <v>0</v>
      </c>
      <c r="BI106" s="141">
        <f>IF(N106="nulová",J106,0)</f>
        <v>0</v>
      </c>
      <c r="BJ106" s="18" t="s">
        <v>84</v>
      </c>
      <c r="BK106" s="141">
        <f>ROUND(I106*H106,2)</f>
        <v>0</v>
      </c>
      <c r="BL106" s="18" t="s">
        <v>232</v>
      </c>
      <c r="BM106" s="140" t="s">
        <v>1835</v>
      </c>
    </row>
    <row r="107" spans="2:65" s="1" customFormat="1" ht="11.25">
      <c r="B107" s="34"/>
      <c r="D107" s="163" t="s">
        <v>274</v>
      </c>
      <c r="F107" s="164" t="s">
        <v>1775</v>
      </c>
      <c r="I107" s="165"/>
      <c r="L107" s="34"/>
      <c r="M107" s="166"/>
      <c r="T107" s="55"/>
      <c r="AT107" s="18" t="s">
        <v>274</v>
      </c>
      <c r="AU107" s="18" t="s">
        <v>233</v>
      </c>
    </row>
    <row r="108" spans="2:65" s="12" customFormat="1" ht="11.25">
      <c r="B108" s="142"/>
      <c r="D108" s="143" t="s">
        <v>249</v>
      </c>
      <c r="E108" s="144" t="s">
        <v>19</v>
      </c>
      <c r="F108" s="145" t="s">
        <v>1741</v>
      </c>
      <c r="H108" s="144" t="s">
        <v>19</v>
      </c>
      <c r="I108" s="146"/>
      <c r="L108" s="142"/>
      <c r="M108" s="147"/>
      <c r="T108" s="148"/>
      <c r="AT108" s="144" t="s">
        <v>249</v>
      </c>
      <c r="AU108" s="144" t="s">
        <v>233</v>
      </c>
      <c r="AV108" s="12" t="s">
        <v>84</v>
      </c>
      <c r="AW108" s="12" t="s">
        <v>37</v>
      </c>
      <c r="AX108" s="12" t="s">
        <v>76</v>
      </c>
      <c r="AY108" s="144" t="s">
        <v>223</v>
      </c>
    </row>
    <row r="109" spans="2:65" s="13" customFormat="1" ht="11.25">
      <c r="B109" s="149"/>
      <c r="D109" s="143" t="s">
        <v>249</v>
      </c>
      <c r="E109" s="150" t="s">
        <v>19</v>
      </c>
      <c r="F109" s="151" t="s">
        <v>1834</v>
      </c>
      <c r="H109" s="152">
        <v>1.85</v>
      </c>
      <c r="I109" s="153"/>
      <c r="L109" s="149"/>
      <c r="M109" s="154"/>
      <c r="T109" s="155"/>
      <c r="AT109" s="150" t="s">
        <v>249</v>
      </c>
      <c r="AU109" s="150" t="s">
        <v>233</v>
      </c>
      <c r="AV109" s="13" t="s">
        <v>87</v>
      </c>
      <c r="AW109" s="13" t="s">
        <v>37</v>
      </c>
      <c r="AX109" s="13" t="s">
        <v>84</v>
      </c>
      <c r="AY109" s="150" t="s">
        <v>223</v>
      </c>
    </row>
    <row r="110" spans="2:65" s="11" customFormat="1" ht="20.85" customHeight="1">
      <c r="B110" s="117"/>
      <c r="D110" s="118" t="s">
        <v>75</v>
      </c>
      <c r="E110" s="127" t="s">
        <v>1645</v>
      </c>
      <c r="F110" s="127" t="s">
        <v>1646</v>
      </c>
      <c r="I110" s="120"/>
      <c r="J110" s="128">
        <f>BK110</f>
        <v>0</v>
      </c>
      <c r="L110" s="117"/>
      <c r="M110" s="122"/>
      <c r="P110" s="123">
        <f>SUM(P111:P126)</f>
        <v>0</v>
      </c>
      <c r="R110" s="123">
        <f>SUM(R111:R126)</f>
        <v>0.48893999999999999</v>
      </c>
      <c r="T110" s="124">
        <f>SUM(T111:T126)</f>
        <v>0</v>
      </c>
      <c r="AR110" s="118" t="s">
        <v>84</v>
      </c>
      <c r="AT110" s="125" t="s">
        <v>75</v>
      </c>
      <c r="AU110" s="125" t="s">
        <v>87</v>
      </c>
      <c r="AY110" s="118" t="s">
        <v>223</v>
      </c>
      <c r="BK110" s="126">
        <f>SUM(BK111:BK126)</f>
        <v>0</v>
      </c>
    </row>
    <row r="111" spans="2:65" s="1" customFormat="1" ht="24.2" customHeight="1">
      <c r="B111" s="34"/>
      <c r="C111" s="129" t="s">
        <v>262</v>
      </c>
      <c r="D111" s="129" t="s">
        <v>227</v>
      </c>
      <c r="E111" s="130" t="s">
        <v>1776</v>
      </c>
      <c r="F111" s="131" t="s">
        <v>1777</v>
      </c>
      <c r="G111" s="132" t="s">
        <v>230</v>
      </c>
      <c r="H111" s="133">
        <v>4</v>
      </c>
      <c r="I111" s="134"/>
      <c r="J111" s="135">
        <f>ROUND(I111*H111,2)</f>
        <v>0</v>
      </c>
      <c r="K111" s="131" t="s">
        <v>272</v>
      </c>
      <c r="L111" s="34"/>
      <c r="M111" s="136" t="s">
        <v>19</v>
      </c>
      <c r="N111" s="137" t="s">
        <v>47</v>
      </c>
      <c r="P111" s="138">
        <f>O111*H111</f>
        <v>0</v>
      </c>
      <c r="Q111" s="138">
        <v>0.11241</v>
      </c>
      <c r="R111" s="138">
        <f>Q111*H111</f>
        <v>0.44963999999999998</v>
      </c>
      <c r="S111" s="138">
        <v>0</v>
      </c>
      <c r="T111" s="139">
        <f>S111*H111</f>
        <v>0</v>
      </c>
      <c r="AR111" s="140" t="s">
        <v>232</v>
      </c>
      <c r="AT111" s="140" t="s">
        <v>227</v>
      </c>
      <c r="AU111" s="140" t="s">
        <v>233</v>
      </c>
      <c r="AY111" s="18" t="s">
        <v>223</v>
      </c>
      <c r="BE111" s="141">
        <f>IF(N111="základní",J111,0)</f>
        <v>0</v>
      </c>
      <c r="BF111" s="141">
        <f>IF(N111="snížená",J111,0)</f>
        <v>0</v>
      </c>
      <c r="BG111" s="141">
        <f>IF(N111="zákl. přenesená",J111,0)</f>
        <v>0</v>
      </c>
      <c r="BH111" s="141">
        <f>IF(N111="sníž. přenesená",J111,0)</f>
        <v>0</v>
      </c>
      <c r="BI111" s="141">
        <f>IF(N111="nulová",J111,0)</f>
        <v>0</v>
      </c>
      <c r="BJ111" s="18" t="s">
        <v>84</v>
      </c>
      <c r="BK111" s="141">
        <f>ROUND(I111*H111,2)</f>
        <v>0</v>
      </c>
      <c r="BL111" s="18" t="s">
        <v>232</v>
      </c>
      <c r="BM111" s="140" t="s">
        <v>1778</v>
      </c>
    </row>
    <row r="112" spans="2:65" s="1" customFormat="1" ht="11.25">
      <c r="B112" s="34"/>
      <c r="D112" s="163" t="s">
        <v>274</v>
      </c>
      <c r="F112" s="164" t="s">
        <v>1779</v>
      </c>
      <c r="I112" s="165"/>
      <c r="L112" s="34"/>
      <c r="M112" s="166"/>
      <c r="T112" s="55"/>
      <c r="AT112" s="18" t="s">
        <v>274</v>
      </c>
      <c r="AU112" s="18" t="s">
        <v>233</v>
      </c>
    </row>
    <row r="113" spans="2:65" s="13" customFormat="1" ht="11.25">
      <c r="B113" s="149"/>
      <c r="D113" s="143" t="s">
        <v>249</v>
      </c>
      <c r="E113" s="150" t="s">
        <v>19</v>
      </c>
      <c r="F113" s="151" t="s">
        <v>1836</v>
      </c>
      <c r="H113" s="152">
        <v>4</v>
      </c>
      <c r="I113" s="153"/>
      <c r="L113" s="149"/>
      <c r="M113" s="154"/>
      <c r="T113" s="155"/>
      <c r="AT113" s="150" t="s">
        <v>249</v>
      </c>
      <c r="AU113" s="150" t="s">
        <v>233</v>
      </c>
      <c r="AV113" s="13" t="s">
        <v>87</v>
      </c>
      <c r="AW113" s="13" t="s">
        <v>37</v>
      </c>
      <c r="AX113" s="13" t="s">
        <v>84</v>
      </c>
      <c r="AY113" s="150" t="s">
        <v>223</v>
      </c>
    </row>
    <row r="114" spans="2:65" s="1" customFormat="1" ht="21.75" customHeight="1">
      <c r="B114" s="34"/>
      <c r="C114" s="174" t="s">
        <v>268</v>
      </c>
      <c r="D114" s="174" t="s">
        <v>314</v>
      </c>
      <c r="E114" s="175" t="s">
        <v>1782</v>
      </c>
      <c r="F114" s="176" t="s">
        <v>1783</v>
      </c>
      <c r="G114" s="177" t="s">
        <v>230</v>
      </c>
      <c r="H114" s="178">
        <v>4</v>
      </c>
      <c r="I114" s="179"/>
      <c r="J114" s="180">
        <f>ROUND(I114*H114,2)</f>
        <v>0</v>
      </c>
      <c r="K114" s="176" t="s">
        <v>272</v>
      </c>
      <c r="L114" s="181"/>
      <c r="M114" s="182" t="s">
        <v>19</v>
      </c>
      <c r="N114" s="183" t="s">
        <v>47</v>
      </c>
      <c r="P114" s="138">
        <f>O114*H114</f>
        <v>0</v>
      </c>
      <c r="Q114" s="138">
        <v>6.1000000000000004E-3</v>
      </c>
      <c r="R114" s="138">
        <f>Q114*H114</f>
        <v>2.4400000000000002E-2</v>
      </c>
      <c r="S114" s="138">
        <v>0</v>
      </c>
      <c r="T114" s="139">
        <f>S114*H114</f>
        <v>0</v>
      </c>
      <c r="AR114" s="140" t="s">
        <v>268</v>
      </c>
      <c r="AT114" s="140" t="s">
        <v>314</v>
      </c>
      <c r="AU114" s="140" t="s">
        <v>233</v>
      </c>
      <c r="AY114" s="18" t="s">
        <v>223</v>
      </c>
      <c r="BE114" s="141">
        <f>IF(N114="základní",J114,0)</f>
        <v>0</v>
      </c>
      <c r="BF114" s="141">
        <f>IF(N114="snížená",J114,0)</f>
        <v>0</v>
      </c>
      <c r="BG114" s="141">
        <f>IF(N114="zákl. přenesená",J114,0)</f>
        <v>0</v>
      </c>
      <c r="BH114" s="141">
        <f>IF(N114="sníž. přenesená",J114,0)</f>
        <v>0</v>
      </c>
      <c r="BI114" s="141">
        <f>IF(N114="nulová",J114,0)</f>
        <v>0</v>
      </c>
      <c r="BJ114" s="18" t="s">
        <v>84</v>
      </c>
      <c r="BK114" s="141">
        <f>ROUND(I114*H114,2)</f>
        <v>0</v>
      </c>
      <c r="BL114" s="18" t="s">
        <v>232</v>
      </c>
      <c r="BM114" s="140" t="s">
        <v>1784</v>
      </c>
    </row>
    <row r="115" spans="2:65" s="13" customFormat="1" ht="11.25">
      <c r="B115" s="149"/>
      <c r="D115" s="143" t="s">
        <v>249</v>
      </c>
      <c r="E115" s="150" t="s">
        <v>19</v>
      </c>
      <c r="F115" s="151" t="s">
        <v>1836</v>
      </c>
      <c r="H115" s="152">
        <v>4</v>
      </c>
      <c r="I115" s="153"/>
      <c r="L115" s="149"/>
      <c r="M115" s="154"/>
      <c r="T115" s="155"/>
      <c r="AT115" s="150" t="s">
        <v>249</v>
      </c>
      <c r="AU115" s="150" t="s">
        <v>233</v>
      </c>
      <c r="AV115" s="13" t="s">
        <v>87</v>
      </c>
      <c r="AW115" s="13" t="s">
        <v>37</v>
      </c>
      <c r="AX115" s="13" t="s">
        <v>84</v>
      </c>
      <c r="AY115" s="150" t="s">
        <v>223</v>
      </c>
    </row>
    <row r="116" spans="2:65" s="1" customFormat="1" ht="24.2" customHeight="1">
      <c r="B116" s="34"/>
      <c r="C116" s="129" t="s">
        <v>282</v>
      </c>
      <c r="D116" s="129" t="s">
        <v>227</v>
      </c>
      <c r="E116" s="130" t="s">
        <v>1785</v>
      </c>
      <c r="F116" s="131" t="s">
        <v>1786</v>
      </c>
      <c r="G116" s="132" t="s">
        <v>230</v>
      </c>
      <c r="H116" s="133">
        <v>4</v>
      </c>
      <c r="I116" s="134"/>
      <c r="J116" s="135">
        <f>ROUND(I116*H116,2)</f>
        <v>0</v>
      </c>
      <c r="K116" s="131" t="s">
        <v>272</v>
      </c>
      <c r="L116" s="34"/>
      <c r="M116" s="136" t="s">
        <v>19</v>
      </c>
      <c r="N116" s="137" t="s">
        <v>47</v>
      </c>
      <c r="P116" s="138">
        <f>O116*H116</f>
        <v>0</v>
      </c>
      <c r="Q116" s="138">
        <v>6.9999999999999999E-4</v>
      </c>
      <c r="R116" s="138">
        <f>Q116*H116</f>
        <v>2.8E-3</v>
      </c>
      <c r="S116" s="138">
        <v>0</v>
      </c>
      <c r="T116" s="139">
        <f>S116*H116</f>
        <v>0</v>
      </c>
      <c r="AR116" s="140" t="s">
        <v>232</v>
      </c>
      <c r="AT116" s="140" t="s">
        <v>227</v>
      </c>
      <c r="AU116" s="140" t="s">
        <v>233</v>
      </c>
      <c r="AY116" s="18" t="s">
        <v>223</v>
      </c>
      <c r="BE116" s="141">
        <f>IF(N116="základní",J116,0)</f>
        <v>0</v>
      </c>
      <c r="BF116" s="141">
        <f>IF(N116="snížená",J116,0)</f>
        <v>0</v>
      </c>
      <c r="BG116" s="141">
        <f>IF(N116="zákl. přenesená",J116,0)</f>
        <v>0</v>
      </c>
      <c r="BH116" s="141">
        <f>IF(N116="sníž. přenesená",J116,0)</f>
        <v>0</v>
      </c>
      <c r="BI116" s="141">
        <f>IF(N116="nulová",J116,0)</f>
        <v>0</v>
      </c>
      <c r="BJ116" s="18" t="s">
        <v>84</v>
      </c>
      <c r="BK116" s="141">
        <f>ROUND(I116*H116,2)</f>
        <v>0</v>
      </c>
      <c r="BL116" s="18" t="s">
        <v>232</v>
      </c>
      <c r="BM116" s="140" t="s">
        <v>1787</v>
      </c>
    </row>
    <row r="117" spans="2:65" s="1" customFormat="1" ht="11.25">
      <c r="B117" s="34"/>
      <c r="D117" s="163" t="s">
        <v>274</v>
      </c>
      <c r="F117" s="164" t="s">
        <v>1788</v>
      </c>
      <c r="I117" s="165"/>
      <c r="L117" s="34"/>
      <c r="M117" s="166"/>
      <c r="T117" s="55"/>
      <c r="AT117" s="18" t="s">
        <v>274</v>
      </c>
      <c r="AU117" s="18" t="s">
        <v>233</v>
      </c>
    </row>
    <row r="118" spans="2:65" s="13" customFormat="1" ht="11.25">
      <c r="B118" s="149"/>
      <c r="D118" s="143" t="s">
        <v>249</v>
      </c>
      <c r="E118" s="150" t="s">
        <v>19</v>
      </c>
      <c r="F118" s="151" t="s">
        <v>1837</v>
      </c>
      <c r="H118" s="152">
        <v>4</v>
      </c>
      <c r="I118" s="153"/>
      <c r="L118" s="149"/>
      <c r="M118" s="154"/>
      <c r="T118" s="155"/>
      <c r="AT118" s="150" t="s">
        <v>249</v>
      </c>
      <c r="AU118" s="150" t="s">
        <v>233</v>
      </c>
      <c r="AV118" s="13" t="s">
        <v>87</v>
      </c>
      <c r="AW118" s="13" t="s">
        <v>37</v>
      </c>
      <c r="AX118" s="13" t="s">
        <v>84</v>
      </c>
      <c r="AY118" s="150" t="s">
        <v>223</v>
      </c>
    </row>
    <row r="119" spans="2:65" s="1" customFormat="1" ht="16.5" customHeight="1">
      <c r="B119" s="34"/>
      <c r="C119" s="174" t="s">
        <v>301</v>
      </c>
      <c r="D119" s="174" t="s">
        <v>314</v>
      </c>
      <c r="E119" s="175" t="s">
        <v>1795</v>
      </c>
      <c r="F119" s="176" t="s">
        <v>1796</v>
      </c>
      <c r="G119" s="177" t="s">
        <v>230</v>
      </c>
      <c r="H119" s="178">
        <v>1</v>
      </c>
      <c r="I119" s="179"/>
      <c r="J119" s="180">
        <f>ROUND(I119*H119,2)</f>
        <v>0</v>
      </c>
      <c r="K119" s="176" t="s">
        <v>272</v>
      </c>
      <c r="L119" s="181"/>
      <c r="M119" s="182" t="s">
        <v>19</v>
      </c>
      <c r="N119" s="183" t="s">
        <v>47</v>
      </c>
      <c r="P119" s="138">
        <f>O119*H119</f>
        <v>0</v>
      </c>
      <c r="Q119" s="138">
        <v>2.5000000000000001E-3</v>
      </c>
      <c r="R119" s="138">
        <f>Q119*H119</f>
        <v>2.5000000000000001E-3</v>
      </c>
      <c r="S119" s="138">
        <v>0</v>
      </c>
      <c r="T119" s="139">
        <f>S119*H119</f>
        <v>0</v>
      </c>
      <c r="AR119" s="140" t="s">
        <v>268</v>
      </c>
      <c r="AT119" s="140" t="s">
        <v>314</v>
      </c>
      <c r="AU119" s="140" t="s">
        <v>233</v>
      </c>
      <c r="AY119" s="18" t="s">
        <v>223</v>
      </c>
      <c r="BE119" s="141">
        <f>IF(N119="základní",J119,0)</f>
        <v>0</v>
      </c>
      <c r="BF119" s="141">
        <f>IF(N119="snížená",J119,0)</f>
        <v>0</v>
      </c>
      <c r="BG119" s="141">
        <f>IF(N119="zákl. přenesená",J119,0)</f>
        <v>0</v>
      </c>
      <c r="BH119" s="141">
        <f>IF(N119="sníž. přenesená",J119,0)</f>
        <v>0</v>
      </c>
      <c r="BI119" s="141">
        <f>IF(N119="nulová",J119,0)</f>
        <v>0</v>
      </c>
      <c r="BJ119" s="18" t="s">
        <v>84</v>
      </c>
      <c r="BK119" s="141">
        <f>ROUND(I119*H119,2)</f>
        <v>0</v>
      </c>
      <c r="BL119" s="18" t="s">
        <v>232</v>
      </c>
      <c r="BM119" s="140" t="s">
        <v>1838</v>
      </c>
    </row>
    <row r="120" spans="2:65" s="13" customFormat="1" ht="11.25">
      <c r="B120" s="149"/>
      <c r="D120" s="143" t="s">
        <v>249</v>
      </c>
      <c r="E120" s="150" t="s">
        <v>19</v>
      </c>
      <c r="F120" s="151" t="s">
        <v>1839</v>
      </c>
      <c r="H120" s="152">
        <v>1</v>
      </c>
      <c r="I120" s="153"/>
      <c r="L120" s="149"/>
      <c r="M120" s="154"/>
      <c r="T120" s="155"/>
      <c r="AT120" s="150" t="s">
        <v>249</v>
      </c>
      <c r="AU120" s="150" t="s">
        <v>233</v>
      </c>
      <c r="AV120" s="13" t="s">
        <v>87</v>
      </c>
      <c r="AW120" s="13" t="s">
        <v>37</v>
      </c>
      <c r="AX120" s="13" t="s">
        <v>84</v>
      </c>
      <c r="AY120" s="150" t="s">
        <v>223</v>
      </c>
    </row>
    <row r="121" spans="2:65" s="1" customFormat="1" ht="24.2" customHeight="1">
      <c r="B121" s="34"/>
      <c r="C121" s="174" t="s">
        <v>308</v>
      </c>
      <c r="D121" s="174" t="s">
        <v>314</v>
      </c>
      <c r="E121" s="175" t="s">
        <v>1803</v>
      </c>
      <c r="F121" s="176" t="s">
        <v>1804</v>
      </c>
      <c r="G121" s="177" t="s">
        <v>230</v>
      </c>
      <c r="H121" s="178">
        <v>1</v>
      </c>
      <c r="I121" s="179"/>
      <c r="J121" s="180">
        <f>ROUND(I121*H121,2)</f>
        <v>0</v>
      </c>
      <c r="K121" s="176" t="s">
        <v>272</v>
      </c>
      <c r="L121" s="181"/>
      <c r="M121" s="182" t="s">
        <v>19</v>
      </c>
      <c r="N121" s="183" t="s">
        <v>47</v>
      </c>
      <c r="P121" s="138">
        <f>O121*H121</f>
        <v>0</v>
      </c>
      <c r="Q121" s="138">
        <v>3.5000000000000001E-3</v>
      </c>
      <c r="R121" s="138">
        <f>Q121*H121</f>
        <v>3.5000000000000001E-3</v>
      </c>
      <c r="S121" s="138">
        <v>0</v>
      </c>
      <c r="T121" s="139">
        <f>S121*H121</f>
        <v>0</v>
      </c>
      <c r="AR121" s="140" t="s">
        <v>268</v>
      </c>
      <c r="AT121" s="140" t="s">
        <v>314</v>
      </c>
      <c r="AU121" s="140" t="s">
        <v>233</v>
      </c>
      <c r="AY121" s="18" t="s">
        <v>223</v>
      </c>
      <c r="BE121" s="141">
        <f>IF(N121="základní",J121,0)</f>
        <v>0</v>
      </c>
      <c r="BF121" s="141">
        <f>IF(N121="snížená",J121,0)</f>
        <v>0</v>
      </c>
      <c r="BG121" s="141">
        <f>IF(N121="zákl. přenesená",J121,0)</f>
        <v>0</v>
      </c>
      <c r="BH121" s="141">
        <f>IF(N121="sníž. přenesená",J121,0)</f>
        <v>0</v>
      </c>
      <c r="BI121" s="141">
        <f>IF(N121="nulová",J121,0)</f>
        <v>0</v>
      </c>
      <c r="BJ121" s="18" t="s">
        <v>84</v>
      </c>
      <c r="BK121" s="141">
        <f>ROUND(I121*H121,2)</f>
        <v>0</v>
      </c>
      <c r="BL121" s="18" t="s">
        <v>232</v>
      </c>
      <c r="BM121" s="140" t="s">
        <v>1840</v>
      </c>
    </row>
    <row r="122" spans="2:65" s="13" customFormat="1" ht="11.25">
      <c r="B122" s="149"/>
      <c r="D122" s="143" t="s">
        <v>249</v>
      </c>
      <c r="E122" s="150" t="s">
        <v>19</v>
      </c>
      <c r="F122" s="151" t="s">
        <v>1841</v>
      </c>
      <c r="H122" s="152">
        <v>1</v>
      </c>
      <c r="I122" s="153"/>
      <c r="L122" s="149"/>
      <c r="M122" s="154"/>
      <c r="T122" s="155"/>
      <c r="AT122" s="150" t="s">
        <v>249</v>
      </c>
      <c r="AU122" s="150" t="s">
        <v>233</v>
      </c>
      <c r="AV122" s="13" t="s">
        <v>87</v>
      </c>
      <c r="AW122" s="13" t="s">
        <v>37</v>
      </c>
      <c r="AX122" s="13" t="s">
        <v>84</v>
      </c>
      <c r="AY122" s="150" t="s">
        <v>223</v>
      </c>
    </row>
    <row r="123" spans="2:65" s="1" customFormat="1" ht="21.75" customHeight="1">
      <c r="B123" s="34"/>
      <c r="C123" s="174" t="s">
        <v>8</v>
      </c>
      <c r="D123" s="174" t="s">
        <v>314</v>
      </c>
      <c r="E123" s="175" t="s">
        <v>1813</v>
      </c>
      <c r="F123" s="176" t="s">
        <v>1814</v>
      </c>
      <c r="G123" s="177" t="s">
        <v>230</v>
      </c>
      <c r="H123" s="178">
        <v>1</v>
      </c>
      <c r="I123" s="179"/>
      <c r="J123" s="180">
        <f>ROUND(I123*H123,2)</f>
        <v>0</v>
      </c>
      <c r="K123" s="176" t="s">
        <v>272</v>
      </c>
      <c r="L123" s="181"/>
      <c r="M123" s="182" t="s">
        <v>19</v>
      </c>
      <c r="N123" s="183" t="s">
        <v>47</v>
      </c>
      <c r="P123" s="138">
        <f>O123*H123</f>
        <v>0</v>
      </c>
      <c r="Q123" s="138">
        <v>3.5999999999999999E-3</v>
      </c>
      <c r="R123" s="138">
        <f>Q123*H123</f>
        <v>3.5999999999999999E-3</v>
      </c>
      <c r="S123" s="138">
        <v>0</v>
      </c>
      <c r="T123" s="139">
        <f>S123*H123</f>
        <v>0</v>
      </c>
      <c r="AR123" s="140" t="s">
        <v>268</v>
      </c>
      <c r="AT123" s="140" t="s">
        <v>314</v>
      </c>
      <c r="AU123" s="140" t="s">
        <v>233</v>
      </c>
      <c r="AY123" s="18" t="s">
        <v>223</v>
      </c>
      <c r="BE123" s="141">
        <f>IF(N123="základní",J123,0)</f>
        <v>0</v>
      </c>
      <c r="BF123" s="141">
        <f>IF(N123="snížená",J123,0)</f>
        <v>0</v>
      </c>
      <c r="BG123" s="141">
        <f>IF(N123="zákl. přenesená",J123,0)</f>
        <v>0</v>
      </c>
      <c r="BH123" s="141">
        <f>IF(N123="sníž. přenesená",J123,0)</f>
        <v>0</v>
      </c>
      <c r="BI123" s="141">
        <f>IF(N123="nulová",J123,0)</f>
        <v>0</v>
      </c>
      <c r="BJ123" s="18" t="s">
        <v>84</v>
      </c>
      <c r="BK123" s="141">
        <f>ROUND(I123*H123,2)</f>
        <v>0</v>
      </c>
      <c r="BL123" s="18" t="s">
        <v>232</v>
      </c>
      <c r="BM123" s="140" t="s">
        <v>1815</v>
      </c>
    </row>
    <row r="124" spans="2:65" s="13" customFormat="1" ht="11.25">
      <c r="B124" s="149"/>
      <c r="D124" s="143" t="s">
        <v>249</v>
      </c>
      <c r="E124" s="150" t="s">
        <v>19</v>
      </c>
      <c r="F124" s="151" t="s">
        <v>1842</v>
      </c>
      <c r="H124" s="152">
        <v>1</v>
      </c>
      <c r="I124" s="153"/>
      <c r="L124" s="149"/>
      <c r="M124" s="154"/>
      <c r="T124" s="155"/>
      <c r="AT124" s="150" t="s">
        <v>249</v>
      </c>
      <c r="AU124" s="150" t="s">
        <v>233</v>
      </c>
      <c r="AV124" s="13" t="s">
        <v>87</v>
      </c>
      <c r="AW124" s="13" t="s">
        <v>37</v>
      </c>
      <c r="AX124" s="13" t="s">
        <v>84</v>
      </c>
      <c r="AY124" s="150" t="s">
        <v>223</v>
      </c>
    </row>
    <row r="125" spans="2:65" s="1" customFormat="1" ht="16.5" customHeight="1">
      <c r="B125" s="34"/>
      <c r="C125" s="174" t="s">
        <v>322</v>
      </c>
      <c r="D125" s="174" t="s">
        <v>314</v>
      </c>
      <c r="E125" s="175" t="s">
        <v>1817</v>
      </c>
      <c r="F125" s="176" t="s">
        <v>1818</v>
      </c>
      <c r="G125" s="177" t="s">
        <v>230</v>
      </c>
      <c r="H125" s="178">
        <v>1</v>
      </c>
      <c r="I125" s="179"/>
      <c r="J125" s="180">
        <f>ROUND(I125*H125,2)</f>
        <v>0</v>
      </c>
      <c r="K125" s="176" t="s">
        <v>272</v>
      </c>
      <c r="L125" s="181"/>
      <c r="M125" s="182" t="s">
        <v>19</v>
      </c>
      <c r="N125" s="183" t="s">
        <v>47</v>
      </c>
      <c r="P125" s="138">
        <f>O125*H125</f>
        <v>0</v>
      </c>
      <c r="Q125" s="138">
        <v>2.5000000000000001E-3</v>
      </c>
      <c r="R125" s="138">
        <f>Q125*H125</f>
        <v>2.5000000000000001E-3</v>
      </c>
      <c r="S125" s="138">
        <v>0</v>
      </c>
      <c r="T125" s="139">
        <f>S125*H125</f>
        <v>0</v>
      </c>
      <c r="AR125" s="140" t="s">
        <v>268</v>
      </c>
      <c r="AT125" s="140" t="s">
        <v>314</v>
      </c>
      <c r="AU125" s="140" t="s">
        <v>233</v>
      </c>
      <c r="AY125" s="18" t="s">
        <v>223</v>
      </c>
      <c r="BE125" s="141">
        <f>IF(N125="základní",J125,0)</f>
        <v>0</v>
      </c>
      <c r="BF125" s="141">
        <f>IF(N125="snížená",J125,0)</f>
        <v>0</v>
      </c>
      <c r="BG125" s="141">
        <f>IF(N125="zákl. přenesená",J125,0)</f>
        <v>0</v>
      </c>
      <c r="BH125" s="141">
        <f>IF(N125="sníž. přenesená",J125,0)</f>
        <v>0</v>
      </c>
      <c r="BI125" s="141">
        <f>IF(N125="nulová",J125,0)</f>
        <v>0</v>
      </c>
      <c r="BJ125" s="18" t="s">
        <v>84</v>
      </c>
      <c r="BK125" s="141">
        <f>ROUND(I125*H125,2)</f>
        <v>0</v>
      </c>
      <c r="BL125" s="18" t="s">
        <v>232</v>
      </c>
      <c r="BM125" s="140" t="s">
        <v>1819</v>
      </c>
    </row>
    <row r="126" spans="2:65" s="13" customFormat="1" ht="11.25">
      <c r="B126" s="149"/>
      <c r="D126" s="143" t="s">
        <v>249</v>
      </c>
      <c r="E126" s="150" t="s">
        <v>19</v>
      </c>
      <c r="F126" s="151" t="s">
        <v>1843</v>
      </c>
      <c r="H126" s="152">
        <v>1</v>
      </c>
      <c r="I126" s="153"/>
      <c r="L126" s="149"/>
      <c r="M126" s="154"/>
      <c r="T126" s="155"/>
      <c r="AT126" s="150" t="s">
        <v>249</v>
      </c>
      <c r="AU126" s="150" t="s">
        <v>233</v>
      </c>
      <c r="AV126" s="13" t="s">
        <v>87</v>
      </c>
      <c r="AW126" s="13" t="s">
        <v>37</v>
      </c>
      <c r="AX126" s="13" t="s">
        <v>84</v>
      </c>
      <c r="AY126" s="150" t="s">
        <v>223</v>
      </c>
    </row>
    <row r="127" spans="2:65" s="11" customFormat="1" ht="20.85" customHeight="1">
      <c r="B127" s="117"/>
      <c r="D127" s="118" t="s">
        <v>75</v>
      </c>
      <c r="E127" s="127" t="s">
        <v>758</v>
      </c>
      <c r="F127" s="127" t="s">
        <v>759</v>
      </c>
      <c r="I127" s="120"/>
      <c r="J127" s="128">
        <f>BK127</f>
        <v>0</v>
      </c>
      <c r="L127" s="117"/>
      <c r="M127" s="122"/>
      <c r="P127" s="123">
        <f>SUM(P128:P129)</f>
        <v>0</v>
      </c>
      <c r="R127" s="123">
        <f>SUM(R128:R129)</f>
        <v>0</v>
      </c>
      <c r="T127" s="124">
        <f>SUM(T128:T129)</f>
        <v>0</v>
      </c>
      <c r="AR127" s="118" t="s">
        <v>84</v>
      </c>
      <c r="AT127" s="125" t="s">
        <v>75</v>
      </c>
      <c r="AU127" s="125" t="s">
        <v>87</v>
      </c>
      <c r="AY127" s="118" t="s">
        <v>223</v>
      </c>
      <c r="BK127" s="126">
        <f>SUM(BK128:BK129)</f>
        <v>0</v>
      </c>
    </row>
    <row r="128" spans="2:65" s="1" customFormat="1" ht="44.25" customHeight="1">
      <c r="B128" s="34"/>
      <c r="C128" s="129" t="s">
        <v>328</v>
      </c>
      <c r="D128" s="129" t="s">
        <v>227</v>
      </c>
      <c r="E128" s="130" t="s">
        <v>793</v>
      </c>
      <c r="F128" s="131" t="s">
        <v>794</v>
      </c>
      <c r="G128" s="132" t="s">
        <v>265</v>
      </c>
      <c r="H128" s="133">
        <v>0.52100000000000002</v>
      </c>
      <c r="I128" s="134"/>
      <c r="J128" s="135">
        <f>ROUND(I128*H128,2)</f>
        <v>0</v>
      </c>
      <c r="K128" s="131" t="s">
        <v>272</v>
      </c>
      <c r="L128" s="34"/>
      <c r="M128" s="136" t="s">
        <v>19</v>
      </c>
      <c r="N128" s="137" t="s">
        <v>47</v>
      </c>
      <c r="P128" s="138">
        <f>O128*H128</f>
        <v>0</v>
      </c>
      <c r="Q128" s="138">
        <v>0</v>
      </c>
      <c r="R128" s="138">
        <f>Q128*H128</f>
        <v>0</v>
      </c>
      <c r="S128" s="138">
        <v>0</v>
      </c>
      <c r="T128" s="139">
        <f>S128*H128</f>
        <v>0</v>
      </c>
      <c r="AR128" s="140" t="s">
        <v>232</v>
      </c>
      <c r="AT128" s="140" t="s">
        <v>227</v>
      </c>
      <c r="AU128" s="140" t="s">
        <v>233</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232</v>
      </c>
      <c r="BM128" s="140" t="s">
        <v>795</v>
      </c>
    </row>
    <row r="129" spans="2:47" s="1" customFormat="1" ht="11.25">
      <c r="B129" s="34"/>
      <c r="D129" s="163" t="s">
        <v>274</v>
      </c>
      <c r="F129" s="164" t="s">
        <v>796</v>
      </c>
      <c r="I129" s="165"/>
      <c r="L129" s="34"/>
      <c r="M129" s="184"/>
      <c r="N129" s="185"/>
      <c r="O129" s="185"/>
      <c r="P129" s="185"/>
      <c r="Q129" s="185"/>
      <c r="R129" s="185"/>
      <c r="S129" s="185"/>
      <c r="T129" s="186"/>
      <c r="AT129" s="18" t="s">
        <v>274</v>
      </c>
      <c r="AU129" s="18" t="s">
        <v>233</v>
      </c>
    </row>
    <row r="130" spans="2:47" s="1" customFormat="1" ht="6.95" customHeight="1">
      <c r="B130" s="43"/>
      <c r="C130" s="44"/>
      <c r="D130" s="44"/>
      <c r="E130" s="44"/>
      <c r="F130" s="44"/>
      <c r="G130" s="44"/>
      <c r="H130" s="44"/>
      <c r="I130" s="44"/>
      <c r="J130" s="44"/>
      <c r="K130" s="44"/>
      <c r="L130" s="34"/>
    </row>
  </sheetData>
  <sheetProtection algorithmName="SHA-512" hashValue="CNhUJ/EmIUU09akHTCUDG+YXoI9tG4Z/JASZ508zkM/Gw/6/UPdkOcAZJ22vKb51lpLqp/NddYmX4m5TsI77yw==" saltValue="1rt1ttlibsteSURgfvYcEuefOpo3Fml4nTkxQVyGi++7sblB14YaB39zp1na0pzwpZ0/O5FGmKjeuZFo0gJVmw==" spinCount="100000" sheet="1" objects="1" scenarios="1" formatColumns="0" formatRows="0" autoFilter="0"/>
  <autoFilter ref="C83:K129" xr:uid="{00000000-0009-0000-0000-00000B000000}"/>
  <mergeCells count="9">
    <mergeCell ref="E50:H50"/>
    <mergeCell ref="E74:H74"/>
    <mergeCell ref="E76:H76"/>
    <mergeCell ref="L2:V2"/>
    <mergeCell ref="E7:H7"/>
    <mergeCell ref="E9:H9"/>
    <mergeCell ref="E18:H18"/>
    <mergeCell ref="E27:H27"/>
    <mergeCell ref="E48:H48"/>
  </mergeCells>
  <hyperlinks>
    <hyperlink ref="F89" r:id="rId1" xr:uid="{00000000-0004-0000-0B00-000000000000}"/>
    <hyperlink ref="F92" r:id="rId2" xr:uid="{00000000-0004-0000-0B00-000001000000}"/>
    <hyperlink ref="F96" r:id="rId3" xr:uid="{00000000-0004-0000-0B00-000002000000}"/>
    <hyperlink ref="F100" r:id="rId4" xr:uid="{00000000-0004-0000-0B00-000003000000}"/>
    <hyperlink ref="F103" r:id="rId5" xr:uid="{00000000-0004-0000-0B00-000004000000}"/>
    <hyperlink ref="F107" r:id="rId6" xr:uid="{00000000-0004-0000-0B00-000005000000}"/>
    <hyperlink ref="F112" r:id="rId7" xr:uid="{00000000-0004-0000-0B00-000006000000}"/>
    <hyperlink ref="F117" r:id="rId8" xr:uid="{00000000-0004-0000-0B00-000007000000}"/>
    <hyperlink ref="F129" r:id="rId9" xr:uid="{00000000-0004-0000-0B00-000008000000}"/>
  </hyperlinks>
  <pageMargins left="0.39370078740157483" right="0.39370078740157483" top="0.39370078740157483" bottom="0.39370078740157483" header="0" footer="0"/>
  <pageSetup paperSize="9" scale="76" fitToHeight="0" orientation="portrait" r:id="rId10"/>
  <headerFooter>
    <oddFooter>&amp;CStrana &amp;P z &amp;N</oddFooter>
  </headerFooter>
  <drawing r:id="rId1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16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121</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1844</v>
      </c>
      <c r="F9" s="322"/>
      <c r="G9" s="322"/>
      <c r="H9" s="322"/>
      <c r="L9" s="34"/>
    </row>
    <row r="10" spans="2:46" s="1" customFormat="1" ht="11.25">
      <c r="B10" s="34"/>
      <c r="L10" s="34"/>
    </row>
    <row r="11" spans="2:46" s="1" customFormat="1" ht="12" customHeight="1">
      <c r="B11" s="34"/>
      <c r="D11" s="28" t="s">
        <v>18</v>
      </c>
      <c r="F11" s="26" t="s">
        <v>91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31.25" customHeight="1">
      <c r="B27" s="88"/>
      <c r="E27" s="291" t="s">
        <v>1715</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ROUNDUP(J85,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ROUNDUP((SUM(BE85:BE164)),  2)</f>
        <v>0</v>
      </c>
      <c r="I33" s="91">
        <v>0.21</v>
      </c>
      <c r="J33" s="90">
        <f>ROUNDUP(((SUM(BE85:BE164))*I33),  2)</f>
        <v>0</v>
      </c>
      <c r="L33" s="34"/>
    </row>
    <row r="34" spans="2:12" s="1" customFormat="1" ht="14.45" customHeight="1">
      <c r="B34" s="34"/>
      <c r="E34" s="28" t="s">
        <v>48</v>
      </c>
      <c r="F34" s="90">
        <f>ROUNDUP((SUM(BF85:BF164)),  2)</f>
        <v>0</v>
      </c>
      <c r="I34" s="91">
        <v>0.12</v>
      </c>
      <c r="J34" s="90">
        <f>ROUNDUP(((SUM(BF85:BF164))*I34),  2)</f>
        <v>0</v>
      </c>
      <c r="L34" s="34"/>
    </row>
    <row r="35" spans="2:12" s="1" customFormat="1" ht="14.45" hidden="1" customHeight="1">
      <c r="B35" s="34"/>
      <c r="E35" s="28" t="s">
        <v>49</v>
      </c>
      <c r="F35" s="90">
        <f>ROUNDUP((SUM(BG85:BG164)),  2)</f>
        <v>0</v>
      </c>
      <c r="I35" s="91">
        <v>0.21</v>
      </c>
      <c r="J35" s="90">
        <f>0</f>
        <v>0</v>
      </c>
      <c r="L35" s="34"/>
    </row>
    <row r="36" spans="2:12" s="1" customFormat="1" ht="14.45" hidden="1" customHeight="1">
      <c r="B36" s="34"/>
      <c r="E36" s="28" t="s">
        <v>50</v>
      </c>
      <c r="F36" s="90">
        <f>ROUNDUP((SUM(BH85:BH164)),  2)</f>
        <v>0</v>
      </c>
      <c r="I36" s="91">
        <v>0.12</v>
      </c>
      <c r="J36" s="90">
        <f>0</f>
        <v>0</v>
      </c>
      <c r="L36" s="34"/>
    </row>
    <row r="37" spans="2:12" s="1" customFormat="1" ht="14.45" hidden="1" customHeight="1">
      <c r="B37" s="34"/>
      <c r="E37" s="28" t="s">
        <v>51</v>
      </c>
      <c r="F37" s="90">
        <f>ROUNDUP((SUM(BI85:BI164)),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SO 152 - SO 152 - Dopravní značení MK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J85</f>
        <v>0</v>
      </c>
      <c r="L59" s="34"/>
      <c r="AU59" s="18" t="s">
        <v>186</v>
      </c>
    </row>
    <row r="60" spans="2:47" s="8" customFormat="1" ht="24.95" customHeight="1">
      <c r="B60" s="101"/>
      <c r="D60" s="102" t="s">
        <v>187</v>
      </c>
      <c r="E60" s="103"/>
      <c r="F60" s="103"/>
      <c r="G60" s="103"/>
      <c r="H60" s="103"/>
      <c r="I60" s="103"/>
      <c r="J60" s="104">
        <f>J86</f>
        <v>0</v>
      </c>
      <c r="L60" s="101"/>
    </row>
    <row r="61" spans="2:47" s="9" customFormat="1" ht="19.899999999999999" customHeight="1">
      <c r="B61" s="105"/>
      <c r="D61" s="106" t="s">
        <v>202</v>
      </c>
      <c r="E61" s="107"/>
      <c r="F61" s="107"/>
      <c r="G61" s="107"/>
      <c r="H61" s="107"/>
      <c r="I61" s="107"/>
      <c r="J61" s="108">
        <f>J87</f>
        <v>0</v>
      </c>
      <c r="L61" s="105"/>
    </row>
    <row r="62" spans="2:47" s="9" customFormat="1" ht="14.85" customHeight="1">
      <c r="B62" s="105"/>
      <c r="D62" s="106" t="s">
        <v>206</v>
      </c>
      <c r="E62" s="107"/>
      <c r="F62" s="107"/>
      <c r="G62" s="107"/>
      <c r="H62" s="107"/>
      <c r="I62" s="107"/>
      <c r="J62" s="108">
        <f>J88</f>
        <v>0</v>
      </c>
      <c r="L62" s="105"/>
    </row>
    <row r="63" spans="2:47" s="9" customFormat="1" ht="14.85" customHeight="1">
      <c r="B63" s="105"/>
      <c r="D63" s="106" t="s">
        <v>1716</v>
      </c>
      <c r="E63" s="107"/>
      <c r="F63" s="107"/>
      <c r="G63" s="107"/>
      <c r="H63" s="107"/>
      <c r="I63" s="107"/>
      <c r="J63" s="108">
        <f>J91</f>
        <v>0</v>
      </c>
      <c r="L63" s="105"/>
    </row>
    <row r="64" spans="2:47" s="9" customFormat="1" ht="14.85" customHeight="1">
      <c r="B64" s="105"/>
      <c r="D64" s="106" t="s">
        <v>1585</v>
      </c>
      <c r="E64" s="107"/>
      <c r="F64" s="107"/>
      <c r="G64" s="107"/>
      <c r="H64" s="107"/>
      <c r="I64" s="107"/>
      <c r="J64" s="108">
        <f>J121</f>
        <v>0</v>
      </c>
      <c r="L64" s="105"/>
    </row>
    <row r="65" spans="2:12" s="9" customFormat="1" ht="14.85" customHeight="1">
      <c r="B65" s="105"/>
      <c r="D65" s="106" t="s">
        <v>207</v>
      </c>
      <c r="E65" s="107"/>
      <c r="F65" s="107"/>
      <c r="G65" s="107"/>
      <c r="H65" s="107"/>
      <c r="I65" s="107"/>
      <c r="J65" s="108">
        <f>J161</f>
        <v>0</v>
      </c>
      <c r="L65" s="105"/>
    </row>
    <row r="66" spans="2:12" s="1" customFormat="1" ht="21.75" customHeight="1">
      <c r="B66" s="34"/>
      <c r="L66" s="34"/>
    </row>
    <row r="67" spans="2:12" s="1" customFormat="1" ht="6.95" customHeight="1">
      <c r="B67" s="43"/>
      <c r="C67" s="44"/>
      <c r="D67" s="44"/>
      <c r="E67" s="44"/>
      <c r="F67" s="44"/>
      <c r="G67" s="44"/>
      <c r="H67" s="44"/>
      <c r="I67" s="44"/>
      <c r="J67" s="44"/>
      <c r="K67" s="44"/>
      <c r="L67" s="34"/>
    </row>
    <row r="71" spans="2:12" s="1" customFormat="1" ht="6.95" customHeight="1">
      <c r="B71" s="45"/>
      <c r="C71" s="46"/>
      <c r="D71" s="46"/>
      <c r="E71" s="46"/>
      <c r="F71" s="46"/>
      <c r="G71" s="46"/>
      <c r="H71" s="46"/>
      <c r="I71" s="46"/>
      <c r="J71" s="46"/>
      <c r="K71" s="46"/>
      <c r="L71" s="34"/>
    </row>
    <row r="72" spans="2:12" s="1" customFormat="1" ht="24.95" customHeight="1">
      <c r="B72" s="34"/>
      <c r="C72" s="22" t="s">
        <v>208</v>
      </c>
      <c r="L72" s="34"/>
    </row>
    <row r="73" spans="2:12" s="1" customFormat="1" ht="6.95" customHeight="1">
      <c r="B73" s="34"/>
      <c r="L73" s="34"/>
    </row>
    <row r="74" spans="2:12" s="1" customFormat="1" ht="12" customHeight="1">
      <c r="B74" s="34"/>
      <c r="C74" s="28" t="s">
        <v>16</v>
      </c>
      <c r="L74" s="34"/>
    </row>
    <row r="75" spans="2:12" s="1" customFormat="1" ht="16.5" customHeight="1">
      <c r="B75" s="34"/>
      <c r="E75" s="320" t="str">
        <f>E7</f>
        <v>II/231 Rekonstrukce ul. 28.října, II.část</v>
      </c>
      <c r="F75" s="321"/>
      <c r="G75" s="321"/>
      <c r="H75" s="321"/>
      <c r="L75" s="34"/>
    </row>
    <row r="76" spans="2:12" s="1" customFormat="1" ht="12" customHeight="1">
      <c r="B76" s="34"/>
      <c r="C76" s="28" t="s">
        <v>180</v>
      </c>
      <c r="L76" s="34"/>
    </row>
    <row r="77" spans="2:12" s="1" customFormat="1" ht="16.5" customHeight="1">
      <c r="B77" s="34"/>
      <c r="E77" s="315" t="str">
        <f>E9</f>
        <v>SO 152 - SO 152 - Dopravní značení MK (100% město)</v>
      </c>
      <c r="F77" s="322"/>
      <c r="G77" s="322"/>
      <c r="H77" s="322"/>
      <c r="L77" s="34"/>
    </row>
    <row r="78" spans="2:12" s="1" customFormat="1" ht="6.95" customHeight="1">
      <c r="B78" s="34"/>
      <c r="L78" s="34"/>
    </row>
    <row r="79" spans="2:12" s="1" customFormat="1" ht="12" customHeight="1">
      <c r="B79" s="34"/>
      <c r="C79" s="28" t="s">
        <v>21</v>
      </c>
      <c r="F79" s="26" t="str">
        <f>F12</f>
        <v xml:space="preserve"> </v>
      </c>
      <c r="I79" s="28" t="s">
        <v>23</v>
      </c>
      <c r="J79" s="51" t="str">
        <f>IF(J12="","",J12)</f>
        <v>1. 10. 2024</v>
      </c>
      <c r="L79" s="34"/>
    </row>
    <row r="80" spans="2:12" s="1" customFormat="1" ht="6.95" customHeight="1">
      <c r="B80" s="34"/>
      <c r="L80" s="34"/>
    </row>
    <row r="81" spans="2:65" s="1" customFormat="1" ht="15.2" customHeight="1">
      <c r="B81" s="34"/>
      <c r="C81" s="28" t="s">
        <v>29</v>
      </c>
      <c r="F81" s="26" t="str">
        <f>E15</f>
        <v>Statutární město Plzeň+ SÚS Plzeňského kraje, p.o.</v>
      </c>
      <c r="I81" s="28" t="s">
        <v>35</v>
      </c>
      <c r="J81" s="32" t="str">
        <f>E21</f>
        <v>PSDS s.r.o.</v>
      </c>
      <c r="L81" s="34"/>
    </row>
    <row r="82" spans="2:65" s="1" customFormat="1" ht="15.2" customHeight="1">
      <c r="B82" s="34"/>
      <c r="C82" s="28" t="s">
        <v>33</v>
      </c>
      <c r="F82" s="26" t="str">
        <f>IF(E18="","",E18)</f>
        <v>Vyplň údaj</v>
      </c>
      <c r="I82" s="28" t="s">
        <v>38</v>
      </c>
      <c r="J82" s="32" t="str">
        <f>E24</f>
        <v xml:space="preserve"> </v>
      </c>
      <c r="L82" s="34"/>
    </row>
    <row r="83" spans="2:65" s="1" customFormat="1" ht="10.35" customHeight="1">
      <c r="B83" s="34"/>
      <c r="L83" s="34"/>
    </row>
    <row r="84" spans="2:65" s="10" customFormat="1" ht="29.25" customHeight="1">
      <c r="B84" s="109"/>
      <c r="C84" s="110" t="s">
        <v>209</v>
      </c>
      <c r="D84" s="111" t="s">
        <v>61</v>
      </c>
      <c r="E84" s="111" t="s">
        <v>57</v>
      </c>
      <c r="F84" s="111" t="s">
        <v>58</v>
      </c>
      <c r="G84" s="111" t="s">
        <v>210</v>
      </c>
      <c r="H84" s="111" t="s">
        <v>211</v>
      </c>
      <c r="I84" s="111" t="s">
        <v>212</v>
      </c>
      <c r="J84" s="111" t="s">
        <v>185</v>
      </c>
      <c r="K84" s="112" t="s">
        <v>213</v>
      </c>
      <c r="L84" s="109"/>
      <c r="M84" s="58" t="s">
        <v>19</v>
      </c>
      <c r="N84" s="59" t="s">
        <v>46</v>
      </c>
      <c r="O84" s="59" t="s">
        <v>214</v>
      </c>
      <c r="P84" s="59" t="s">
        <v>215</v>
      </c>
      <c r="Q84" s="59" t="s">
        <v>216</v>
      </c>
      <c r="R84" s="59" t="s">
        <v>217</v>
      </c>
      <c r="S84" s="59" t="s">
        <v>218</v>
      </c>
      <c r="T84" s="60" t="s">
        <v>219</v>
      </c>
    </row>
    <row r="85" spans="2:65" s="1" customFormat="1" ht="22.9" customHeight="1">
      <c r="B85" s="34"/>
      <c r="C85" s="63" t="s">
        <v>220</v>
      </c>
      <c r="J85" s="113">
        <f>BK85</f>
        <v>0</v>
      </c>
      <c r="L85" s="34"/>
      <c r="M85" s="61"/>
      <c r="N85" s="52"/>
      <c r="O85" s="52"/>
      <c r="P85" s="114">
        <f>P86</f>
        <v>0</v>
      </c>
      <c r="Q85" s="52"/>
      <c r="R85" s="114">
        <f>R86</f>
        <v>4.3005099999999992</v>
      </c>
      <c r="S85" s="52"/>
      <c r="T85" s="115">
        <f>T86</f>
        <v>0.65600000000000003</v>
      </c>
      <c r="AT85" s="18" t="s">
        <v>75</v>
      </c>
      <c r="AU85" s="18" t="s">
        <v>186</v>
      </c>
      <c r="BK85" s="116">
        <f>BK86</f>
        <v>0</v>
      </c>
    </row>
    <row r="86" spans="2:65" s="11" customFormat="1" ht="25.9" customHeight="1">
      <c r="B86" s="117"/>
      <c r="D86" s="118" t="s">
        <v>75</v>
      </c>
      <c r="E86" s="119" t="s">
        <v>221</v>
      </c>
      <c r="F86" s="119" t="s">
        <v>222</v>
      </c>
      <c r="I86" s="120"/>
      <c r="J86" s="121">
        <f>BK86</f>
        <v>0</v>
      </c>
      <c r="L86" s="117"/>
      <c r="M86" s="122"/>
      <c r="P86" s="123">
        <f>P87</f>
        <v>0</v>
      </c>
      <c r="R86" s="123">
        <f>R87</f>
        <v>4.3005099999999992</v>
      </c>
      <c r="T86" s="124">
        <f>T87</f>
        <v>0.65600000000000003</v>
      </c>
      <c r="AR86" s="118" t="s">
        <v>84</v>
      </c>
      <c r="AT86" s="125" t="s">
        <v>75</v>
      </c>
      <c r="AU86" s="125" t="s">
        <v>76</v>
      </c>
      <c r="AY86" s="118" t="s">
        <v>223</v>
      </c>
      <c r="BK86" s="126">
        <f>BK87</f>
        <v>0</v>
      </c>
    </row>
    <row r="87" spans="2:65" s="11" customFormat="1" ht="22.9" customHeight="1">
      <c r="B87" s="117"/>
      <c r="D87" s="118" t="s">
        <v>75</v>
      </c>
      <c r="E87" s="127" t="s">
        <v>282</v>
      </c>
      <c r="F87" s="127" t="s">
        <v>614</v>
      </c>
      <c r="I87" s="120"/>
      <c r="J87" s="128">
        <f>BK87</f>
        <v>0</v>
      </c>
      <c r="L87" s="117"/>
      <c r="M87" s="122"/>
      <c r="P87" s="123">
        <f>P88+P91+P121+P161</f>
        <v>0</v>
      </c>
      <c r="R87" s="123">
        <f>R88+R91+R121+R161</f>
        <v>4.3005099999999992</v>
      </c>
      <c r="T87" s="124">
        <f>T88+T91+T121+T161</f>
        <v>0.65600000000000003</v>
      </c>
      <c r="AR87" s="118" t="s">
        <v>84</v>
      </c>
      <c r="AT87" s="125" t="s">
        <v>75</v>
      </c>
      <c r="AU87" s="125" t="s">
        <v>84</v>
      </c>
      <c r="AY87" s="118" t="s">
        <v>223</v>
      </c>
      <c r="BK87" s="126">
        <f>BK88+BK91+BK121+BK161</f>
        <v>0</v>
      </c>
    </row>
    <row r="88" spans="2:65" s="11" customFormat="1" ht="20.85" customHeight="1">
      <c r="B88" s="117"/>
      <c r="D88" s="118" t="s">
        <v>75</v>
      </c>
      <c r="E88" s="127" t="s">
        <v>742</v>
      </c>
      <c r="F88" s="127" t="s">
        <v>743</v>
      </c>
      <c r="I88" s="120"/>
      <c r="J88" s="128">
        <f>BK88</f>
        <v>0</v>
      </c>
      <c r="L88" s="117"/>
      <c r="M88" s="122"/>
      <c r="P88" s="123">
        <f>SUM(P89:P90)</f>
        <v>0</v>
      </c>
      <c r="R88" s="123">
        <f>SUM(R89:R90)</f>
        <v>0</v>
      </c>
      <c r="T88" s="124">
        <f>SUM(T89:T90)</f>
        <v>0.65600000000000003</v>
      </c>
      <c r="AR88" s="118" t="s">
        <v>84</v>
      </c>
      <c r="AT88" s="125" t="s">
        <v>75</v>
      </c>
      <c r="AU88" s="125" t="s">
        <v>87</v>
      </c>
      <c r="AY88" s="118" t="s">
        <v>223</v>
      </c>
      <c r="BK88" s="126">
        <f>SUM(BK89:BK90)</f>
        <v>0</v>
      </c>
    </row>
    <row r="89" spans="2:65" s="1" customFormat="1" ht="66.75" customHeight="1">
      <c r="B89" s="34"/>
      <c r="C89" s="129" t="s">
        <v>84</v>
      </c>
      <c r="D89" s="129" t="s">
        <v>227</v>
      </c>
      <c r="E89" s="130" t="s">
        <v>1845</v>
      </c>
      <c r="F89" s="131" t="s">
        <v>1846</v>
      </c>
      <c r="G89" s="132" t="s">
        <v>230</v>
      </c>
      <c r="H89" s="133">
        <v>8</v>
      </c>
      <c r="I89" s="134"/>
      <c r="J89" s="135">
        <f>ROUND(I89*H89,2)</f>
        <v>0</v>
      </c>
      <c r="K89" s="131" t="s">
        <v>19</v>
      </c>
      <c r="L89" s="34"/>
      <c r="M89" s="136" t="s">
        <v>19</v>
      </c>
      <c r="N89" s="137" t="s">
        <v>47</v>
      </c>
      <c r="P89" s="138">
        <f>O89*H89</f>
        <v>0</v>
      </c>
      <c r="Q89" s="138">
        <v>0</v>
      </c>
      <c r="R89" s="138">
        <f>Q89*H89</f>
        <v>0</v>
      </c>
      <c r="S89" s="138">
        <v>8.2000000000000003E-2</v>
      </c>
      <c r="T89" s="139">
        <f>S89*H89</f>
        <v>0.65600000000000003</v>
      </c>
      <c r="AR89" s="140" t="s">
        <v>232</v>
      </c>
      <c r="AT89" s="140" t="s">
        <v>227</v>
      </c>
      <c r="AU89" s="140" t="s">
        <v>233</v>
      </c>
      <c r="AY89" s="18" t="s">
        <v>223</v>
      </c>
      <c r="BE89" s="141">
        <f>IF(N89="základní",J89,0)</f>
        <v>0</v>
      </c>
      <c r="BF89" s="141">
        <f>IF(N89="snížená",J89,0)</f>
        <v>0</v>
      </c>
      <c r="BG89" s="141">
        <f>IF(N89="zákl. přenesená",J89,0)</f>
        <v>0</v>
      </c>
      <c r="BH89" s="141">
        <f>IF(N89="sníž. přenesená",J89,0)</f>
        <v>0</v>
      </c>
      <c r="BI89" s="141">
        <f>IF(N89="nulová",J89,0)</f>
        <v>0</v>
      </c>
      <c r="BJ89" s="18" t="s">
        <v>84</v>
      </c>
      <c r="BK89" s="141">
        <f>ROUND(I89*H89,2)</f>
        <v>0</v>
      </c>
      <c r="BL89" s="18" t="s">
        <v>232</v>
      </c>
      <c r="BM89" s="140" t="s">
        <v>1719</v>
      </c>
    </row>
    <row r="90" spans="2:65" s="13" customFormat="1" ht="22.5">
      <c r="B90" s="149"/>
      <c r="D90" s="143" t="s">
        <v>249</v>
      </c>
      <c r="E90" s="150" t="s">
        <v>19</v>
      </c>
      <c r="F90" s="151" t="s">
        <v>1847</v>
      </c>
      <c r="H90" s="152">
        <v>8</v>
      </c>
      <c r="I90" s="153"/>
      <c r="L90" s="149"/>
      <c r="M90" s="154"/>
      <c r="T90" s="155"/>
      <c r="AT90" s="150" t="s">
        <v>249</v>
      </c>
      <c r="AU90" s="150" t="s">
        <v>233</v>
      </c>
      <c r="AV90" s="13" t="s">
        <v>87</v>
      </c>
      <c r="AW90" s="13" t="s">
        <v>37</v>
      </c>
      <c r="AX90" s="13" t="s">
        <v>84</v>
      </c>
      <c r="AY90" s="150" t="s">
        <v>223</v>
      </c>
    </row>
    <row r="91" spans="2:65" s="11" customFormat="1" ht="20.85" customHeight="1">
      <c r="B91" s="117"/>
      <c r="D91" s="118" t="s">
        <v>75</v>
      </c>
      <c r="E91" s="127" t="s">
        <v>1720</v>
      </c>
      <c r="F91" s="127" t="s">
        <v>1721</v>
      </c>
      <c r="I91" s="120"/>
      <c r="J91" s="128">
        <f>BK91</f>
        <v>0</v>
      </c>
      <c r="L91" s="117"/>
      <c r="M91" s="122"/>
      <c r="P91" s="123">
        <f>SUM(P92:P120)</f>
        <v>0</v>
      </c>
      <c r="R91" s="123">
        <f>SUM(R92:R120)</f>
        <v>4.2459999999999998E-2</v>
      </c>
      <c r="T91" s="124">
        <f>SUM(T92:T120)</f>
        <v>0</v>
      </c>
      <c r="AR91" s="118" t="s">
        <v>84</v>
      </c>
      <c r="AT91" s="125" t="s">
        <v>75</v>
      </c>
      <c r="AU91" s="125" t="s">
        <v>87</v>
      </c>
      <c r="AY91" s="118" t="s">
        <v>223</v>
      </c>
      <c r="BK91" s="126">
        <f>SUM(BK92:BK120)</f>
        <v>0</v>
      </c>
    </row>
    <row r="92" spans="2:65" s="1" customFormat="1" ht="37.9" customHeight="1">
      <c r="B92" s="34"/>
      <c r="C92" s="129" t="s">
        <v>87</v>
      </c>
      <c r="D92" s="129" t="s">
        <v>227</v>
      </c>
      <c r="E92" s="130" t="s">
        <v>1722</v>
      </c>
      <c r="F92" s="131" t="s">
        <v>1723</v>
      </c>
      <c r="G92" s="132" t="s">
        <v>563</v>
      </c>
      <c r="H92" s="133">
        <v>66</v>
      </c>
      <c r="I92" s="134"/>
      <c r="J92" s="135">
        <f>ROUND(I92*H92,2)</f>
        <v>0</v>
      </c>
      <c r="K92" s="131" t="s">
        <v>272</v>
      </c>
      <c r="L92" s="34"/>
      <c r="M92" s="136" t="s">
        <v>19</v>
      </c>
      <c r="N92" s="137" t="s">
        <v>47</v>
      </c>
      <c r="P92" s="138">
        <f>O92*H92</f>
        <v>0</v>
      </c>
      <c r="Q92" s="138">
        <v>0</v>
      </c>
      <c r="R92" s="138">
        <f>Q92*H92</f>
        <v>0</v>
      </c>
      <c r="S92" s="138">
        <v>0</v>
      </c>
      <c r="T92" s="139">
        <f>S92*H92</f>
        <v>0</v>
      </c>
      <c r="AR92" s="140" t="s">
        <v>232</v>
      </c>
      <c r="AT92" s="140" t="s">
        <v>227</v>
      </c>
      <c r="AU92" s="140" t="s">
        <v>233</v>
      </c>
      <c r="AY92" s="18" t="s">
        <v>223</v>
      </c>
      <c r="BE92" s="141">
        <f>IF(N92="základní",J92,0)</f>
        <v>0</v>
      </c>
      <c r="BF92" s="141">
        <f>IF(N92="snížená",J92,0)</f>
        <v>0</v>
      </c>
      <c r="BG92" s="141">
        <f>IF(N92="zákl. přenesená",J92,0)</f>
        <v>0</v>
      </c>
      <c r="BH92" s="141">
        <f>IF(N92="sníž. přenesená",J92,0)</f>
        <v>0</v>
      </c>
      <c r="BI92" s="141">
        <f>IF(N92="nulová",J92,0)</f>
        <v>0</v>
      </c>
      <c r="BJ92" s="18" t="s">
        <v>84</v>
      </c>
      <c r="BK92" s="141">
        <f>ROUND(I92*H92,2)</f>
        <v>0</v>
      </c>
      <c r="BL92" s="18" t="s">
        <v>232</v>
      </c>
      <c r="BM92" s="140" t="s">
        <v>1724</v>
      </c>
    </row>
    <row r="93" spans="2:65" s="1" customFormat="1" ht="11.25">
      <c r="B93" s="34"/>
      <c r="D93" s="163" t="s">
        <v>274</v>
      </c>
      <c r="F93" s="164" t="s">
        <v>1725</v>
      </c>
      <c r="I93" s="165"/>
      <c r="L93" s="34"/>
      <c r="M93" s="166"/>
      <c r="T93" s="55"/>
      <c r="AT93" s="18" t="s">
        <v>274</v>
      </c>
      <c r="AU93" s="18" t="s">
        <v>233</v>
      </c>
    </row>
    <row r="94" spans="2:65" s="13" customFormat="1" ht="11.25">
      <c r="B94" s="149"/>
      <c r="D94" s="143" t="s">
        <v>249</v>
      </c>
      <c r="E94" s="150" t="s">
        <v>19</v>
      </c>
      <c r="F94" s="151" t="s">
        <v>1848</v>
      </c>
      <c r="H94" s="152">
        <v>59</v>
      </c>
      <c r="I94" s="153"/>
      <c r="L94" s="149"/>
      <c r="M94" s="154"/>
      <c r="T94" s="155"/>
      <c r="AT94" s="150" t="s">
        <v>249</v>
      </c>
      <c r="AU94" s="150" t="s">
        <v>233</v>
      </c>
      <c r="AV94" s="13" t="s">
        <v>87</v>
      </c>
      <c r="AW94" s="13" t="s">
        <v>37</v>
      </c>
      <c r="AX94" s="13" t="s">
        <v>76</v>
      </c>
      <c r="AY94" s="150" t="s">
        <v>223</v>
      </c>
    </row>
    <row r="95" spans="2:65" s="13" customFormat="1" ht="11.25">
      <c r="B95" s="149"/>
      <c r="D95" s="143" t="s">
        <v>249</v>
      </c>
      <c r="E95" s="150" t="s">
        <v>19</v>
      </c>
      <c r="F95" s="151" t="s">
        <v>1849</v>
      </c>
      <c r="H95" s="152">
        <v>7</v>
      </c>
      <c r="I95" s="153"/>
      <c r="L95" s="149"/>
      <c r="M95" s="154"/>
      <c r="T95" s="155"/>
      <c r="AT95" s="150" t="s">
        <v>249</v>
      </c>
      <c r="AU95" s="150" t="s">
        <v>233</v>
      </c>
      <c r="AV95" s="13" t="s">
        <v>87</v>
      </c>
      <c r="AW95" s="13" t="s">
        <v>37</v>
      </c>
      <c r="AX95" s="13" t="s">
        <v>76</v>
      </c>
      <c r="AY95" s="150" t="s">
        <v>223</v>
      </c>
    </row>
    <row r="96" spans="2:65" s="14" customFormat="1" ht="11.25">
      <c r="B96" s="156"/>
      <c r="D96" s="143" t="s">
        <v>249</v>
      </c>
      <c r="E96" s="157" t="s">
        <v>19</v>
      </c>
      <c r="F96" s="158" t="s">
        <v>253</v>
      </c>
      <c r="H96" s="159">
        <v>66</v>
      </c>
      <c r="I96" s="160"/>
      <c r="L96" s="156"/>
      <c r="M96" s="161"/>
      <c r="T96" s="162"/>
      <c r="AT96" s="157" t="s">
        <v>249</v>
      </c>
      <c r="AU96" s="157" t="s">
        <v>233</v>
      </c>
      <c r="AV96" s="14" t="s">
        <v>232</v>
      </c>
      <c r="AW96" s="14" t="s">
        <v>37</v>
      </c>
      <c r="AX96" s="14" t="s">
        <v>84</v>
      </c>
      <c r="AY96" s="157" t="s">
        <v>223</v>
      </c>
    </row>
    <row r="97" spans="2:65" s="1" customFormat="1" ht="33" customHeight="1">
      <c r="B97" s="34"/>
      <c r="C97" s="129" t="s">
        <v>233</v>
      </c>
      <c r="D97" s="129" t="s">
        <v>227</v>
      </c>
      <c r="E97" s="130" t="s">
        <v>1728</v>
      </c>
      <c r="F97" s="131" t="s">
        <v>1729</v>
      </c>
      <c r="G97" s="132" t="s">
        <v>563</v>
      </c>
      <c r="H97" s="133">
        <v>59</v>
      </c>
      <c r="I97" s="134"/>
      <c r="J97" s="135">
        <f>ROUND(I97*H97,2)</f>
        <v>0</v>
      </c>
      <c r="K97" s="131" t="s">
        <v>272</v>
      </c>
      <c r="L97" s="34"/>
      <c r="M97" s="136" t="s">
        <v>19</v>
      </c>
      <c r="N97" s="137" t="s">
        <v>47</v>
      </c>
      <c r="P97" s="138">
        <f>O97*H97</f>
        <v>0</v>
      </c>
      <c r="Q97" s="138">
        <v>1.2999999999999999E-4</v>
      </c>
      <c r="R97" s="138">
        <f>Q97*H97</f>
        <v>7.6699999999999997E-3</v>
      </c>
      <c r="S97" s="138">
        <v>0</v>
      </c>
      <c r="T97" s="139">
        <f>S97*H97</f>
        <v>0</v>
      </c>
      <c r="AR97" s="140" t="s">
        <v>232</v>
      </c>
      <c r="AT97" s="140" t="s">
        <v>227</v>
      </c>
      <c r="AU97" s="140" t="s">
        <v>233</v>
      </c>
      <c r="AY97" s="18" t="s">
        <v>223</v>
      </c>
      <c r="BE97" s="141">
        <f>IF(N97="základní",J97,0)</f>
        <v>0</v>
      </c>
      <c r="BF97" s="141">
        <f>IF(N97="snížená",J97,0)</f>
        <v>0</v>
      </c>
      <c r="BG97" s="141">
        <f>IF(N97="zákl. přenesená",J97,0)</f>
        <v>0</v>
      </c>
      <c r="BH97" s="141">
        <f>IF(N97="sníž. přenesená",J97,0)</f>
        <v>0</v>
      </c>
      <c r="BI97" s="141">
        <f>IF(N97="nulová",J97,0)</f>
        <v>0</v>
      </c>
      <c r="BJ97" s="18" t="s">
        <v>84</v>
      </c>
      <c r="BK97" s="141">
        <f>ROUND(I97*H97,2)</f>
        <v>0</v>
      </c>
      <c r="BL97" s="18" t="s">
        <v>232</v>
      </c>
      <c r="BM97" s="140" t="s">
        <v>1850</v>
      </c>
    </row>
    <row r="98" spans="2:65" s="1" customFormat="1" ht="11.25">
      <c r="B98" s="34"/>
      <c r="D98" s="163" t="s">
        <v>274</v>
      </c>
      <c r="F98" s="164" t="s">
        <v>1731</v>
      </c>
      <c r="I98" s="165"/>
      <c r="L98" s="34"/>
      <c r="M98" s="166"/>
      <c r="T98" s="55"/>
      <c r="AT98" s="18" t="s">
        <v>274</v>
      </c>
      <c r="AU98" s="18" t="s">
        <v>233</v>
      </c>
    </row>
    <row r="99" spans="2:65" s="12" customFormat="1" ht="11.25">
      <c r="B99" s="142"/>
      <c r="D99" s="143" t="s">
        <v>249</v>
      </c>
      <c r="E99" s="144" t="s">
        <v>19</v>
      </c>
      <c r="F99" s="145" t="s">
        <v>1732</v>
      </c>
      <c r="H99" s="144" t="s">
        <v>19</v>
      </c>
      <c r="I99" s="146"/>
      <c r="L99" s="142"/>
      <c r="M99" s="147"/>
      <c r="T99" s="148"/>
      <c r="AT99" s="144" t="s">
        <v>249</v>
      </c>
      <c r="AU99" s="144" t="s">
        <v>233</v>
      </c>
      <c r="AV99" s="12" t="s">
        <v>84</v>
      </c>
      <c r="AW99" s="12" t="s">
        <v>37</v>
      </c>
      <c r="AX99" s="12" t="s">
        <v>76</v>
      </c>
      <c r="AY99" s="144" t="s">
        <v>223</v>
      </c>
    </row>
    <row r="100" spans="2:65" s="13" customFormat="1" ht="11.25">
      <c r="B100" s="149"/>
      <c r="D100" s="143" t="s">
        <v>249</v>
      </c>
      <c r="E100" s="150" t="s">
        <v>19</v>
      </c>
      <c r="F100" s="151" t="s">
        <v>1851</v>
      </c>
      <c r="H100" s="152">
        <v>59</v>
      </c>
      <c r="I100" s="153"/>
      <c r="L100" s="149"/>
      <c r="M100" s="154"/>
      <c r="T100" s="155"/>
      <c r="AT100" s="150" t="s">
        <v>249</v>
      </c>
      <c r="AU100" s="150" t="s">
        <v>233</v>
      </c>
      <c r="AV100" s="13" t="s">
        <v>87</v>
      </c>
      <c r="AW100" s="13" t="s">
        <v>37</v>
      </c>
      <c r="AX100" s="13" t="s">
        <v>84</v>
      </c>
      <c r="AY100" s="150" t="s">
        <v>223</v>
      </c>
    </row>
    <row r="101" spans="2:65" s="1" customFormat="1" ht="33" customHeight="1">
      <c r="B101" s="34"/>
      <c r="C101" s="129" t="s">
        <v>232</v>
      </c>
      <c r="D101" s="129" t="s">
        <v>227</v>
      </c>
      <c r="E101" s="130" t="s">
        <v>1737</v>
      </c>
      <c r="F101" s="131" t="s">
        <v>1738</v>
      </c>
      <c r="G101" s="132" t="s">
        <v>563</v>
      </c>
      <c r="H101" s="133">
        <v>59</v>
      </c>
      <c r="I101" s="134"/>
      <c r="J101" s="135">
        <f>ROUND(I101*H101,2)</f>
        <v>0</v>
      </c>
      <c r="K101" s="131" t="s">
        <v>272</v>
      </c>
      <c r="L101" s="34"/>
      <c r="M101" s="136" t="s">
        <v>19</v>
      </c>
      <c r="N101" s="137" t="s">
        <v>47</v>
      </c>
      <c r="P101" s="138">
        <f>O101*H101</f>
        <v>0</v>
      </c>
      <c r="Q101" s="138">
        <v>3.3E-4</v>
      </c>
      <c r="R101" s="138">
        <f>Q101*H101</f>
        <v>1.9470000000000001E-2</v>
      </c>
      <c r="S101" s="138">
        <v>0</v>
      </c>
      <c r="T101" s="139">
        <f>S101*H101</f>
        <v>0</v>
      </c>
      <c r="AR101" s="140" t="s">
        <v>232</v>
      </c>
      <c r="AT101" s="140" t="s">
        <v>227</v>
      </c>
      <c r="AU101" s="140" t="s">
        <v>233</v>
      </c>
      <c r="AY101" s="18" t="s">
        <v>223</v>
      </c>
      <c r="BE101" s="141">
        <f>IF(N101="základní",J101,0)</f>
        <v>0</v>
      </c>
      <c r="BF101" s="141">
        <f>IF(N101="snížená",J101,0)</f>
        <v>0</v>
      </c>
      <c r="BG101" s="141">
        <f>IF(N101="zákl. přenesená",J101,0)</f>
        <v>0</v>
      </c>
      <c r="BH101" s="141">
        <f>IF(N101="sníž. přenesená",J101,0)</f>
        <v>0</v>
      </c>
      <c r="BI101" s="141">
        <f>IF(N101="nulová",J101,0)</f>
        <v>0</v>
      </c>
      <c r="BJ101" s="18" t="s">
        <v>84</v>
      </c>
      <c r="BK101" s="141">
        <f>ROUND(I101*H101,2)</f>
        <v>0</v>
      </c>
      <c r="BL101" s="18" t="s">
        <v>232</v>
      </c>
      <c r="BM101" s="140" t="s">
        <v>1852</v>
      </c>
    </row>
    <row r="102" spans="2:65" s="1" customFormat="1" ht="11.25">
      <c r="B102" s="34"/>
      <c r="D102" s="163" t="s">
        <v>274</v>
      </c>
      <c r="F102" s="164" t="s">
        <v>1740</v>
      </c>
      <c r="I102" s="165"/>
      <c r="L102" s="34"/>
      <c r="M102" s="166"/>
      <c r="T102" s="55"/>
      <c r="AT102" s="18" t="s">
        <v>274</v>
      </c>
      <c r="AU102" s="18" t="s">
        <v>233</v>
      </c>
    </row>
    <row r="103" spans="2:65" s="12" customFormat="1" ht="11.25">
      <c r="B103" s="142"/>
      <c r="D103" s="143" t="s">
        <v>249</v>
      </c>
      <c r="E103" s="144" t="s">
        <v>19</v>
      </c>
      <c r="F103" s="145" t="s">
        <v>1741</v>
      </c>
      <c r="H103" s="144" t="s">
        <v>19</v>
      </c>
      <c r="I103" s="146"/>
      <c r="L103" s="142"/>
      <c r="M103" s="147"/>
      <c r="T103" s="148"/>
      <c r="AT103" s="144" t="s">
        <v>249</v>
      </c>
      <c r="AU103" s="144" t="s">
        <v>233</v>
      </c>
      <c r="AV103" s="12" t="s">
        <v>84</v>
      </c>
      <c r="AW103" s="12" t="s">
        <v>37</v>
      </c>
      <c r="AX103" s="12" t="s">
        <v>76</v>
      </c>
      <c r="AY103" s="144" t="s">
        <v>223</v>
      </c>
    </row>
    <row r="104" spans="2:65" s="13" customFormat="1" ht="11.25">
      <c r="B104" s="149"/>
      <c r="D104" s="143" t="s">
        <v>249</v>
      </c>
      <c r="E104" s="150" t="s">
        <v>19</v>
      </c>
      <c r="F104" s="151" t="s">
        <v>1851</v>
      </c>
      <c r="H104" s="152">
        <v>59</v>
      </c>
      <c r="I104" s="153"/>
      <c r="L104" s="149"/>
      <c r="M104" s="154"/>
      <c r="T104" s="155"/>
      <c r="AT104" s="150" t="s">
        <v>249</v>
      </c>
      <c r="AU104" s="150" t="s">
        <v>233</v>
      </c>
      <c r="AV104" s="13" t="s">
        <v>87</v>
      </c>
      <c r="AW104" s="13" t="s">
        <v>37</v>
      </c>
      <c r="AX104" s="13" t="s">
        <v>84</v>
      </c>
      <c r="AY104" s="150" t="s">
        <v>223</v>
      </c>
    </row>
    <row r="105" spans="2:65" s="1" customFormat="1" ht="24.2" customHeight="1">
      <c r="B105" s="34"/>
      <c r="C105" s="129" t="s">
        <v>244</v>
      </c>
      <c r="D105" s="129" t="s">
        <v>227</v>
      </c>
      <c r="E105" s="130" t="s">
        <v>1853</v>
      </c>
      <c r="F105" s="131" t="s">
        <v>1854</v>
      </c>
      <c r="G105" s="132" t="s">
        <v>563</v>
      </c>
      <c r="H105" s="133">
        <v>7</v>
      </c>
      <c r="I105" s="134"/>
      <c r="J105" s="135">
        <f>ROUND(I105*H105,2)</f>
        <v>0</v>
      </c>
      <c r="K105" s="131" t="s">
        <v>272</v>
      </c>
      <c r="L105" s="34"/>
      <c r="M105" s="136" t="s">
        <v>19</v>
      </c>
      <c r="N105" s="137" t="s">
        <v>47</v>
      </c>
      <c r="P105" s="138">
        <f>O105*H105</f>
        <v>0</v>
      </c>
      <c r="Q105" s="138">
        <v>1.3999999999999999E-4</v>
      </c>
      <c r="R105" s="138">
        <f>Q105*H105</f>
        <v>9.7999999999999997E-4</v>
      </c>
      <c r="S105" s="138">
        <v>0</v>
      </c>
      <c r="T105" s="139">
        <f>S105*H105</f>
        <v>0</v>
      </c>
      <c r="AR105" s="140" t="s">
        <v>232</v>
      </c>
      <c r="AT105" s="140" t="s">
        <v>227</v>
      </c>
      <c r="AU105" s="140" t="s">
        <v>233</v>
      </c>
      <c r="AY105" s="18" t="s">
        <v>223</v>
      </c>
      <c r="BE105" s="141">
        <f>IF(N105="základní",J105,0)</f>
        <v>0</v>
      </c>
      <c r="BF105" s="141">
        <f>IF(N105="snížená",J105,0)</f>
        <v>0</v>
      </c>
      <c r="BG105" s="141">
        <f>IF(N105="zákl. přenesená",J105,0)</f>
        <v>0</v>
      </c>
      <c r="BH105" s="141">
        <f>IF(N105="sníž. přenesená",J105,0)</f>
        <v>0</v>
      </c>
      <c r="BI105" s="141">
        <f>IF(N105="nulová",J105,0)</f>
        <v>0</v>
      </c>
      <c r="BJ105" s="18" t="s">
        <v>84</v>
      </c>
      <c r="BK105" s="141">
        <f>ROUND(I105*H105,2)</f>
        <v>0</v>
      </c>
      <c r="BL105" s="18" t="s">
        <v>232</v>
      </c>
      <c r="BM105" s="140" t="s">
        <v>1855</v>
      </c>
    </row>
    <row r="106" spans="2:65" s="1" customFormat="1" ht="11.25">
      <c r="B106" s="34"/>
      <c r="D106" s="163" t="s">
        <v>274</v>
      </c>
      <c r="F106" s="164" t="s">
        <v>1856</v>
      </c>
      <c r="I106" s="165"/>
      <c r="L106" s="34"/>
      <c r="M106" s="166"/>
      <c r="T106" s="55"/>
      <c r="AT106" s="18" t="s">
        <v>274</v>
      </c>
      <c r="AU106" s="18" t="s">
        <v>233</v>
      </c>
    </row>
    <row r="107" spans="2:65" s="13" customFormat="1" ht="11.25">
      <c r="B107" s="149"/>
      <c r="D107" s="143" t="s">
        <v>249</v>
      </c>
      <c r="E107" s="150" t="s">
        <v>19</v>
      </c>
      <c r="F107" s="151" t="s">
        <v>1849</v>
      </c>
      <c r="H107" s="152">
        <v>7</v>
      </c>
      <c r="I107" s="153"/>
      <c r="L107" s="149"/>
      <c r="M107" s="154"/>
      <c r="T107" s="155"/>
      <c r="AT107" s="150" t="s">
        <v>249</v>
      </c>
      <c r="AU107" s="150" t="s">
        <v>233</v>
      </c>
      <c r="AV107" s="13" t="s">
        <v>87</v>
      </c>
      <c r="AW107" s="13" t="s">
        <v>37</v>
      </c>
      <c r="AX107" s="13" t="s">
        <v>84</v>
      </c>
      <c r="AY107" s="150" t="s">
        <v>223</v>
      </c>
    </row>
    <row r="108" spans="2:65" s="1" customFormat="1" ht="37.9" customHeight="1">
      <c r="B108" s="34"/>
      <c r="C108" s="129" t="s">
        <v>254</v>
      </c>
      <c r="D108" s="129" t="s">
        <v>227</v>
      </c>
      <c r="E108" s="130" t="s">
        <v>1761</v>
      </c>
      <c r="F108" s="131" t="s">
        <v>1762</v>
      </c>
      <c r="G108" s="132" t="s">
        <v>271</v>
      </c>
      <c r="H108" s="133">
        <v>1.5</v>
      </c>
      <c r="I108" s="134"/>
      <c r="J108" s="135">
        <f>ROUND(I108*H108,2)</f>
        <v>0</v>
      </c>
      <c r="K108" s="131" t="s">
        <v>272</v>
      </c>
      <c r="L108" s="34"/>
      <c r="M108" s="136" t="s">
        <v>19</v>
      </c>
      <c r="N108" s="137" t="s">
        <v>47</v>
      </c>
      <c r="P108" s="138">
        <f>O108*H108</f>
        <v>0</v>
      </c>
      <c r="Q108" s="138">
        <v>1.0000000000000001E-5</v>
      </c>
      <c r="R108" s="138">
        <f>Q108*H108</f>
        <v>1.5000000000000002E-5</v>
      </c>
      <c r="S108" s="138">
        <v>0</v>
      </c>
      <c r="T108" s="139">
        <f>S108*H108</f>
        <v>0</v>
      </c>
      <c r="AR108" s="140" t="s">
        <v>232</v>
      </c>
      <c r="AT108" s="140" t="s">
        <v>227</v>
      </c>
      <c r="AU108" s="140" t="s">
        <v>233</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232</v>
      </c>
      <c r="BM108" s="140" t="s">
        <v>1763</v>
      </c>
    </row>
    <row r="109" spans="2:65" s="1" customFormat="1" ht="11.25">
      <c r="B109" s="34"/>
      <c r="D109" s="163" t="s">
        <v>274</v>
      </c>
      <c r="F109" s="164" t="s">
        <v>1764</v>
      </c>
      <c r="I109" s="165"/>
      <c r="L109" s="34"/>
      <c r="M109" s="166"/>
      <c r="T109" s="55"/>
      <c r="AT109" s="18" t="s">
        <v>274</v>
      </c>
      <c r="AU109" s="18" t="s">
        <v>233</v>
      </c>
    </row>
    <row r="110" spans="2:65" s="13" customFormat="1" ht="11.25">
      <c r="B110" s="149"/>
      <c r="D110" s="143" t="s">
        <v>249</v>
      </c>
      <c r="E110" s="150" t="s">
        <v>19</v>
      </c>
      <c r="F110" s="151" t="s">
        <v>1857</v>
      </c>
      <c r="H110" s="152">
        <v>1.5</v>
      </c>
      <c r="I110" s="153"/>
      <c r="L110" s="149"/>
      <c r="M110" s="154"/>
      <c r="T110" s="155"/>
      <c r="AT110" s="150" t="s">
        <v>249</v>
      </c>
      <c r="AU110" s="150" t="s">
        <v>233</v>
      </c>
      <c r="AV110" s="13" t="s">
        <v>87</v>
      </c>
      <c r="AW110" s="13" t="s">
        <v>37</v>
      </c>
      <c r="AX110" s="13" t="s">
        <v>84</v>
      </c>
      <c r="AY110" s="150" t="s">
        <v>223</v>
      </c>
    </row>
    <row r="111" spans="2:65" s="1" customFormat="1" ht="33" customHeight="1">
      <c r="B111" s="34"/>
      <c r="C111" s="129" t="s">
        <v>262</v>
      </c>
      <c r="D111" s="129" t="s">
        <v>227</v>
      </c>
      <c r="E111" s="130" t="s">
        <v>1766</v>
      </c>
      <c r="F111" s="131" t="s">
        <v>1767</v>
      </c>
      <c r="G111" s="132" t="s">
        <v>271</v>
      </c>
      <c r="H111" s="133">
        <v>4.5</v>
      </c>
      <c r="I111" s="134"/>
      <c r="J111" s="135">
        <f>ROUND(I111*H111,2)</f>
        <v>0</v>
      </c>
      <c r="K111" s="131" t="s">
        <v>272</v>
      </c>
      <c r="L111" s="34"/>
      <c r="M111" s="136" t="s">
        <v>19</v>
      </c>
      <c r="N111" s="137" t="s">
        <v>47</v>
      </c>
      <c r="P111" s="138">
        <f>O111*H111</f>
        <v>0</v>
      </c>
      <c r="Q111" s="138">
        <v>1.4499999999999999E-3</v>
      </c>
      <c r="R111" s="138">
        <f>Q111*H111</f>
        <v>6.5249999999999996E-3</v>
      </c>
      <c r="S111" s="138">
        <v>0</v>
      </c>
      <c r="T111" s="139">
        <f>S111*H111</f>
        <v>0</v>
      </c>
      <c r="AR111" s="140" t="s">
        <v>232</v>
      </c>
      <c r="AT111" s="140" t="s">
        <v>227</v>
      </c>
      <c r="AU111" s="140" t="s">
        <v>233</v>
      </c>
      <c r="AY111" s="18" t="s">
        <v>223</v>
      </c>
      <c r="BE111" s="141">
        <f>IF(N111="základní",J111,0)</f>
        <v>0</v>
      </c>
      <c r="BF111" s="141">
        <f>IF(N111="snížená",J111,0)</f>
        <v>0</v>
      </c>
      <c r="BG111" s="141">
        <f>IF(N111="zákl. přenesená",J111,0)</f>
        <v>0</v>
      </c>
      <c r="BH111" s="141">
        <f>IF(N111="sníž. přenesená",J111,0)</f>
        <v>0</v>
      </c>
      <c r="BI111" s="141">
        <f>IF(N111="nulová",J111,0)</f>
        <v>0</v>
      </c>
      <c r="BJ111" s="18" t="s">
        <v>84</v>
      </c>
      <c r="BK111" s="141">
        <f>ROUND(I111*H111,2)</f>
        <v>0</v>
      </c>
      <c r="BL111" s="18" t="s">
        <v>232</v>
      </c>
      <c r="BM111" s="140" t="s">
        <v>1768</v>
      </c>
    </row>
    <row r="112" spans="2:65" s="1" customFormat="1" ht="11.25">
      <c r="B112" s="34"/>
      <c r="D112" s="163" t="s">
        <v>274</v>
      </c>
      <c r="F112" s="164" t="s">
        <v>1769</v>
      </c>
      <c r="I112" s="165"/>
      <c r="L112" s="34"/>
      <c r="M112" s="166"/>
      <c r="T112" s="55"/>
      <c r="AT112" s="18" t="s">
        <v>274</v>
      </c>
      <c r="AU112" s="18" t="s">
        <v>233</v>
      </c>
    </row>
    <row r="113" spans="2:65" s="12" customFormat="1" ht="11.25">
      <c r="B113" s="142"/>
      <c r="D113" s="143" t="s">
        <v>249</v>
      </c>
      <c r="E113" s="144" t="s">
        <v>19</v>
      </c>
      <c r="F113" s="145" t="s">
        <v>1732</v>
      </c>
      <c r="H113" s="144" t="s">
        <v>19</v>
      </c>
      <c r="I113" s="146"/>
      <c r="L113" s="142"/>
      <c r="M113" s="147"/>
      <c r="T113" s="148"/>
      <c r="AT113" s="144" t="s">
        <v>249</v>
      </c>
      <c r="AU113" s="144" t="s">
        <v>233</v>
      </c>
      <c r="AV113" s="12" t="s">
        <v>84</v>
      </c>
      <c r="AW113" s="12" t="s">
        <v>37</v>
      </c>
      <c r="AX113" s="12" t="s">
        <v>76</v>
      </c>
      <c r="AY113" s="144" t="s">
        <v>223</v>
      </c>
    </row>
    <row r="114" spans="2:65" s="13" customFormat="1" ht="11.25">
      <c r="B114" s="149"/>
      <c r="D114" s="143" t="s">
        <v>249</v>
      </c>
      <c r="E114" s="150" t="s">
        <v>19</v>
      </c>
      <c r="F114" s="151" t="s">
        <v>1858</v>
      </c>
      <c r="H114" s="152">
        <v>1.5</v>
      </c>
      <c r="I114" s="153"/>
      <c r="L114" s="149"/>
      <c r="M114" s="154"/>
      <c r="T114" s="155"/>
      <c r="AT114" s="150" t="s">
        <v>249</v>
      </c>
      <c r="AU114" s="150" t="s">
        <v>233</v>
      </c>
      <c r="AV114" s="13" t="s">
        <v>87</v>
      </c>
      <c r="AW114" s="13" t="s">
        <v>37</v>
      </c>
      <c r="AX114" s="13" t="s">
        <v>76</v>
      </c>
      <c r="AY114" s="150" t="s">
        <v>223</v>
      </c>
    </row>
    <row r="115" spans="2:65" s="13" customFormat="1" ht="11.25">
      <c r="B115" s="149"/>
      <c r="D115" s="143" t="s">
        <v>249</v>
      </c>
      <c r="E115" s="150" t="s">
        <v>19</v>
      </c>
      <c r="F115" s="151" t="s">
        <v>1859</v>
      </c>
      <c r="H115" s="152">
        <v>3</v>
      </c>
      <c r="I115" s="153"/>
      <c r="L115" s="149"/>
      <c r="M115" s="154"/>
      <c r="T115" s="155"/>
      <c r="AT115" s="150" t="s">
        <v>249</v>
      </c>
      <c r="AU115" s="150" t="s">
        <v>233</v>
      </c>
      <c r="AV115" s="13" t="s">
        <v>87</v>
      </c>
      <c r="AW115" s="13" t="s">
        <v>37</v>
      </c>
      <c r="AX115" s="13" t="s">
        <v>76</v>
      </c>
      <c r="AY115" s="150" t="s">
        <v>223</v>
      </c>
    </row>
    <row r="116" spans="2:65" s="14" customFormat="1" ht="11.25">
      <c r="B116" s="156"/>
      <c r="D116" s="143" t="s">
        <v>249</v>
      </c>
      <c r="E116" s="157" t="s">
        <v>19</v>
      </c>
      <c r="F116" s="158" t="s">
        <v>253</v>
      </c>
      <c r="H116" s="159">
        <v>4.5</v>
      </c>
      <c r="I116" s="160"/>
      <c r="L116" s="156"/>
      <c r="M116" s="161"/>
      <c r="T116" s="162"/>
      <c r="AT116" s="157" t="s">
        <v>249</v>
      </c>
      <c r="AU116" s="157" t="s">
        <v>233</v>
      </c>
      <c r="AV116" s="14" t="s">
        <v>232</v>
      </c>
      <c r="AW116" s="14" t="s">
        <v>37</v>
      </c>
      <c r="AX116" s="14" t="s">
        <v>84</v>
      </c>
      <c r="AY116" s="157" t="s">
        <v>223</v>
      </c>
    </row>
    <row r="117" spans="2:65" s="1" customFormat="1" ht="37.9" customHeight="1">
      <c r="B117" s="34"/>
      <c r="C117" s="129" t="s">
        <v>268</v>
      </c>
      <c r="D117" s="129" t="s">
        <v>227</v>
      </c>
      <c r="E117" s="130" t="s">
        <v>1772</v>
      </c>
      <c r="F117" s="131" t="s">
        <v>1773</v>
      </c>
      <c r="G117" s="132" t="s">
        <v>271</v>
      </c>
      <c r="H117" s="133">
        <v>3</v>
      </c>
      <c r="I117" s="134"/>
      <c r="J117" s="135">
        <f>ROUND(I117*H117,2)</f>
        <v>0</v>
      </c>
      <c r="K117" s="131" t="s">
        <v>272</v>
      </c>
      <c r="L117" s="34"/>
      <c r="M117" s="136" t="s">
        <v>19</v>
      </c>
      <c r="N117" s="137" t="s">
        <v>47</v>
      </c>
      <c r="P117" s="138">
        <f>O117*H117</f>
        <v>0</v>
      </c>
      <c r="Q117" s="138">
        <v>2.5999999999999999E-3</v>
      </c>
      <c r="R117" s="138">
        <f>Q117*H117</f>
        <v>7.7999999999999996E-3</v>
      </c>
      <c r="S117" s="138">
        <v>0</v>
      </c>
      <c r="T117" s="139">
        <f>S117*H117</f>
        <v>0</v>
      </c>
      <c r="AR117" s="140" t="s">
        <v>232</v>
      </c>
      <c r="AT117" s="140" t="s">
        <v>227</v>
      </c>
      <c r="AU117" s="140" t="s">
        <v>233</v>
      </c>
      <c r="AY117" s="18" t="s">
        <v>223</v>
      </c>
      <c r="BE117" s="141">
        <f>IF(N117="základní",J117,0)</f>
        <v>0</v>
      </c>
      <c r="BF117" s="141">
        <f>IF(N117="snížená",J117,0)</f>
        <v>0</v>
      </c>
      <c r="BG117" s="141">
        <f>IF(N117="zákl. přenesená",J117,0)</f>
        <v>0</v>
      </c>
      <c r="BH117" s="141">
        <f>IF(N117="sníž. přenesená",J117,0)</f>
        <v>0</v>
      </c>
      <c r="BI117" s="141">
        <f>IF(N117="nulová",J117,0)</f>
        <v>0</v>
      </c>
      <c r="BJ117" s="18" t="s">
        <v>84</v>
      </c>
      <c r="BK117" s="141">
        <f>ROUND(I117*H117,2)</f>
        <v>0</v>
      </c>
      <c r="BL117" s="18" t="s">
        <v>232</v>
      </c>
      <c r="BM117" s="140" t="s">
        <v>1860</v>
      </c>
    </row>
    <row r="118" spans="2:65" s="1" customFormat="1" ht="11.25">
      <c r="B118" s="34"/>
      <c r="D118" s="163" t="s">
        <v>274</v>
      </c>
      <c r="F118" s="164" t="s">
        <v>1775</v>
      </c>
      <c r="I118" s="165"/>
      <c r="L118" s="34"/>
      <c r="M118" s="166"/>
      <c r="T118" s="55"/>
      <c r="AT118" s="18" t="s">
        <v>274</v>
      </c>
      <c r="AU118" s="18" t="s">
        <v>233</v>
      </c>
    </row>
    <row r="119" spans="2:65" s="12" customFormat="1" ht="11.25">
      <c r="B119" s="142"/>
      <c r="D119" s="143" t="s">
        <v>249</v>
      </c>
      <c r="E119" s="144" t="s">
        <v>19</v>
      </c>
      <c r="F119" s="145" t="s">
        <v>1861</v>
      </c>
      <c r="H119" s="144" t="s">
        <v>19</v>
      </c>
      <c r="I119" s="146"/>
      <c r="L119" s="142"/>
      <c r="M119" s="147"/>
      <c r="T119" s="148"/>
      <c r="AT119" s="144" t="s">
        <v>249</v>
      </c>
      <c r="AU119" s="144" t="s">
        <v>233</v>
      </c>
      <c r="AV119" s="12" t="s">
        <v>84</v>
      </c>
      <c r="AW119" s="12" t="s">
        <v>37</v>
      </c>
      <c r="AX119" s="12" t="s">
        <v>76</v>
      </c>
      <c r="AY119" s="144" t="s">
        <v>223</v>
      </c>
    </row>
    <row r="120" spans="2:65" s="13" customFormat="1" ht="11.25">
      <c r="B120" s="149"/>
      <c r="D120" s="143" t="s">
        <v>249</v>
      </c>
      <c r="E120" s="150" t="s">
        <v>19</v>
      </c>
      <c r="F120" s="151" t="s">
        <v>1859</v>
      </c>
      <c r="H120" s="152">
        <v>3</v>
      </c>
      <c r="I120" s="153"/>
      <c r="L120" s="149"/>
      <c r="M120" s="154"/>
      <c r="T120" s="155"/>
      <c r="AT120" s="150" t="s">
        <v>249</v>
      </c>
      <c r="AU120" s="150" t="s">
        <v>233</v>
      </c>
      <c r="AV120" s="13" t="s">
        <v>87</v>
      </c>
      <c r="AW120" s="13" t="s">
        <v>37</v>
      </c>
      <c r="AX120" s="13" t="s">
        <v>84</v>
      </c>
      <c r="AY120" s="150" t="s">
        <v>223</v>
      </c>
    </row>
    <row r="121" spans="2:65" s="11" customFormat="1" ht="20.85" customHeight="1">
      <c r="B121" s="117"/>
      <c r="D121" s="118" t="s">
        <v>75</v>
      </c>
      <c r="E121" s="127" t="s">
        <v>1645</v>
      </c>
      <c r="F121" s="127" t="s">
        <v>1646</v>
      </c>
      <c r="I121" s="120"/>
      <c r="J121" s="128">
        <f>BK121</f>
        <v>0</v>
      </c>
      <c r="L121" s="117"/>
      <c r="M121" s="122"/>
      <c r="P121" s="123">
        <f>SUM(P122:P160)</f>
        <v>0</v>
      </c>
      <c r="R121" s="123">
        <f>SUM(R122:R160)</f>
        <v>4.258049999999999</v>
      </c>
      <c r="T121" s="124">
        <f>SUM(T122:T160)</f>
        <v>0</v>
      </c>
      <c r="AR121" s="118" t="s">
        <v>84</v>
      </c>
      <c r="AT121" s="125" t="s">
        <v>75</v>
      </c>
      <c r="AU121" s="125" t="s">
        <v>87</v>
      </c>
      <c r="AY121" s="118" t="s">
        <v>223</v>
      </c>
      <c r="BK121" s="126">
        <f>SUM(BK122:BK160)</f>
        <v>0</v>
      </c>
    </row>
    <row r="122" spans="2:65" s="1" customFormat="1" ht="24.2" customHeight="1">
      <c r="B122" s="34"/>
      <c r="C122" s="129" t="s">
        <v>282</v>
      </c>
      <c r="D122" s="129" t="s">
        <v>227</v>
      </c>
      <c r="E122" s="130" t="s">
        <v>1647</v>
      </c>
      <c r="F122" s="131" t="s">
        <v>1648</v>
      </c>
      <c r="G122" s="132" t="s">
        <v>230</v>
      </c>
      <c r="H122" s="133">
        <v>35</v>
      </c>
      <c r="I122" s="134"/>
      <c r="J122" s="135">
        <f>ROUND(I122*H122,2)</f>
        <v>0</v>
      </c>
      <c r="K122" s="131" t="s">
        <v>272</v>
      </c>
      <c r="L122" s="34"/>
      <c r="M122" s="136" t="s">
        <v>19</v>
      </c>
      <c r="N122" s="137" t="s">
        <v>47</v>
      </c>
      <c r="P122" s="138">
        <f>O122*H122</f>
        <v>0</v>
      </c>
      <c r="Q122" s="138">
        <v>0.10940999999999999</v>
      </c>
      <c r="R122" s="138">
        <f>Q122*H122</f>
        <v>3.8293499999999998</v>
      </c>
      <c r="S122" s="138">
        <v>0</v>
      </c>
      <c r="T122" s="139">
        <f>S122*H122</f>
        <v>0</v>
      </c>
      <c r="AR122" s="140" t="s">
        <v>232</v>
      </c>
      <c r="AT122" s="140" t="s">
        <v>227</v>
      </c>
      <c r="AU122" s="140" t="s">
        <v>233</v>
      </c>
      <c r="AY122" s="18" t="s">
        <v>223</v>
      </c>
      <c r="BE122" s="141">
        <f>IF(N122="základní",J122,0)</f>
        <v>0</v>
      </c>
      <c r="BF122" s="141">
        <f>IF(N122="snížená",J122,0)</f>
        <v>0</v>
      </c>
      <c r="BG122" s="141">
        <f>IF(N122="zákl. přenesená",J122,0)</f>
        <v>0</v>
      </c>
      <c r="BH122" s="141">
        <f>IF(N122="sníž. přenesená",J122,0)</f>
        <v>0</v>
      </c>
      <c r="BI122" s="141">
        <f>IF(N122="nulová",J122,0)</f>
        <v>0</v>
      </c>
      <c r="BJ122" s="18" t="s">
        <v>84</v>
      </c>
      <c r="BK122" s="141">
        <f>ROUND(I122*H122,2)</f>
        <v>0</v>
      </c>
      <c r="BL122" s="18" t="s">
        <v>232</v>
      </c>
      <c r="BM122" s="140" t="s">
        <v>1778</v>
      </c>
    </row>
    <row r="123" spans="2:65" s="1" customFormat="1" ht="11.25">
      <c r="B123" s="34"/>
      <c r="D123" s="163" t="s">
        <v>274</v>
      </c>
      <c r="F123" s="164" t="s">
        <v>1650</v>
      </c>
      <c r="I123" s="165"/>
      <c r="L123" s="34"/>
      <c r="M123" s="166"/>
      <c r="T123" s="55"/>
      <c r="AT123" s="18" t="s">
        <v>274</v>
      </c>
      <c r="AU123" s="18" t="s">
        <v>233</v>
      </c>
    </row>
    <row r="124" spans="2:65" s="13" customFormat="1" ht="11.25">
      <c r="B124" s="149"/>
      <c r="D124" s="143" t="s">
        <v>249</v>
      </c>
      <c r="E124" s="150" t="s">
        <v>19</v>
      </c>
      <c r="F124" s="151" t="s">
        <v>1862</v>
      </c>
      <c r="H124" s="152">
        <v>22</v>
      </c>
      <c r="I124" s="153"/>
      <c r="L124" s="149"/>
      <c r="M124" s="154"/>
      <c r="T124" s="155"/>
      <c r="AT124" s="150" t="s">
        <v>249</v>
      </c>
      <c r="AU124" s="150" t="s">
        <v>233</v>
      </c>
      <c r="AV124" s="13" t="s">
        <v>87</v>
      </c>
      <c r="AW124" s="13" t="s">
        <v>37</v>
      </c>
      <c r="AX124" s="13" t="s">
        <v>76</v>
      </c>
      <c r="AY124" s="150" t="s">
        <v>223</v>
      </c>
    </row>
    <row r="125" spans="2:65" s="13" customFormat="1" ht="11.25">
      <c r="B125" s="149"/>
      <c r="D125" s="143" t="s">
        <v>249</v>
      </c>
      <c r="E125" s="150" t="s">
        <v>19</v>
      </c>
      <c r="F125" s="151" t="s">
        <v>1863</v>
      </c>
      <c r="H125" s="152">
        <v>12</v>
      </c>
      <c r="I125" s="153"/>
      <c r="L125" s="149"/>
      <c r="M125" s="154"/>
      <c r="T125" s="155"/>
      <c r="AT125" s="150" t="s">
        <v>249</v>
      </c>
      <c r="AU125" s="150" t="s">
        <v>233</v>
      </c>
      <c r="AV125" s="13" t="s">
        <v>87</v>
      </c>
      <c r="AW125" s="13" t="s">
        <v>37</v>
      </c>
      <c r="AX125" s="13" t="s">
        <v>76</v>
      </c>
      <c r="AY125" s="150" t="s">
        <v>223</v>
      </c>
    </row>
    <row r="126" spans="2:65" s="13" customFormat="1" ht="11.25">
      <c r="B126" s="149"/>
      <c r="D126" s="143" t="s">
        <v>249</v>
      </c>
      <c r="E126" s="150" t="s">
        <v>19</v>
      </c>
      <c r="F126" s="151" t="s">
        <v>1864</v>
      </c>
      <c r="H126" s="152">
        <v>1</v>
      </c>
      <c r="I126" s="153"/>
      <c r="L126" s="149"/>
      <c r="M126" s="154"/>
      <c r="T126" s="155"/>
      <c r="AT126" s="150" t="s">
        <v>249</v>
      </c>
      <c r="AU126" s="150" t="s">
        <v>233</v>
      </c>
      <c r="AV126" s="13" t="s">
        <v>87</v>
      </c>
      <c r="AW126" s="13" t="s">
        <v>37</v>
      </c>
      <c r="AX126" s="13" t="s">
        <v>76</v>
      </c>
      <c r="AY126" s="150" t="s">
        <v>223</v>
      </c>
    </row>
    <row r="127" spans="2:65" s="14" customFormat="1" ht="11.25">
      <c r="B127" s="156"/>
      <c r="D127" s="143" t="s">
        <v>249</v>
      </c>
      <c r="E127" s="157" t="s">
        <v>19</v>
      </c>
      <c r="F127" s="158" t="s">
        <v>253</v>
      </c>
      <c r="H127" s="159">
        <v>35</v>
      </c>
      <c r="I127" s="160"/>
      <c r="L127" s="156"/>
      <c r="M127" s="161"/>
      <c r="T127" s="162"/>
      <c r="AT127" s="157" t="s">
        <v>249</v>
      </c>
      <c r="AU127" s="157" t="s">
        <v>233</v>
      </c>
      <c r="AV127" s="14" t="s">
        <v>232</v>
      </c>
      <c r="AW127" s="14" t="s">
        <v>37</v>
      </c>
      <c r="AX127" s="14" t="s">
        <v>84</v>
      </c>
      <c r="AY127" s="157" t="s">
        <v>223</v>
      </c>
    </row>
    <row r="128" spans="2:65" s="1" customFormat="1" ht="21.75" customHeight="1">
      <c r="B128" s="34"/>
      <c r="C128" s="174" t="s">
        <v>301</v>
      </c>
      <c r="D128" s="174" t="s">
        <v>314</v>
      </c>
      <c r="E128" s="175" t="s">
        <v>1782</v>
      </c>
      <c r="F128" s="176" t="s">
        <v>1783</v>
      </c>
      <c r="G128" s="177" t="s">
        <v>230</v>
      </c>
      <c r="H128" s="178">
        <v>35</v>
      </c>
      <c r="I128" s="179"/>
      <c r="J128" s="180">
        <f>ROUND(I128*H128,2)</f>
        <v>0</v>
      </c>
      <c r="K128" s="176" t="s">
        <v>272</v>
      </c>
      <c r="L128" s="181"/>
      <c r="M128" s="182" t="s">
        <v>19</v>
      </c>
      <c r="N128" s="183" t="s">
        <v>47</v>
      </c>
      <c r="P128" s="138">
        <f>O128*H128</f>
        <v>0</v>
      </c>
      <c r="Q128" s="138">
        <v>6.1000000000000004E-3</v>
      </c>
      <c r="R128" s="138">
        <f>Q128*H128</f>
        <v>0.21350000000000002</v>
      </c>
      <c r="S128" s="138">
        <v>0</v>
      </c>
      <c r="T128" s="139">
        <f>S128*H128</f>
        <v>0</v>
      </c>
      <c r="AR128" s="140" t="s">
        <v>268</v>
      </c>
      <c r="AT128" s="140" t="s">
        <v>314</v>
      </c>
      <c r="AU128" s="140" t="s">
        <v>233</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232</v>
      </c>
      <c r="BM128" s="140" t="s">
        <v>1784</v>
      </c>
    </row>
    <row r="129" spans="2:65" s="13" customFormat="1" ht="11.25">
      <c r="B129" s="149"/>
      <c r="D129" s="143" t="s">
        <v>249</v>
      </c>
      <c r="E129" s="150" t="s">
        <v>19</v>
      </c>
      <c r="F129" s="151" t="s">
        <v>1862</v>
      </c>
      <c r="H129" s="152">
        <v>22</v>
      </c>
      <c r="I129" s="153"/>
      <c r="L129" s="149"/>
      <c r="M129" s="154"/>
      <c r="T129" s="155"/>
      <c r="AT129" s="150" t="s">
        <v>249</v>
      </c>
      <c r="AU129" s="150" t="s">
        <v>233</v>
      </c>
      <c r="AV129" s="13" t="s">
        <v>87</v>
      </c>
      <c r="AW129" s="13" t="s">
        <v>37</v>
      </c>
      <c r="AX129" s="13" t="s">
        <v>76</v>
      </c>
      <c r="AY129" s="150" t="s">
        <v>223</v>
      </c>
    </row>
    <row r="130" spans="2:65" s="13" customFormat="1" ht="11.25">
      <c r="B130" s="149"/>
      <c r="D130" s="143" t="s">
        <v>249</v>
      </c>
      <c r="E130" s="150" t="s">
        <v>19</v>
      </c>
      <c r="F130" s="151" t="s">
        <v>1863</v>
      </c>
      <c r="H130" s="152">
        <v>12</v>
      </c>
      <c r="I130" s="153"/>
      <c r="L130" s="149"/>
      <c r="M130" s="154"/>
      <c r="T130" s="155"/>
      <c r="AT130" s="150" t="s">
        <v>249</v>
      </c>
      <c r="AU130" s="150" t="s">
        <v>233</v>
      </c>
      <c r="AV130" s="13" t="s">
        <v>87</v>
      </c>
      <c r="AW130" s="13" t="s">
        <v>37</v>
      </c>
      <c r="AX130" s="13" t="s">
        <v>76</v>
      </c>
      <c r="AY130" s="150" t="s">
        <v>223</v>
      </c>
    </row>
    <row r="131" spans="2:65" s="13" customFormat="1" ht="11.25">
      <c r="B131" s="149"/>
      <c r="D131" s="143" t="s">
        <v>249</v>
      </c>
      <c r="E131" s="150" t="s">
        <v>19</v>
      </c>
      <c r="F131" s="151" t="s">
        <v>1864</v>
      </c>
      <c r="H131" s="152">
        <v>1</v>
      </c>
      <c r="I131" s="153"/>
      <c r="L131" s="149"/>
      <c r="M131" s="154"/>
      <c r="T131" s="155"/>
      <c r="AT131" s="150" t="s">
        <v>249</v>
      </c>
      <c r="AU131" s="150" t="s">
        <v>233</v>
      </c>
      <c r="AV131" s="13" t="s">
        <v>87</v>
      </c>
      <c r="AW131" s="13" t="s">
        <v>37</v>
      </c>
      <c r="AX131" s="13" t="s">
        <v>76</v>
      </c>
      <c r="AY131" s="150" t="s">
        <v>223</v>
      </c>
    </row>
    <row r="132" spans="2:65" s="14" customFormat="1" ht="11.25">
      <c r="B132" s="156"/>
      <c r="D132" s="143" t="s">
        <v>249</v>
      </c>
      <c r="E132" s="157" t="s">
        <v>19</v>
      </c>
      <c r="F132" s="158" t="s">
        <v>253</v>
      </c>
      <c r="H132" s="159">
        <v>35</v>
      </c>
      <c r="I132" s="160"/>
      <c r="L132" s="156"/>
      <c r="M132" s="161"/>
      <c r="T132" s="162"/>
      <c r="AT132" s="157" t="s">
        <v>249</v>
      </c>
      <c r="AU132" s="157" t="s">
        <v>233</v>
      </c>
      <c r="AV132" s="14" t="s">
        <v>232</v>
      </c>
      <c r="AW132" s="14" t="s">
        <v>37</v>
      </c>
      <c r="AX132" s="14" t="s">
        <v>84</v>
      </c>
      <c r="AY132" s="157" t="s">
        <v>223</v>
      </c>
    </row>
    <row r="133" spans="2:65" s="1" customFormat="1" ht="24.2" customHeight="1">
      <c r="B133" s="34"/>
      <c r="C133" s="129" t="s">
        <v>308</v>
      </c>
      <c r="D133" s="129" t="s">
        <v>227</v>
      </c>
      <c r="E133" s="130" t="s">
        <v>1785</v>
      </c>
      <c r="F133" s="131" t="s">
        <v>1786</v>
      </c>
      <c r="G133" s="132" t="s">
        <v>230</v>
      </c>
      <c r="H133" s="133">
        <v>44</v>
      </c>
      <c r="I133" s="134"/>
      <c r="J133" s="135">
        <f>ROUND(I133*H133,2)</f>
        <v>0</v>
      </c>
      <c r="K133" s="131" t="s">
        <v>272</v>
      </c>
      <c r="L133" s="34"/>
      <c r="M133" s="136" t="s">
        <v>19</v>
      </c>
      <c r="N133" s="137" t="s">
        <v>47</v>
      </c>
      <c r="P133" s="138">
        <f>O133*H133</f>
        <v>0</v>
      </c>
      <c r="Q133" s="138">
        <v>6.9999999999999999E-4</v>
      </c>
      <c r="R133" s="138">
        <f>Q133*H133</f>
        <v>3.0800000000000001E-2</v>
      </c>
      <c r="S133" s="138">
        <v>0</v>
      </c>
      <c r="T133" s="139">
        <f>S133*H133</f>
        <v>0</v>
      </c>
      <c r="AR133" s="140" t="s">
        <v>232</v>
      </c>
      <c r="AT133" s="140" t="s">
        <v>227</v>
      </c>
      <c r="AU133" s="140" t="s">
        <v>233</v>
      </c>
      <c r="AY133" s="18" t="s">
        <v>223</v>
      </c>
      <c r="BE133" s="141">
        <f>IF(N133="základní",J133,0)</f>
        <v>0</v>
      </c>
      <c r="BF133" s="141">
        <f>IF(N133="snížená",J133,0)</f>
        <v>0</v>
      </c>
      <c r="BG133" s="141">
        <f>IF(N133="zákl. přenesená",J133,0)</f>
        <v>0</v>
      </c>
      <c r="BH133" s="141">
        <f>IF(N133="sníž. přenesená",J133,0)</f>
        <v>0</v>
      </c>
      <c r="BI133" s="141">
        <f>IF(N133="nulová",J133,0)</f>
        <v>0</v>
      </c>
      <c r="BJ133" s="18" t="s">
        <v>84</v>
      </c>
      <c r="BK133" s="141">
        <f>ROUND(I133*H133,2)</f>
        <v>0</v>
      </c>
      <c r="BL133" s="18" t="s">
        <v>232</v>
      </c>
      <c r="BM133" s="140" t="s">
        <v>1787</v>
      </c>
    </row>
    <row r="134" spans="2:65" s="1" customFormat="1" ht="11.25">
      <c r="B134" s="34"/>
      <c r="D134" s="163" t="s">
        <v>274</v>
      </c>
      <c r="F134" s="164" t="s">
        <v>1788</v>
      </c>
      <c r="I134" s="165"/>
      <c r="L134" s="34"/>
      <c r="M134" s="166"/>
      <c r="T134" s="55"/>
      <c r="AT134" s="18" t="s">
        <v>274</v>
      </c>
      <c r="AU134" s="18" t="s">
        <v>233</v>
      </c>
    </row>
    <row r="135" spans="2:65" s="13" customFormat="1" ht="11.25">
      <c r="B135" s="149"/>
      <c r="D135" s="143" t="s">
        <v>249</v>
      </c>
      <c r="E135" s="150" t="s">
        <v>19</v>
      </c>
      <c r="F135" s="151" t="s">
        <v>1865</v>
      </c>
      <c r="H135" s="152">
        <v>44</v>
      </c>
      <c r="I135" s="153"/>
      <c r="L135" s="149"/>
      <c r="M135" s="154"/>
      <c r="T135" s="155"/>
      <c r="AT135" s="150" t="s">
        <v>249</v>
      </c>
      <c r="AU135" s="150" t="s">
        <v>233</v>
      </c>
      <c r="AV135" s="13" t="s">
        <v>87</v>
      </c>
      <c r="AW135" s="13" t="s">
        <v>37</v>
      </c>
      <c r="AX135" s="13" t="s">
        <v>84</v>
      </c>
      <c r="AY135" s="150" t="s">
        <v>223</v>
      </c>
    </row>
    <row r="136" spans="2:65" s="1" customFormat="1" ht="16.5" customHeight="1">
      <c r="B136" s="34"/>
      <c r="C136" s="174" t="s">
        <v>8</v>
      </c>
      <c r="D136" s="174" t="s">
        <v>314</v>
      </c>
      <c r="E136" s="175" t="s">
        <v>1866</v>
      </c>
      <c r="F136" s="176" t="s">
        <v>1867</v>
      </c>
      <c r="G136" s="177" t="s">
        <v>230</v>
      </c>
      <c r="H136" s="178">
        <v>3</v>
      </c>
      <c r="I136" s="179"/>
      <c r="J136" s="180">
        <f>ROUND(I136*H136,2)</f>
        <v>0</v>
      </c>
      <c r="K136" s="176" t="s">
        <v>272</v>
      </c>
      <c r="L136" s="181"/>
      <c r="M136" s="182" t="s">
        <v>19</v>
      </c>
      <c r="N136" s="183" t="s">
        <v>47</v>
      </c>
      <c r="P136" s="138">
        <f>O136*H136</f>
        <v>0</v>
      </c>
      <c r="Q136" s="138">
        <v>5.0000000000000001E-3</v>
      </c>
      <c r="R136" s="138">
        <f>Q136*H136</f>
        <v>1.4999999999999999E-2</v>
      </c>
      <c r="S136" s="138">
        <v>0</v>
      </c>
      <c r="T136" s="139">
        <f>S136*H136</f>
        <v>0</v>
      </c>
      <c r="AR136" s="140" t="s">
        <v>268</v>
      </c>
      <c r="AT136" s="140" t="s">
        <v>314</v>
      </c>
      <c r="AU136" s="140" t="s">
        <v>233</v>
      </c>
      <c r="AY136" s="18" t="s">
        <v>223</v>
      </c>
      <c r="BE136" s="141">
        <f>IF(N136="základní",J136,0)</f>
        <v>0</v>
      </c>
      <c r="BF136" s="141">
        <f>IF(N136="snížená",J136,0)</f>
        <v>0</v>
      </c>
      <c r="BG136" s="141">
        <f>IF(N136="zákl. přenesená",J136,0)</f>
        <v>0</v>
      </c>
      <c r="BH136" s="141">
        <f>IF(N136="sníž. přenesená",J136,0)</f>
        <v>0</v>
      </c>
      <c r="BI136" s="141">
        <f>IF(N136="nulová",J136,0)</f>
        <v>0</v>
      </c>
      <c r="BJ136" s="18" t="s">
        <v>84</v>
      </c>
      <c r="BK136" s="141">
        <f>ROUND(I136*H136,2)</f>
        <v>0</v>
      </c>
      <c r="BL136" s="18" t="s">
        <v>232</v>
      </c>
      <c r="BM136" s="140" t="s">
        <v>1868</v>
      </c>
    </row>
    <row r="137" spans="2:65" s="13" customFormat="1" ht="11.25">
      <c r="B137" s="149"/>
      <c r="D137" s="143" t="s">
        <v>249</v>
      </c>
      <c r="E137" s="150" t="s">
        <v>19</v>
      </c>
      <c r="F137" s="151" t="s">
        <v>1869</v>
      </c>
      <c r="H137" s="152">
        <v>3</v>
      </c>
      <c r="I137" s="153"/>
      <c r="L137" s="149"/>
      <c r="M137" s="154"/>
      <c r="T137" s="155"/>
      <c r="AT137" s="150" t="s">
        <v>249</v>
      </c>
      <c r="AU137" s="150" t="s">
        <v>233</v>
      </c>
      <c r="AV137" s="13" t="s">
        <v>87</v>
      </c>
      <c r="AW137" s="13" t="s">
        <v>37</v>
      </c>
      <c r="AX137" s="13" t="s">
        <v>84</v>
      </c>
      <c r="AY137" s="150" t="s">
        <v>223</v>
      </c>
    </row>
    <row r="138" spans="2:65" s="1" customFormat="1" ht="24.2" customHeight="1">
      <c r="B138" s="34"/>
      <c r="C138" s="174" t="s">
        <v>322</v>
      </c>
      <c r="D138" s="174" t="s">
        <v>314</v>
      </c>
      <c r="E138" s="175" t="s">
        <v>1870</v>
      </c>
      <c r="F138" s="176" t="s">
        <v>1871</v>
      </c>
      <c r="G138" s="177" t="s">
        <v>230</v>
      </c>
      <c r="H138" s="178">
        <v>10</v>
      </c>
      <c r="I138" s="179"/>
      <c r="J138" s="180">
        <f>ROUND(I138*H138,2)</f>
        <v>0</v>
      </c>
      <c r="K138" s="176" t="s">
        <v>272</v>
      </c>
      <c r="L138" s="181"/>
      <c r="M138" s="182" t="s">
        <v>19</v>
      </c>
      <c r="N138" s="183" t="s">
        <v>47</v>
      </c>
      <c r="P138" s="138">
        <f>O138*H138</f>
        <v>0</v>
      </c>
      <c r="Q138" s="138">
        <v>2.5000000000000001E-3</v>
      </c>
      <c r="R138" s="138">
        <f>Q138*H138</f>
        <v>2.5000000000000001E-2</v>
      </c>
      <c r="S138" s="138">
        <v>0</v>
      </c>
      <c r="T138" s="139">
        <f>S138*H138</f>
        <v>0</v>
      </c>
      <c r="AR138" s="140" t="s">
        <v>268</v>
      </c>
      <c r="AT138" s="140" t="s">
        <v>314</v>
      </c>
      <c r="AU138" s="140" t="s">
        <v>233</v>
      </c>
      <c r="AY138" s="18" t="s">
        <v>223</v>
      </c>
      <c r="BE138" s="141">
        <f>IF(N138="základní",J138,0)</f>
        <v>0</v>
      </c>
      <c r="BF138" s="141">
        <f>IF(N138="snížená",J138,0)</f>
        <v>0</v>
      </c>
      <c r="BG138" s="141">
        <f>IF(N138="zákl. přenesená",J138,0)</f>
        <v>0</v>
      </c>
      <c r="BH138" s="141">
        <f>IF(N138="sníž. přenesená",J138,0)</f>
        <v>0</v>
      </c>
      <c r="BI138" s="141">
        <f>IF(N138="nulová",J138,0)</f>
        <v>0</v>
      </c>
      <c r="BJ138" s="18" t="s">
        <v>84</v>
      </c>
      <c r="BK138" s="141">
        <f>ROUND(I138*H138,2)</f>
        <v>0</v>
      </c>
      <c r="BL138" s="18" t="s">
        <v>232</v>
      </c>
      <c r="BM138" s="140" t="s">
        <v>1872</v>
      </c>
    </row>
    <row r="139" spans="2:65" s="13" customFormat="1" ht="11.25">
      <c r="B139" s="149"/>
      <c r="D139" s="143" t="s">
        <v>249</v>
      </c>
      <c r="E139" s="150" t="s">
        <v>19</v>
      </c>
      <c r="F139" s="151" t="s">
        <v>1873</v>
      </c>
      <c r="H139" s="152">
        <v>1</v>
      </c>
      <c r="I139" s="153"/>
      <c r="L139" s="149"/>
      <c r="M139" s="154"/>
      <c r="T139" s="155"/>
      <c r="AT139" s="150" t="s">
        <v>249</v>
      </c>
      <c r="AU139" s="150" t="s">
        <v>233</v>
      </c>
      <c r="AV139" s="13" t="s">
        <v>87</v>
      </c>
      <c r="AW139" s="13" t="s">
        <v>37</v>
      </c>
      <c r="AX139" s="13" t="s">
        <v>76</v>
      </c>
      <c r="AY139" s="150" t="s">
        <v>223</v>
      </c>
    </row>
    <row r="140" spans="2:65" s="13" customFormat="1" ht="11.25">
      <c r="B140" s="149"/>
      <c r="D140" s="143" t="s">
        <v>249</v>
      </c>
      <c r="E140" s="150" t="s">
        <v>19</v>
      </c>
      <c r="F140" s="151" t="s">
        <v>1874</v>
      </c>
      <c r="H140" s="152">
        <v>1</v>
      </c>
      <c r="I140" s="153"/>
      <c r="L140" s="149"/>
      <c r="M140" s="154"/>
      <c r="T140" s="155"/>
      <c r="AT140" s="150" t="s">
        <v>249</v>
      </c>
      <c r="AU140" s="150" t="s">
        <v>233</v>
      </c>
      <c r="AV140" s="13" t="s">
        <v>87</v>
      </c>
      <c r="AW140" s="13" t="s">
        <v>37</v>
      </c>
      <c r="AX140" s="13" t="s">
        <v>76</v>
      </c>
      <c r="AY140" s="150" t="s">
        <v>223</v>
      </c>
    </row>
    <row r="141" spans="2:65" s="13" customFormat="1" ht="11.25">
      <c r="B141" s="149"/>
      <c r="D141" s="143" t="s">
        <v>249</v>
      </c>
      <c r="E141" s="150" t="s">
        <v>19</v>
      </c>
      <c r="F141" s="151" t="s">
        <v>1875</v>
      </c>
      <c r="H141" s="152">
        <v>2</v>
      </c>
      <c r="I141" s="153"/>
      <c r="L141" s="149"/>
      <c r="M141" s="154"/>
      <c r="T141" s="155"/>
      <c r="AT141" s="150" t="s">
        <v>249</v>
      </c>
      <c r="AU141" s="150" t="s">
        <v>233</v>
      </c>
      <c r="AV141" s="13" t="s">
        <v>87</v>
      </c>
      <c r="AW141" s="13" t="s">
        <v>37</v>
      </c>
      <c r="AX141" s="13" t="s">
        <v>76</v>
      </c>
      <c r="AY141" s="150" t="s">
        <v>223</v>
      </c>
    </row>
    <row r="142" spans="2:65" s="13" customFormat="1" ht="11.25">
      <c r="B142" s="149"/>
      <c r="D142" s="143" t="s">
        <v>249</v>
      </c>
      <c r="E142" s="150" t="s">
        <v>19</v>
      </c>
      <c r="F142" s="151" t="s">
        <v>254</v>
      </c>
      <c r="H142" s="152">
        <v>6</v>
      </c>
      <c r="I142" s="153"/>
      <c r="L142" s="149"/>
      <c r="M142" s="154"/>
      <c r="T142" s="155"/>
      <c r="AT142" s="150" t="s">
        <v>249</v>
      </c>
      <c r="AU142" s="150" t="s">
        <v>233</v>
      </c>
      <c r="AV142" s="13" t="s">
        <v>87</v>
      </c>
      <c r="AW142" s="13" t="s">
        <v>37</v>
      </c>
      <c r="AX142" s="13" t="s">
        <v>76</v>
      </c>
      <c r="AY142" s="150" t="s">
        <v>223</v>
      </c>
    </row>
    <row r="143" spans="2:65" s="14" customFormat="1" ht="11.25">
      <c r="B143" s="156"/>
      <c r="D143" s="143" t="s">
        <v>249</v>
      </c>
      <c r="E143" s="157" t="s">
        <v>19</v>
      </c>
      <c r="F143" s="158" t="s">
        <v>253</v>
      </c>
      <c r="H143" s="159">
        <v>10</v>
      </c>
      <c r="I143" s="160"/>
      <c r="L143" s="156"/>
      <c r="M143" s="161"/>
      <c r="T143" s="162"/>
      <c r="AT143" s="157" t="s">
        <v>249</v>
      </c>
      <c r="AU143" s="157" t="s">
        <v>233</v>
      </c>
      <c r="AV143" s="14" t="s">
        <v>232</v>
      </c>
      <c r="AW143" s="14" t="s">
        <v>37</v>
      </c>
      <c r="AX143" s="14" t="s">
        <v>84</v>
      </c>
      <c r="AY143" s="157" t="s">
        <v>223</v>
      </c>
    </row>
    <row r="144" spans="2:65" s="1" customFormat="1" ht="24.2" customHeight="1">
      <c r="B144" s="34"/>
      <c r="C144" s="174" t="s">
        <v>328</v>
      </c>
      <c r="D144" s="174" t="s">
        <v>314</v>
      </c>
      <c r="E144" s="175" t="s">
        <v>1799</v>
      </c>
      <c r="F144" s="176" t="s">
        <v>1800</v>
      </c>
      <c r="G144" s="177" t="s">
        <v>230</v>
      </c>
      <c r="H144" s="178">
        <v>5</v>
      </c>
      <c r="I144" s="179"/>
      <c r="J144" s="180">
        <f>ROUND(I144*H144,2)</f>
        <v>0</v>
      </c>
      <c r="K144" s="176" t="s">
        <v>272</v>
      </c>
      <c r="L144" s="181"/>
      <c r="M144" s="182" t="s">
        <v>19</v>
      </c>
      <c r="N144" s="183" t="s">
        <v>47</v>
      </c>
      <c r="P144" s="138">
        <f>O144*H144</f>
        <v>0</v>
      </c>
      <c r="Q144" s="138">
        <v>2.5999999999999999E-3</v>
      </c>
      <c r="R144" s="138">
        <f>Q144*H144</f>
        <v>1.2999999999999999E-2</v>
      </c>
      <c r="S144" s="138">
        <v>0</v>
      </c>
      <c r="T144" s="139">
        <f>S144*H144</f>
        <v>0</v>
      </c>
      <c r="AR144" s="140" t="s">
        <v>268</v>
      </c>
      <c r="AT144" s="140" t="s">
        <v>314</v>
      </c>
      <c r="AU144" s="140" t="s">
        <v>233</v>
      </c>
      <c r="AY144" s="18" t="s">
        <v>223</v>
      </c>
      <c r="BE144" s="141">
        <f>IF(N144="základní",J144,0)</f>
        <v>0</v>
      </c>
      <c r="BF144" s="141">
        <f>IF(N144="snížená",J144,0)</f>
        <v>0</v>
      </c>
      <c r="BG144" s="141">
        <f>IF(N144="zákl. přenesená",J144,0)</f>
        <v>0</v>
      </c>
      <c r="BH144" s="141">
        <f>IF(N144="sníž. přenesená",J144,0)</f>
        <v>0</v>
      </c>
      <c r="BI144" s="141">
        <f>IF(N144="nulová",J144,0)</f>
        <v>0</v>
      </c>
      <c r="BJ144" s="18" t="s">
        <v>84</v>
      </c>
      <c r="BK144" s="141">
        <f>ROUND(I144*H144,2)</f>
        <v>0</v>
      </c>
      <c r="BL144" s="18" t="s">
        <v>232</v>
      </c>
      <c r="BM144" s="140" t="s">
        <v>1876</v>
      </c>
    </row>
    <row r="145" spans="2:65" s="13" customFormat="1" ht="11.25">
      <c r="B145" s="149"/>
      <c r="D145" s="143" t="s">
        <v>249</v>
      </c>
      <c r="E145" s="150" t="s">
        <v>19</v>
      </c>
      <c r="F145" s="151" t="s">
        <v>1877</v>
      </c>
      <c r="H145" s="152">
        <v>2</v>
      </c>
      <c r="I145" s="153"/>
      <c r="L145" s="149"/>
      <c r="M145" s="154"/>
      <c r="T145" s="155"/>
      <c r="AT145" s="150" t="s">
        <v>249</v>
      </c>
      <c r="AU145" s="150" t="s">
        <v>233</v>
      </c>
      <c r="AV145" s="13" t="s">
        <v>87</v>
      </c>
      <c r="AW145" s="13" t="s">
        <v>37</v>
      </c>
      <c r="AX145" s="13" t="s">
        <v>76</v>
      </c>
      <c r="AY145" s="150" t="s">
        <v>223</v>
      </c>
    </row>
    <row r="146" spans="2:65" s="13" customFormat="1" ht="11.25">
      <c r="B146" s="149"/>
      <c r="D146" s="143" t="s">
        <v>249</v>
      </c>
      <c r="E146" s="150" t="s">
        <v>19</v>
      </c>
      <c r="F146" s="151" t="s">
        <v>1878</v>
      </c>
      <c r="H146" s="152">
        <v>2</v>
      </c>
      <c r="I146" s="153"/>
      <c r="L146" s="149"/>
      <c r="M146" s="154"/>
      <c r="T146" s="155"/>
      <c r="AT146" s="150" t="s">
        <v>249</v>
      </c>
      <c r="AU146" s="150" t="s">
        <v>233</v>
      </c>
      <c r="AV146" s="13" t="s">
        <v>87</v>
      </c>
      <c r="AW146" s="13" t="s">
        <v>37</v>
      </c>
      <c r="AX146" s="13" t="s">
        <v>76</v>
      </c>
      <c r="AY146" s="150" t="s">
        <v>223</v>
      </c>
    </row>
    <row r="147" spans="2:65" s="13" customFormat="1" ht="11.25">
      <c r="B147" s="149"/>
      <c r="D147" s="143" t="s">
        <v>249</v>
      </c>
      <c r="E147" s="150" t="s">
        <v>19</v>
      </c>
      <c r="F147" s="151" t="s">
        <v>1879</v>
      </c>
      <c r="H147" s="152">
        <v>1</v>
      </c>
      <c r="I147" s="153"/>
      <c r="L147" s="149"/>
      <c r="M147" s="154"/>
      <c r="T147" s="155"/>
      <c r="AT147" s="150" t="s">
        <v>249</v>
      </c>
      <c r="AU147" s="150" t="s">
        <v>233</v>
      </c>
      <c r="AV147" s="13" t="s">
        <v>87</v>
      </c>
      <c r="AW147" s="13" t="s">
        <v>37</v>
      </c>
      <c r="AX147" s="13" t="s">
        <v>76</v>
      </c>
      <c r="AY147" s="150" t="s">
        <v>223</v>
      </c>
    </row>
    <row r="148" spans="2:65" s="14" customFormat="1" ht="11.25">
      <c r="B148" s="156"/>
      <c r="D148" s="143" t="s">
        <v>249</v>
      </c>
      <c r="E148" s="157" t="s">
        <v>19</v>
      </c>
      <c r="F148" s="158" t="s">
        <v>253</v>
      </c>
      <c r="H148" s="159">
        <v>5</v>
      </c>
      <c r="I148" s="160"/>
      <c r="L148" s="156"/>
      <c r="M148" s="161"/>
      <c r="T148" s="162"/>
      <c r="AT148" s="157" t="s">
        <v>249</v>
      </c>
      <c r="AU148" s="157" t="s">
        <v>233</v>
      </c>
      <c r="AV148" s="14" t="s">
        <v>232</v>
      </c>
      <c r="AW148" s="14" t="s">
        <v>37</v>
      </c>
      <c r="AX148" s="14" t="s">
        <v>84</v>
      </c>
      <c r="AY148" s="157" t="s">
        <v>223</v>
      </c>
    </row>
    <row r="149" spans="2:65" s="1" customFormat="1" ht="24.2" customHeight="1">
      <c r="B149" s="34"/>
      <c r="C149" s="174" t="s">
        <v>334</v>
      </c>
      <c r="D149" s="174" t="s">
        <v>314</v>
      </c>
      <c r="E149" s="175" t="s">
        <v>1803</v>
      </c>
      <c r="F149" s="176" t="s">
        <v>1804</v>
      </c>
      <c r="G149" s="177" t="s">
        <v>230</v>
      </c>
      <c r="H149" s="178">
        <v>2</v>
      </c>
      <c r="I149" s="179"/>
      <c r="J149" s="180">
        <f>ROUND(I149*H149,2)</f>
        <v>0</v>
      </c>
      <c r="K149" s="176" t="s">
        <v>272</v>
      </c>
      <c r="L149" s="181"/>
      <c r="M149" s="182" t="s">
        <v>19</v>
      </c>
      <c r="N149" s="183" t="s">
        <v>47</v>
      </c>
      <c r="P149" s="138">
        <f>O149*H149</f>
        <v>0</v>
      </c>
      <c r="Q149" s="138">
        <v>3.5000000000000001E-3</v>
      </c>
      <c r="R149" s="138">
        <f>Q149*H149</f>
        <v>7.0000000000000001E-3</v>
      </c>
      <c r="S149" s="138">
        <v>0</v>
      </c>
      <c r="T149" s="139">
        <f>S149*H149</f>
        <v>0</v>
      </c>
      <c r="AR149" s="140" t="s">
        <v>268</v>
      </c>
      <c r="AT149" s="140" t="s">
        <v>314</v>
      </c>
      <c r="AU149" s="140" t="s">
        <v>233</v>
      </c>
      <c r="AY149" s="18" t="s">
        <v>223</v>
      </c>
      <c r="BE149" s="141">
        <f>IF(N149="základní",J149,0)</f>
        <v>0</v>
      </c>
      <c r="BF149" s="141">
        <f>IF(N149="snížená",J149,0)</f>
        <v>0</v>
      </c>
      <c r="BG149" s="141">
        <f>IF(N149="zákl. přenesená",J149,0)</f>
        <v>0</v>
      </c>
      <c r="BH149" s="141">
        <f>IF(N149="sníž. přenesená",J149,0)</f>
        <v>0</v>
      </c>
      <c r="BI149" s="141">
        <f>IF(N149="nulová",J149,0)</f>
        <v>0</v>
      </c>
      <c r="BJ149" s="18" t="s">
        <v>84</v>
      </c>
      <c r="BK149" s="141">
        <f>ROUND(I149*H149,2)</f>
        <v>0</v>
      </c>
      <c r="BL149" s="18" t="s">
        <v>232</v>
      </c>
      <c r="BM149" s="140" t="s">
        <v>1880</v>
      </c>
    </row>
    <row r="150" spans="2:65" s="13" customFormat="1" ht="11.25">
      <c r="B150" s="149"/>
      <c r="D150" s="143" t="s">
        <v>249</v>
      </c>
      <c r="E150" s="150" t="s">
        <v>19</v>
      </c>
      <c r="F150" s="151" t="s">
        <v>1881</v>
      </c>
      <c r="H150" s="152">
        <v>2</v>
      </c>
      <c r="I150" s="153"/>
      <c r="L150" s="149"/>
      <c r="M150" s="154"/>
      <c r="T150" s="155"/>
      <c r="AT150" s="150" t="s">
        <v>249</v>
      </c>
      <c r="AU150" s="150" t="s">
        <v>233</v>
      </c>
      <c r="AV150" s="13" t="s">
        <v>87</v>
      </c>
      <c r="AW150" s="13" t="s">
        <v>37</v>
      </c>
      <c r="AX150" s="13" t="s">
        <v>84</v>
      </c>
      <c r="AY150" s="150" t="s">
        <v>223</v>
      </c>
    </row>
    <row r="151" spans="2:65" s="1" customFormat="1" ht="24.2" customHeight="1">
      <c r="B151" s="34"/>
      <c r="C151" s="174" t="s">
        <v>340</v>
      </c>
      <c r="D151" s="174" t="s">
        <v>314</v>
      </c>
      <c r="E151" s="175" t="s">
        <v>1821</v>
      </c>
      <c r="F151" s="176" t="s">
        <v>1822</v>
      </c>
      <c r="G151" s="177" t="s">
        <v>230</v>
      </c>
      <c r="H151" s="178">
        <v>8</v>
      </c>
      <c r="I151" s="179"/>
      <c r="J151" s="180">
        <f>ROUND(I151*H151,2)</f>
        <v>0</v>
      </c>
      <c r="K151" s="176" t="s">
        <v>272</v>
      </c>
      <c r="L151" s="181"/>
      <c r="M151" s="182" t="s">
        <v>19</v>
      </c>
      <c r="N151" s="183" t="s">
        <v>47</v>
      </c>
      <c r="P151" s="138">
        <f>O151*H151</f>
        <v>0</v>
      </c>
      <c r="Q151" s="138">
        <v>2.5000000000000001E-3</v>
      </c>
      <c r="R151" s="138">
        <f>Q151*H151</f>
        <v>0.02</v>
      </c>
      <c r="S151" s="138">
        <v>0</v>
      </c>
      <c r="T151" s="139">
        <f>S151*H151</f>
        <v>0</v>
      </c>
      <c r="AR151" s="140" t="s">
        <v>268</v>
      </c>
      <c r="AT151" s="140" t="s">
        <v>314</v>
      </c>
      <c r="AU151" s="140" t="s">
        <v>233</v>
      </c>
      <c r="AY151" s="18" t="s">
        <v>223</v>
      </c>
      <c r="BE151" s="141">
        <f>IF(N151="základní",J151,0)</f>
        <v>0</v>
      </c>
      <c r="BF151" s="141">
        <f>IF(N151="snížená",J151,0)</f>
        <v>0</v>
      </c>
      <c r="BG151" s="141">
        <f>IF(N151="zákl. přenesená",J151,0)</f>
        <v>0</v>
      </c>
      <c r="BH151" s="141">
        <f>IF(N151="sníž. přenesená",J151,0)</f>
        <v>0</v>
      </c>
      <c r="BI151" s="141">
        <f>IF(N151="nulová",J151,0)</f>
        <v>0</v>
      </c>
      <c r="BJ151" s="18" t="s">
        <v>84</v>
      </c>
      <c r="BK151" s="141">
        <f>ROUND(I151*H151,2)</f>
        <v>0</v>
      </c>
      <c r="BL151" s="18" t="s">
        <v>232</v>
      </c>
      <c r="BM151" s="140" t="s">
        <v>1882</v>
      </c>
    </row>
    <row r="152" spans="2:65" s="13" customFormat="1" ht="11.25">
      <c r="B152" s="149"/>
      <c r="D152" s="143" t="s">
        <v>249</v>
      </c>
      <c r="E152" s="150" t="s">
        <v>19</v>
      </c>
      <c r="F152" s="151" t="s">
        <v>268</v>
      </c>
      <c r="H152" s="152">
        <v>8</v>
      </c>
      <c r="I152" s="153"/>
      <c r="L152" s="149"/>
      <c r="M152" s="154"/>
      <c r="T152" s="155"/>
      <c r="AT152" s="150" t="s">
        <v>249</v>
      </c>
      <c r="AU152" s="150" t="s">
        <v>233</v>
      </c>
      <c r="AV152" s="13" t="s">
        <v>87</v>
      </c>
      <c r="AW152" s="13" t="s">
        <v>37</v>
      </c>
      <c r="AX152" s="13" t="s">
        <v>84</v>
      </c>
      <c r="AY152" s="150" t="s">
        <v>223</v>
      </c>
    </row>
    <row r="153" spans="2:65" s="1" customFormat="1" ht="21.75" customHeight="1">
      <c r="B153" s="34"/>
      <c r="C153" s="174" t="s">
        <v>346</v>
      </c>
      <c r="D153" s="174" t="s">
        <v>314</v>
      </c>
      <c r="E153" s="175" t="s">
        <v>1883</v>
      </c>
      <c r="F153" s="176" t="s">
        <v>1884</v>
      </c>
      <c r="G153" s="177" t="s">
        <v>230</v>
      </c>
      <c r="H153" s="178">
        <v>1</v>
      </c>
      <c r="I153" s="179"/>
      <c r="J153" s="180">
        <f>ROUND(I153*H153,2)</f>
        <v>0</v>
      </c>
      <c r="K153" s="176" t="s">
        <v>272</v>
      </c>
      <c r="L153" s="181"/>
      <c r="M153" s="182" t="s">
        <v>19</v>
      </c>
      <c r="N153" s="183" t="s">
        <v>47</v>
      </c>
      <c r="P153" s="138">
        <f>O153*H153</f>
        <v>0</v>
      </c>
      <c r="Q153" s="138">
        <v>8.9999999999999998E-4</v>
      </c>
      <c r="R153" s="138">
        <f>Q153*H153</f>
        <v>8.9999999999999998E-4</v>
      </c>
      <c r="S153" s="138">
        <v>0</v>
      </c>
      <c r="T153" s="139">
        <f>S153*H153</f>
        <v>0</v>
      </c>
      <c r="AR153" s="140" t="s">
        <v>268</v>
      </c>
      <c r="AT153" s="140" t="s">
        <v>314</v>
      </c>
      <c r="AU153" s="140" t="s">
        <v>233</v>
      </c>
      <c r="AY153" s="18" t="s">
        <v>223</v>
      </c>
      <c r="BE153" s="141">
        <f>IF(N153="základní",J153,0)</f>
        <v>0</v>
      </c>
      <c r="BF153" s="141">
        <f>IF(N153="snížená",J153,0)</f>
        <v>0</v>
      </c>
      <c r="BG153" s="141">
        <f>IF(N153="zákl. přenesená",J153,0)</f>
        <v>0</v>
      </c>
      <c r="BH153" s="141">
        <f>IF(N153="sníž. přenesená",J153,0)</f>
        <v>0</v>
      </c>
      <c r="BI153" s="141">
        <f>IF(N153="nulová",J153,0)</f>
        <v>0</v>
      </c>
      <c r="BJ153" s="18" t="s">
        <v>84</v>
      </c>
      <c r="BK153" s="141">
        <f>ROUND(I153*H153,2)</f>
        <v>0</v>
      </c>
      <c r="BL153" s="18" t="s">
        <v>232</v>
      </c>
      <c r="BM153" s="140" t="s">
        <v>1885</v>
      </c>
    </row>
    <row r="154" spans="2:65" s="13" customFormat="1" ht="11.25">
      <c r="B154" s="149"/>
      <c r="D154" s="143" t="s">
        <v>249</v>
      </c>
      <c r="E154" s="150" t="s">
        <v>19</v>
      </c>
      <c r="F154" s="151" t="s">
        <v>1886</v>
      </c>
      <c r="H154" s="152">
        <v>1</v>
      </c>
      <c r="I154" s="153"/>
      <c r="L154" s="149"/>
      <c r="M154" s="154"/>
      <c r="T154" s="155"/>
      <c r="AT154" s="150" t="s">
        <v>249</v>
      </c>
      <c r="AU154" s="150" t="s">
        <v>233</v>
      </c>
      <c r="AV154" s="13" t="s">
        <v>87</v>
      </c>
      <c r="AW154" s="13" t="s">
        <v>37</v>
      </c>
      <c r="AX154" s="13" t="s">
        <v>84</v>
      </c>
      <c r="AY154" s="150" t="s">
        <v>223</v>
      </c>
    </row>
    <row r="155" spans="2:65" s="1" customFormat="1" ht="16.5" customHeight="1">
      <c r="B155" s="34"/>
      <c r="C155" s="174" t="s">
        <v>353</v>
      </c>
      <c r="D155" s="174" t="s">
        <v>314</v>
      </c>
      <c r="E155" s="175" t="s">
        <v>1825</v>
      </c>
      <c r="F155" s="176" t="s">
        <v>1826</v>
      </c>
      <c r="G155" s="177" t="s">
        <v>230</v>
      </c>
      <c r="H155" s="178">
        <v>2</v>
      </c>
      <c r="I155" s="179"/>
      <c r="J155" s="180">
        <f>ROUND(I155*H155,2)</f>
        <v>0</v>
      </c>
      <c r="K155" s="176" t="s">
        <v>272</v>
      </c>
      <c r="L155" s="181"/>
      <c r="M155" s="182" t="s">
        <v>19</v>
      </c>
      <c r="N155" s="183" t="s">
        <v>47</v>
      </c>
      <c r="P155" s="138">
        <f>O155*H155</f>
        <v>0</v>
      </c>
      <c r="Q155" s="138">
        <v>1.6999999999999999E-3</v>
      </c>
      <c r="R155" s="138">
        <f>Q155*H155</f>
        <v>3.3999999999999998E-3</v>
      </c>
      <c r="S155" s="138">
        <v>0</v>
      </c>
      <c r="T155" s="139">
        <f>S155*H155</f>
        <v>0</v>
      </c>
      <c r="AR155" s="140" t="s">
        <v>268</v>
      </c>
      <c r="AT155" s="140" t="s">
        <v>314</v>
      </c>
      <c r="AU155" s="140" t="s">
        <v>233</v>
      </c>
      <c r="AY155" s="18" t="s">
        <v>223</v>
      </c>
      <c r="BE155" s="141">
        <f>IF(N155="základní",J155,0)</f>
        <v>0</v>
      </c>
      <c r="BF155" s="141">
        <f>IF(N155="snížená",J155,0)</f>
        <v>0</v>
      </c>
      <c r="BG155" s="141">
        <f>IF(N155="zákl. přenesená",J155,0)</f>
        <v>0</v>
      </c>
      <c r="BH155" s="141">
        <f>IF(N155="sníž. přenesená",J155,0)</f>
        <v>0</v>
      </c>
      <c r="BI155" s="141">
        <f>IF(N155="nulová",J155,0)</f>
        <v>0</v>
      </c>
      <c r="BJ155" s="18" t="s">
        <v>84</v>
      </c>
      <c r="BK155" s="141">
        <f>ROUND(I155*H155,2)</f>
        <v>0</v>
      </c>
      <c r="BL155" s="18" t="s">
        <v>232</v>
      </c>
      <c r="BM155" s="140" t="s">
        <v>1887</v>
      </c>
    </row>
    <row r="156" spans="2:65" s="13" customFormat="1" ht="11.25">
      <c r="B156" s="149"/>
      <c r="D156" s="143" t="s">
        <v>249</v>
      </c>
      <c r="E156" s="150" t="s">
        <v>19</v>
      </c>
      <c r="F156" s="151" t="s">
        <v>1888</v>
      </c>
      <c r="H156" s="152">
        <v>2</v>
      </c>
      <c r="I156" s="153"/>
      <c r="L156" s="149"/>
      <c r="M156" s="154"/>
      <c r="T156" s="155"/>
      <c r="AT156" s="150" t="s">
        <v>249</v>
      </c>
      <c r="AU156" s="150" t="s">
        <v>233</v>
      </c>
      <c r="AV156" s="13" t="s">
        <v>87</v>
      </c>
      <c r="AW156" s="13" t="s">
        <v>37</v>
      </c>
      <c r="AX156" s="13" t="s">
        <v>84</v>
      </c>
      <c r="AY156" s="150" t="s">
        <v>223</v>
      </c>
    </row>
    <row r="157" spans="2:65" s="1" customFormat="1" ht="16.5" customHeight="1">
      <c r="B157" s="34"/>
      <c r="C157" s="174" t="s">
        <v>361</v>
      </c>
      <c r="D157" s="174" t="s">
        <v>314</v>
      </c>
      <c r="E157" s="175" t="s">
        <v>1889</v>
      </c>
      <c r="F157" s="176" t="s">
        <v>1890</v>
      </c>
      <c r="G157" s="177" t="s">
        <v>230</v>
      </c>
      <c r="H157" s="178">
        <v>13</v>
      </c>
      <c r="I157" s="179"/>
      <c r="J157" s="180">
        <f>ROUND(I157*H157,2)</f>
        <v>0</v>
      </c>
      <c r="K157" s="176" t="s">
        <v>272</v>
      </c>
      <c r="L157" s="181"/>
      <c r="M157" s="182" t="s">
        <v>19</v>
      </c>
      <c r="N157" s="183" t="s">
        <v>47</v>
      </c>
      <c r="P157" s="138">
        <f>O157*H157</f>
        <v>0</v>
      </c>
      <c r="Q157" s="138">
        <v>7.7000000000000002E-3</v>
      </c>
      <c r="R157" s="138">
        <f>Q157*H157</f>
        <v>0.10010000000000001</v>
      </c>
      <c r="S157" s="138">
        <v>0</v>
      </c>
      <c r="T157" s="139">
        <f>S157*H157</f>
        <v>0</v>
      </c>
      <c r="AR157" s="140" t="s">
        <v>268</v>
      </c>
      <c r="AT157" s="140" t="s">
        <v>314</v>
      </c>
      <c r="AU157" s="140" t="s">
        <v>233</v>
      </c>
      <c r="AY157" s="18" t="s">
        <v>223</v>
      </c>
      <c r="BE157" s="141">
        <f>IF(N157="základní",J157,0)</f>
        <v>0</v>
      </c>
      <c r="BF157" s="141">
        <f>IF(N157="snížená",J157,0)</f>
        <v>0</v>
      </c>
      <c r="BG157" s="141">
        <f>IF(N157="zákl. přenesená",J157,0)</f>
        <v>0</v>
      </c>
      <c r="BH157" s="141">
        <f>IF(N157="sníž. přenesená",J157,0)</f>
        <v>0</v>
      </c>
      <c r="BI157" s="141">
        <f>IF(N157="nulová",J157,0)</f>
        <v>0</v>
      </c>
      <c r="BJ157" s="18" t="s">
        <v>84</v>
      </c>
      <c r="BK157" s="141">
        <f>ROUND(I157*H157,2)</f>
        <v>0</v>
      </c>
      <c r="BL157" s="18" t="s">
        <v>232</v>
      </c>
      <c r="BM157" s="140" t="s">
        <v>1891</v>
      </c>
    </row>
    <row r="158" spans="2:65" s="13" customFormat="1" ht="11.25">
      <c r="B158" s="149"/>
      <c r="D158" s="143" t="s">
        <v>249</v>
      </c>
      <c r="E158" s="150" t="s">
        <v>19</v>
      </c>
      <c r="F158" s="151" t="s">
        <v>1892</v>
      </c>
      <c r="H158" s="152">
        <v>7</v>
      </c>
      <c r="I158" s="153"/>
      <c r="L158" s="149"/>
      <c r="M158" s="154"/>
      <c r="T158" s="155"/>
      <c r="AT158" s="150" t="s">
        <v>249</v>
      </c>
      <c r="AU158" s="150" t="s">
        <v>233</v>
      </c>
      <c r="AV158" s="13" t="s">
        <v>87</v>
      </c>
      <c r="AW158" s="13" t="s">
        <v>37</v>
      </c>
      <c r="AX158" s="13" t="s">
        <v>76</v>
      </c>
      <c r="AY158" s="150" t="s">
        <v>223</v>
      </c>
    </row>
    <row r="159" spans="2:65" s="13" customFormat="1" ht="11.25">
      <c r="B159" s="149"/>
      <c r="D159" s="143" t="s">
        <v>249</v>
      </c>
      <c r="E159" s="150" t="s">
        <v>19</v>
      </c>
      <c r="F159" s="151" t="s">
        <v>1893</v>
      </c>
      <c r="H159" s="152">
        <v>6</v>
      </c>
      <c r="I159" s="153"/>
      <c r="L159" s="149"/>
      <c r="M159" s="154"/>
      <c r="T159" s="155"/>
      <c r="AT159" s="150" t="s">
        <v>249</v>
      </c>
      <c r="AU159" s="150" t="s">
        <v>233</v>
      </c>
      <c r="AV159" s="13" t="s">
        <v>87</v>
      </c>
      <c r="AW159" s="13" t="s">
        <v>37</v>
      </c>
      <c r="AX159" s="13" t="s">
        <v>76</v>
      </c>
      <c r="AY159" s="150" t="s">
        <v>223</v>
      </c>
    </row>
    <row r="160" spans="2:65" s="14" customFormat="1" ht="11.25">
      <c r="B160" s="156"/>
      <c r="D160" s="143" t="s">
        <v>249</v>
      </c>
      <c r="E160" s="157" t="s">
        <v>19</v>
      </c>
      <c r="F160" s="158" t="s">
        <v>253</v>
      </c>
      <c r="H160" s="159">
        <v>13</v>
      </c>
      <c r="I160" s="160"/>
      <c r="L160" s="156"/>
      <c r="M160" s="161"/>
      <c r="T160" s="162"/>
      <c r="AT160" s="157" t="s">
        <v>249</v>
      </c>
      <c r="AU160" s="157" t="s">
        <v>233</v>
      </c>
      <c r="AV160" s="14" t="s">
        <v>232</v>
      </c>
      <c r="AW160" s="14" t="s">
        <v>37</v>
      </c>
      <c r="AX160" s="14" t="s">
        <v>84</v>
      </c>
      <c r="AY160" s="157" t="s">
        <v>223</v>
      </c>
    </row>
    <row r="161" spans="2:65" s="11" customFormat="1" ht="20.85" customHeight="1">
      <c r="B161" s="117"/>
      <c r="D161" s="118" t="s">
        <v>75</v>
      </c>
      <c r="E161" s="127" t="s">
        <v>758</v>
      </c>
      <c r="F161" s="127" t="s">
        <v>759</v>
      </c>
      <c r="I161" s="120"/>
      <c r="J161" s="128">
        <f>BK161</f>
        <v>0</v>
      </c>
      <c r="L161" s="117"/>
      <c r="M161" s="122"/>
      <c r="P161" s="123">
        <f>SUM(P162:P164)</f>
        <v>0</v>
      </c>
      <c r="R161" s="123">
        <f>SUM(R162:R164)</f>
        <v>0</v>
      </c>
      <c r="T161" s="124">
        <f>SUM(T162:T164)</f>
        <v>0</v>
      </c>
      <c r="AR161" s="118" t="s">
        <v>84</v>
      </c>
      <c r="AT161" s="125" t="s">
        <v>75</v>
      </c>
      <c r="AU161" s="125" t="s">
        <v>87</v>
      </c>
      <c r="AY161" s="118" t="s">
        <v>223</v>
      </c>
      <c r="BK161" s="126">
        <f>SUM(BK162:BK164)</f>
        <v>0</v>
      </c>
    </row>
    <row r="162" spans="2:65" s="1" customFormat="1" ht="49.15" customHeight="1">
      <c r="B162" s="34"/>
      <c r="C162" s="129" t="s">
        <v>369</v>
      </c>
      <c r="D162" s="129" t="s">
        <v>227</v>
      </c>
      <c r="E162" s="130" t="s">
        <v>783</v>
      </c>
      <c r="F162" s="131" t="s">
        <v>784</v>
      </c>
      <c r="G162" s="132" t="s">
        <v>265</v>
      </c>
      <c r="H162" s="133">
        <v>0.65600000000000003</v>
      </c>
      <c r="I162" s="134"/>
      <c r="J162" s="135">
        <f>ROUND(I162*H162,2)</f>
        <v>0</v>
      </c>
      <c r="K162" s="131" t="s">
        <v>231</v>
      </c>
      <c r="L162" s="34"/>
      <c r="M162" s="136" t="s">
        <v>19</v>
      </c>
      <c r="N162" s="137" t="s">
        <v>47</v>
      </c>
      <c r="P162" s="138">
        <f>O162*H162</f>
        <v>0</v>
      </c>
      <c r="Q162" s="138">
        <v>0</v>
      </c>
      <c r="R162" s="138">
        <f>Q162*H162</f>
        <v>0</v>
      </c>
      <c r="S162" s="138">
        <v>0</v>
      </c>
      <c r="T162" s="139">
        <f>S162*H162</f>
        <v>0</v>
      </c>
      <c r="AR162" s="140" t="s">
        <v>232</v>
      </c>
      <c r="AT162" s="140" t="s">
        <v>227</v>
      </c>
      <c r="AU162" s="140" t="s">
        <v>233</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1894</v>
      </c>
    </row>
    <row r="163" spans="2:65" s="1" customFormat="1" ht="37.9" customHeight="1">
      <c r="B163" s="34"/>
      <c r="C163" s="129" t="s">
        <v>7</v>
      </c>
      <c r="D163" s="129" t="s">
        <v>227</v>
      </c>
      <c r="E163" s="130" t="s">
        <v>1027</v>
      </c>
      <c r="F163" s="131" t="s">
        <v>1028</v>
      </c>
      <c r="G163" s="132" t="s">
        <v>265</v>
      </c>
      <c r="H163" s="133">
        <v>4.3010000000000002</v>
      </c>
      <c r="I163" s="134"/>
      <c r="J163" s="135">
        <f>ROUND(I163*H163,2)</f>
        <v>0</v>
      </c>
      <c r="K163" s="131" t="s">
        <v>272</v>
      </c>
      <c r="L163" s="34"/>
      <c r="M163" s="136" t="s">
        <v>19</v>
      </c>
      <c r="N163" s="137" t="s">
        <v>47</v>
      </c>
      <c r="P163" s="138">
        <f>O163*H163</f>
        <v>0</v>
      </c>
      <c r="Q163" s="138">
        <v>0</v>
      </c>
      <c r="R163" s="138">
        <f>Q163*H163</f>
        <v>0</v>
      </c>
      <c r="S163" s="138">
        <v>0</v>
      </c>
      <c r="T163" s="139">
        <f>S163*H163</f>
        <v>0</v>
      </c>
      <c r="AR163" s="140" t="s">
        <v>232</v>
      </c>
      <c r="AT163" s="140" t="s">
        <v>227</v>
      </c>
      <c r="AU163" s="140" t="s">
        <v>233</v>
      </c>
      <c r="AY163" s="18" t="s">
        <v>223</v>
      </c>
      <c r="BE163" s="141">
        <f>IF(N163="základní",J163,0)</f>
        <v>0</v>
      </c>
      <c r="BF163" s="141">
        <f>IF(N163="snížená",J163,0)</f>
        <v>0</v>
      </c>
      <c r="BG163" s="141">
        <f>IF(N163="zákl. přenesená",J163,0)</f>
        <v>0</v>
      </c>
      <c r="BH163" s="141">
        <f>IF(N163="sníž. přenesená",J163,0)</f>
        <v>0</v>
      </c>
      <c r="BI163" s="141">
        <f>IF(N163="nulová",J163,0)</f>
        <v>0</v>
      </c>
      <c r="BJ163" s="18" t="s">
        <v>84</v>
      </c>
      <c r="BK163" s="141">
        <f>ROUND(I163*H163,2)</f>
        <v>0</v>
      </c>
      <c r="BL163" s="18" t="s">
        <v>232</v>
      </c>
      <c r="BM163" s="140" t="s">
        <v>795</v>
      </c>
    </row>
    <row r="164" spans="2:65" s="1" customFormat="1" ht="11.25">
      <c r="B164" s="34"/>
      <c r="D164" s="163" t="s">
        <v>274</v>
      </c>
      <c r="F164" s="164" t="s">
        <v>1029</v>
      </c>
      <c r="I164" s="165"/>
      <c r="L164" s="34"/>
      <c r="M164" s="184"/>
      <c r="N164" s="185"/>
      <c r="O164" s="185"/>
      <c r="P164" s="185"/>
      <c r="Q164" s="185"/>
      <c r="R164" s="185"/>
      <c r="S164" s="185"/>
      <c r="T164" s="186"/>
      <c r="AT164" s="18" t="s">
        <v>274</v>
      </c>
      <c r="AU164" s="18" t="s">
        <v>233</v>
      </c>
    </row>
    <row r="165" spans="2:65" s="1" customFormat="1" ht="6.95" customHeight="1">
      <c r="B165" s="43"/>
      <c r="C165" s="44"/>
      <c r="D165" s="44"/>
      <c r="E165" s="44"/>
      <c r="F165" s="44"/>
      <c r="G165" s="44"/>
      <c r="H165" s="44"/>
      <c r="I165" s="44"/>
      <c r="J165" s="44"/>
      <c r="K165" s="44"/>
      <c r="L165" s="34"/>
    </row>
  </sheetData>
  <sheetProtection algorithmName="SHA-512" hashValue="ihJX1mL2CB74o+6LutajwxfZvmERzZyI7+ulNwHpQiqIoQXjcGusOIeJErkAsZnED3W9YNaD2Tov2reBAjRfjQ==" saltValue="zp0BOwk1LixTz2FYFLyYuRm7KjVJUccSQGKVdwKBQQvv9AdD039LgJvEEOLLIdsUK0/oddmZ02tGEPFieh9RMg==" spinCount="100000" sheet="1" objects="1" scenarios="1" formatColumns="0" formatRows="0" autoFilter="0"/>
  <autoFilter ref="C84:K164" xr:uid="{00000000-0009-0000-0000-00000C000000}"/>
  <mergeCells count="9">
    <mergeCell ref="E50:H50"/>
    <mergeCell ref="E75:H75"/>
    <mergeCell ref="E77:H77"/>
    <mergeCell ref="L2:V2"/>
    <mergeCell ref="E7:H7"/>
    <mergeCell ref="E9:H9"/>
    <mergeCell ref="E18:H18"/>
    <mergeCell ref="E27:H27"/>
    <mergeCell ref="E48:H48"/>
  </mergeCells>
  <hyperlinks>
    <hyperlink ref="F93" r:id="rId1" xr:uid="{00000000-0004-0000-0C00-000000000000}"/>
    <hyperlink ref="F98" r:id="rId2" xr:uid="{00000000-0004-0000-0C00-000001000000}"/>
    <hyperlink ref="F102" r:id="rId3" xr:uid="{00000000-0004-0000-0C00-000002000000}"/>
    <hyperlink ref="F106" r:id="rId4" xr:uid="{00000000-0004-0000-0C00-000003000000}"/>
    <hyperlink ref="F109" r:id="rId5" xr:uid="{00000000-0004-0000-0C00-000004000000}"/>
    <hyperlink ref="F112" r:id="rId6" xr:uid="{00000000-0004-0000-0C00-000005000000}"/>
    <hyperlink ref="F118" r:id="rId7" xr:uid="{00000000-0004-0000-0C00-000006000000}"/>
    <hyperlink ref="F123" r:id="rId8" xr:uid="{00000000-0004-0000-0C00-000007000000}"/>
    <hyperlink ref="F134" r:id="rId9" xr:uid="{00000000-0004-0000-0C00-000008000000}"/>
    <hyperlink ref="F164" r:id="rId10" xr:uid="{00000000-0004-0000-0C00-000009000000}"/>
  </hyperlinks>
  <pageMargins left="0.39370078740157483" right="0.39370078740157483" top="0.39370078740157483" bottom="0.39370078740157483" header="0" footer="0"/>
  <pageSetup paperSize="9" scale="76" fitToHeight="0" orientation="portrait" r:id="rId11"/>
  <headerFooter>
    <oddFooter>&amp;CStrana &amp;P z &amp;N</oddFooter>
  </headerFooter>
  <drawing r:id="rId1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20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124</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1895</v>
      </c>
      <c r="F9" s="322"/>
      <c r="G9" s="322"/>
      <c r="H9" s="322"/>
      <c r="L9" s="34"/>
    </row>
    <row r="10" spans="2:46" s="1" customFormat="1" ht="11.25">
      <c r="B10" s="34"/>
      <c r="L10" s="34"/>
    </row>
    <row r="11" spans="2:46" s="1" customFormat="1" ht="12" customHeight="1">
      <c r="B11" s="34"/>
      <c r="D11" s="28" t="s">
        <v>18</v>
      </c>
      <c r="F11" s="26" t="s">
        <v>86</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ROUNDUP(J84,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ROUNDUP((SUM(BE84:BE200)),  2)</f>
        <v>0</v>
      </c>
      <c r="I33" s="91">
        <v>0.21</v>
      </c>
      <c r="J33" s="90">
        <f>ROUNDUP(((SUM(BE84:BE200))*I33),  2)</f>
        <v>0</v>
      </c>
      <c r="L33" s="34"/>
    </row>
    <row r="34" spans="2:12" s="1" customFormat="1" ht="14.45" customHeight="1">
      <c r="B34" s="34"/>
      <c r="E34" s="28" t="s">
        <v>48</v>
      </c>
      <c r="F34" s="90">
        <f>ROUNDUP((SUM(BF84:BF200)),  2)</f>
        <v>0</v>
      </c>
      <c r="I34" s="91">
        <v>0.12</v>
      </c>
      <c r="J34" s="90">
        <f>ROUNDUP(((SUM(BF84:BF200))*I34),  2)</f>
        <v>0</v>
      </c>
      <c r="L34" s="34"/>
    </row>
    <row r="35" spans="2:12" s="1" customFormat="1" ht="14.45" hidden="1" customHeight="1">
      <c r="B35" s="34"/>
      <c r="E35" s="28" t="s">
        <v>49</v>
      </c>
      <c r="F35" s="90">
        <f>ROUNDUP((SUM(BG84:BG200)),  2)</f>
        <v>0</v>
      </c>
      <c r="I35" s="91">
        <v>0.21</v>
      </c>
      <c r="J35" s="90">
        <f>0</f>
        <v>0</v>
      </c>
      <c r="L35" s="34"/>
    </row>
    <row r="36" spans="2:12" s="1" customFormat="1" ht="14.45" hidden="1" customHeight="1">
      <c r="B36" s="34"/>
      <c r="E36" s="28" t="s">
        <v>50</v>
      </c>
      <c r="F36" s="90">
        <f>ROUNDUP((SUM(BH84:BH200)),  2)</f>
        <v>0</v>
      </c>
      <c r="I36" s="91">
        <v>0.12</v>
      </c>
      <c r="J36" s="90">
        <f>0</f>
        <v>0</v>
      </c>
      <c r="L36" s="34"/>
    </row>
    <row r="37" spans="2:12" s="1" customFormat="1" ht="14.45" hidden="1" customHeight="1">
      <c r="B37" s="34"/>
      <c r="E37" s="28" t="s">
        <v>51</v>
      </c>
      <c r="F37" s="90">
        <f>ROUNDUP((SUM(BI84:BI200)),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SO 153.1 - SO 153.1 - Dopravní opatření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J84</f>
        <v>0</v>
      </c>
      <c r="L59" s="34"/>
      <c r="AU59" s="18" t="s">
        <v>186</v>
      </c>
    </row>
    <row r="60" spans="2:47" s="8" customFormat="1" ht="24.95" customHeight="1">
      <c r="B60" s="101"/>
      <c r="D60" s="102" t="s">
        <v>187</v>
      </c>
      <c r="E60" s="103"/>
      <c r="F60" s="103"/>
      <c r="G60" s="103"/>
      <c r="H60" s="103"/>
      <c r="I60" s="103"/>
      <c r="J60" s="104">
        <f>J85</f>
        <v>0</v>
      </c>
      <c r="L60" s="101"/>
    </row>
    <row r="61" spans="2:47" s="9" customFormat="1" ht="19.899999999999999" customHeight="1">
      <c r="B61" s="105"/>
      <c r="D61" s="106" t="s">
        <v>1896</v>
      </c>
      <c r="E61" s="107"/>
      <c r="F61" s="107"/>
      <c r="G61" s="107"/>
      <c r="H61" s="107"/>
      <c r="I61" s="107"/>
      <c r="J61" s="108">
        <f>J86</f>
        <v>0</v>
      </c>
      <c r="L61" s="105"/>
    </row>
    <row r="62" spans="2:47" s="9" customFormat="1" ht="14.85" customHeight="1">
      <c r="B62" s="105"/>
      <c r="D62" s="106" t="s">
        <v>1897</v>
      </c>
      <c r="E62" s="107"/>
      <c r="F62" s="107"/>
      <c r="G62" s="107"/>
      <c r="H62" s="107"/>
      <c r="I62" s="107"/>
      <c r="J62" s="108">
        <f>J87</f>
        <v>0</v>
      </c>
      <c r="L62" s="105"/>
    </row>
    <row r="63" spans="2:47" s="9" customFormat="1" ht="14.85" customHeight="1">
      <c r="B63" s="105"/>
      <c r="D63" s="106" t="s">
        <v>1898</v>
      </c>
      <c r="E63" s="107"/>
      <c r="F63" s="107"/>
      <c r="G63" s="107"/>
      <c r="H63" s="107"/>
      <c r="I63" s="107"/>
      <c r="J63" s="108">
        <f>J110</f>
        <v>0</v>
      </c>
      <c r="L63" s="105"/>
    </row>
    <row r="64" spans="2:47" s="9" customFormat="1" ht="14.85" customHeight="1">
      <c r="B64" s="105"/>
      <c r="D64" s="106" t="s">
        <v>1899</v>
      </c>
      <c r="E64" s="107"/>
      <c r="F64" s="107"/>
      <c r="G64" s="107"/>
      <c r="H64" s="107"/>
      <c r="I64" s="107"/>
      <c r="J64" s="108">
        <f>J195</f>
        <v>0</v>
      </c>
      <c r="L64" s="105"/>
    </row>
    <row r="65" spans="2:12" s="1" customFormat="1" ht="21.75" customHeight="1">
      <c r="B65" s="34"/>
      <c r="L65" s="34"/>
    </row>
    <row r="66" spans="2:12" s="1" customFormat="1" ht="6.95" customHeight="1">
      <c r="B66" s="43"/>
      <c r="C66" s="44"/>
      <c r="D66" s="44"/>
      <c r="E66" s="44"/>
      <c r="F66" s="44"/>
      <c r="G66" s="44"/>
      <c r="H66" s="44"/>
      <c r="I66" s="44"/>
      <c r="J66" s="44"/>
      <c r="K66" s="44"/>
      <c r="L66" s="34"/>
    </row>
    <row r="70" spans="2:12" s="1" customFormat="1" ht="6.95" customHeight="1">
      <c r="B70" s="45"/>
      <c r="C70" s="46"/>
      <c r="D70" s="46"/>
      <c r="E70" s="46"/>
      <c r="F70" s="46"/>
      <c r="G70" s="46"/>
      <c r="H70" s="46"/>
      <c r="I70" s="46"/>
      <c r="J70" s="46"/>
      <c r="K70" s="46"/>
      <c r="L70" s="34"/>
    </row>
    <row r="71" spans="2:12" s="1" customFormat="1" ht="24.95" customHeight="1">
      <c r="B71" s="34"/>
      <c r="C71" s="22" t="s">
        <v>208</v>
      </c>
      <c r="L71" s="34"/>
    </row>
    <row r="72" spans="2:12" s="1" customFormat="1" ht="6.95" customHeight="1">
      <c r="B72" s="34"/>
      <c r="L72" s="34"/>
    </row>
    <row r="73" spans="2:12" s="1" customFormat="1" ht="12" customHeight="1">
      <c r="B73" s="34"/>
      <c r="C73" s="28" t="s">
        <v>16</v>
      </c>
      <c r="L73" s="34"/>
    </row>
    <row r="74" spans="2:12" s="1" customFormat="1" ht="16.5" customHeight="1">
      <c r="B74" s="34"/>
      <c r="E74" s="320" t="str">
        <f>E7</f>
        <v>II/231 Rekonstrukce ul. 28.října, II.část</v>
      </c>
      <c r="F74" s="321"/>
      <c r="G74" s="321"/>
      <c r="H74" s="321"/>
      <c r="L74" s="34"/>
    </row>
    <row r="75" spans="2:12" s="1" customFormat="1" ht="12" customHeight="1">
      <c r="B75" s="34"/>
      <c r="C75" s="28" t="s">
        <v>180</v>
      </c>
      <c r="L75" s="34"/>
    </row>
    <row r="76" spans="2:12" s="1" customFormat="1" ht="16.5" customHeight="1">
      <c r="B76" s="34"/>
      <c r="E76" s="315" t="str">
        <f>E9</f>
        <v>SO 153.1 - SO 153.1 - Dopravní opatření (100% SÚS)</v>
      </c>
      <c r="F76" s="322"/>
      <c r="G76" s="322"/>
      <c r="H76" s="322"/>
      <c r="L76" s="34"/>
    </row>
    <row r="77" spans="2:12" s="1" customFormat="1" ht="6.95" customHeight="1">
      <c r="B77" s="34"/>
      <c r="L77" s="34"/>
    </row>
    <row r="78" spans="2:12" s="1" customFormat="1" ht="12" customHeight="1">
      <c r="B78" s="34"/>
      <c r="C78" s="28" t="s">
        <v>21</v>
      </c>
      <c r="F78" s="26" t="str">
        <f>F12</f>
        <v xml:space="preserve"> </v>
      </c>
      <c r="I78" s="28" t="s">
        <v>23</v>
      </c>
      <c r="J78" s="51" t="str">
        <f>IF(J12="","",J12)</f>
        <v>1. 10. 2024</v>
      </c>
      <c r="L78" s="34"/>
    </row>
    <row r="79" spans="2:12" s="1" customFormat="1" ht="6.95" customHeight="1">
      <c r="B79" s="34"/>
      <c r="L79" s="34"/>
    </row>
    <row r="80" spans="2:12" s="1" customFormat="1" ht="15.2" customHeight="1">
      <c r="B80" s="34"/>
      <c r="C80" s="28" t="s">
        <v>29</v>
      </c>
      <c r="F80" s="26" t="str">
        <f>E15</f>
        <v>Statutární město Plzeň+ SÚS Plzeňského kraje, p.o.</v>
      </c>
      <c r="I80" s="28" t="s">
        <v>35</v>
      </c>
      <c r="J80" s="32" t="str">
        <f>E21</f>
        <v>PSDS s.r.o.</v>
      </c>
      <c r="L80" s="34"/>
    </row>
    <row r="81" spans="2:65" s="1" customFormat="1" ht="15.2" customHeight="1">
      <c r="B81" s="34"/>
      <c r="C81" s="28" t="s">
        <v>33</v>
      </c>
      <c r="F81" s="26" t="str">
        <f>IF(E18="","",E18)</f>
        <v>Vyplň údaj</v>
      </c>
      <c r="I81" s="28" t="s">
        <v>38</v>
      </c>
      <c r="J81" s="32" t="str">
        <f>E24</f>
        <v xml:space="preserve"> </v>
      </c>
      <c r="L81" s="34"/>
    </row>
    <row r="82" spans="2:65" s="1" customFormat="1" ht="10.35" customHeight="1">
      <c r="B82" s="34"/>
      <c r="L82" s="34"/>
    </row>
    <row r="83" spans="2:65" s="10" customFormat="1" ht="29.25" customHeight="1">
      <c r="B83" s="109"/>
      <c r="C83" s="110" t="s">
        <v>209</v>
      </c>
      <c r="D83" s="111" t="s">
        <v>61</v>
      </c>
      <c r="E83" s="111" t="s">
        <v>57</v>
      </c>
      <c r="F83" s="111" t="s">
        <v>58</v>
      </c>
      <c r="G83" s="111" t="s">
        <v>210</v>
      </c>
      <c r="H83" s="111" t="s">
        <v>211</v>
      </c>
      <c r="I83" s="111" t="s">
        <v>212</v>
      </c>
      <c r="J83" s="111" t="s">
        <v>185</v>
      </c>
      <c r="K83" s="112" t="s">
        <v>213</v>
      </c>
      <c r="L83" s="109"/>
      <c r="M83" s="58" t="s">
        <v>19</v>
      </c>
      <c r="N83" s="59" t="s">
        <v>46</v>
      </c>
      <c r="O83" s="59" t="s">
        <v>214</v>
      </c>
      <c r="P83" s="59" t="s">
        <v>215</v>
      </c>
      <c r="Q83" s="59" t="s">
        <v>216</v>
      </c>
      <c r="R83" s="59" t="s">
        <v>217</v>
      </c>
      <c r="S83" s="59" t="s">
        <v>218</v>
      </c>
      <c r="T83" s="60" t="s">
        <v>219</v>
      </c>
    </row>
    <row r="84" spans="2:65" s="1" customFormat="1" ht="22.9" customHeight="1">
      <c r="B84" s="34"/>
      <c r="C84" s="63" t="s">
        <v>220</v>
      </c>
      <c r="J84" s="113">
        <f>BK84</f>
        <v>0</v>
      </c>
      <c r="L84" s="34"/>
      <c r="M84" s="61"/>
      <c r="N84" s="52"/>
      <c r="O84" s="52"/>
      <c r="P84" s="114">
        <f>P85</f>
        <v>0</v>
      </c>
      <c r="Q84" s="52"/>
      <c r="R84" s="114">
        <f>R85</f>
        <v>6.0299999999999999E-2</v>
      </c>
      <c r="S84" s="52"/>
      <c r="T84" s="115">
        <f>T85</f>
        <v>0</v>
      </c>
      <c r="AT84" s="18" t="s">
        <v>75</v>
      </c>
      <c r="AU84" s="18" t="s">
        <v>186</v>
      </c>
      <c r="BK84" s="116">
        <f>BK85</f>
        <v>0</v>
      </c>
    </row>
    <row r="85" spans="2:65" s="11" customFormat="1" ht="25.9" customHeight="1">
      <c r="B85" s="117"/>
      <c r="D85" s="118" t="s">
        <v>75</v>
      </c>
      <c r="E85" s="119" t="s">
        <v>221</v>
      </c>
      <c r="F85" s="119" t="s">
        <v>222</v>
      </c>
      <c r="I85" s="120"/>
      <c r="J85" s="121">
        <f>BK85</f>
        <v>0</v>
      </c>
      <c r="L85" s="117"/>
      <c r="M85" s="122"/>
      <c r="P85" s="123">
        <f>P86</f>
        <v>0</v>
      </c>
      <c r="R85" s="123">
        <f>R86</f>
        <v>6.0299999999999999E-2</v>
      </c>
      <c r="T85" s="124">
        <f>T86</f>
        <v>0</v>
      </c>
      <c r="AR85" s="118" t="s">
        <v>84</v>
      </c>
      <c r="AT85" s="125" t="s">
        <v>75</v>
      </c>
      <c r="AU85" s="125" t="s">
        <v>76</v>
      </c>
      <c r="AY85" s="118" t="s">
        <v>223</v>
      </c>
      <c r="BK85" s="126">
        <f>BK86</f>
        <v>0</v>
      </c>
    </row>
    <row r="86" spans="2:65" s="11" customFormat="1" ht="22.9" customHeight="1">
      <c r="B86" s="117"/>
      <c r="D86" s="118" t="s">
        <v>75</v>
      </c>
      <c r="E86" s="127" t="s">
        <v>282</v>
      </c>
      <c r="F86" s="127" t="s">
        <v>1900</v>
      </c>
      <c r="I86" s="120"/>
      <c r="J86" s="128">
        <f>BK86</f>
        <v>0</v>
      </c>
      <c r="L86" s="117"/>
      <c r="M86" s="122"/>
      <c r="P86" s="123">
        <f>P87+P110+P195</f>
        <v>0</v>
      </c>
      <c r="R86" s="123">
        <f>R87+R110+R195</f>
        <v>6.0299999999999999E-2</v>
      </c>
      <c r="T86" s="124">
        <f>T87+T110+T195</f>
        <v>0</v>
      </c>
      <c r="AR86" s="118" t="s">
        <v>84</v>
      </c>
      <c r="AT86" s="125" t="s">
        <v>75</v>
      </c>
      <c r="AU86" s="125" t="s">
        <v>84</v>
      </c>
      <c r="AY86" s="118" t="s">
        <v>223</v>
      </c>
      <c r="BK86" s="126">
        <f>BK87+BK110+BK195</f>
        <v>0</v>
      </c>
    </row>
    <row r="87" spans="2:65" s="11" customFormat="1" ht="20.85" customHeight="1">
      <c r="B87" s="117"/>
      <c r="D87" s="118" t="s">
        <v>75</v>
      </c>
      <c r="E87" s="127" t="s">
        <v>1901</v>
      </c>
      <c r="F87" s="127" t="s">
        <v>1902</v>
      </c>
      <c r="I87" s="120"/>
      <c r="J87" s="128">
        <f>BK87</f>
        <v>0</v>
      </c>
      <c r="L87" s="117"/>
      <c r="M87" s="122"/>
      <c r="P87" s="123">
        <f>SUM(P88:P109)</f>
        <v>0</v>
      </c>
      <c r="R87" s="123">
        <f>SUM(R88:R109)</f>
        <v>0</v>
      </c>
      <c r="T87" s="124">
        <f>SUM(T88:T109)</f>
        <v>0</v>
      </c>
      <c r="AR87" s="118" t="s">
        <v>84</v>
      </c>
      <c r="AT87" s="125" t="s">
        <v>75</v>
      </c>
      <c r="AU87" s="125" t="s">
        <v>87</v>
      </c>
      <c r="AY87" s="118" t="s">
        <v>223</v>
      </c>
      <c r="BK87" s="126">
        <f>SUM(BK88:BK109)</f>
        <v>0</v>
      </c>
    </row>
    <row r="88" spans="2:65" s="1" customFormat="1" ht="37.9" customHeight="1">
      <c r="B88" s="34"/>
      <c r="C88" s="129" t="s">
        <v>84</v>
      </c>
      <c r="D88" s="129" t="s">
        <v>227</v>
      </c>
      <c r="E88" s="130" t="s">
        <v>1903</v>
      </c>
      <c r="F88" s="131" t="s">
        <v>1904</v>
      </c>
      <c r="G88" s="132" t="s">
        <v>230</v>
      </c>
      <c r="H88" s="133">
        <v>16</v>
      </c>
      <c r="I88" s="134"/>
      <c r="J88" s="135">
        <f>ROUND(I88*H88,2)</f>
        <v>0</v>
      </c>
      <c r="K88" s="131" t="s">
        <v>272</v>
      </c>
      <c r="L88" s="34"/>
      <c r="M88" s="136" t="s">
        <v>19</v>
      </c>
      <c r="N88" s="137" t="s">
        <v>47</v>
      </c>
      <c r="P88" s="138">
        <f>O88*H88</f>
        <v>0</v>
      </c>
      <c r="Q88" s="138">
        <v>0</v>
      </c>
      <c r="R88" s="138">
        <f>Q88*H88</f>
        <v>0</v>
      </c>
      <c r="S88" s="138">
        <v>0</v>
      </c>
      <c r="T88" s="139">
        <f>S88*H88</f>
        <v>0</v>
      </c>
      <c r="AR88" s="140" t="s">
        <v>232</v>
      </c>
      <c r="AT88" s="140" t="s">
        <v>227</v>
      </c>
      <c r="AU88" s="140" t="s">
        <v>233</v>
      </c>
      <c r="AY88" s="18" t="s">
        <v>223</v>
      </c>
      <c r="BE88" s="141">
        <f>IF(N88="základní",J88,0)</f>
        <v>0</v>
      </c>
      <c r="BF88" s="141">
        <f>IF(N88="snížená",J88,0)</f>
        <v>0</v>
      </c>
      <c r="BG88" s="141">
        <f>IF(N88="zákl. přenesená",J88,0)</f>
        <v>0</v>
      </c>
      <c r="BH88" s="141">
        <f>IF(N88="sníž. přenesená",J88,0)</f>
        <v>0</v>
      </c>
      <c r="BI88" s="141">
        <f>IF(N88="nulová",J88,0)</f>
        <v>0</v>
      </c>
      <c r="BJ88" s="18" t="s">
        <v>84</v>
      </c>
      <c r="BK88" s="141">
        <f>ROUND(I88*H88,2)</f>
        <v>0</v>
      </c>
      <c r="BL88" s="18" t="s">
        <v>232</v>
      </c>
      <c r="BM88" s="140" t="s">
        <v>1905</v>
      </c>
    </row>
    <row r="89" spans="2:65" s="1" customFormat="1" ht="11.25">
      <c r="B89" s="34"/>
      <c r="D89" s="163" t="s">
        <v>274</v>
      </c>
      <c r="F89" s="164" t="s">
        <v>1906</v>
      </c>
      <c r="I89" s="165"/>
      <c r="L89" s="34"/>
      <c r="M89" s="166"/>
      <c r="T89" s="55"/>
      <c r="AT89" s="18" t="s">
        <v>274</v>
      </c>
      <c r="AU89" s="18" t="s">
        <v>233</v>
      </c>
    </row>
    <row r="90" spans="2:65" s="12" customFormat="1" ht="11.25">
      <c r="B90" s="142"/>
      <c r="D90" s="143" t="s">
        <v>249</v>
      </c>
      <c r="E90" s="144" t="s">
        <v>19</v>
      </c>
      <c r="F90" s="145" t="s">
        <v>1907</v>
      </c>
      <c r="H90" s="144" t="s">
        <v>19</v>
      </c>
      <c r="I90" s="146"/>
      <c r="L90" s="142"/>
      <c r="M90" s="147"/>
      <c r="T90" s="148"/>
      <c r="AT90" s="144" t="s">
        <v>249</v>
      </c>
      <c r="AU90" s="144" t="s">
        <v>233</v>
      </c>
      <c r="AV90" s="12" t="s">
        <v>84</v>
      </c>
      <c r="AW90" s="12" t="s">
        <v>37</v>
      </c>
      <c r="AX90" s="12" t="s">
        <v>76</v>
      </c>
      <c r="AY90" s="144" t="s">
        <v>223</v>
      </c>
    </row>
    <row r="91" spans="2:65" s="13" customFormat="1" ht="11.25">
      <c r="B91" s="149"/>
      <c r="D91" s="143" t="s">
        <v>249</v>
      </c>
      <c r="E91" s="150" t="s">
        <v>19</v>
      </c>
      <c r="F91" s="151" t="s">
        <v>1908</v>
      </c>
      <c r="H91" s="152">
        <v>3</v>
      </c>
      <c r="I91" s="153"/>
      <c r="L91" s="149"/>
      <c r="M91" s="154"/>
      <c r="T91" s="155"/>
      <c r="AT91" s="150" t="s">
        <v>249</v>
      </c>
      <c r="AU91" s="150" t="s">
        <v>233</v>
      </c>
      <c r="AV91" s="13" t="s">
        <v>87</v>
      </c>
      <c r="AW91" s="13" t="s">
        <v>37</v>
      </c>
      <c r="AX91" s="13" t="s">
        <v>76</v>
      </c>
      <c r="AY91" s="150" t="s">
        <v>223</v>
      </c>
    </row>
    <row r="92" spans="2:65" s="13" customFormat="1" ht="11.25">
      <c r="B92" s="149"/>
      <c r="D92" s="143" t="s">
        <v>249</v>
      </c>
      <c r="E92" s="150" t="s">
        <v>19</v>
      </c>
      <c r="F92" s="151" t="s">
        <v>1909</v>
      </c>
      <c r="H92" s="152">
        <v>1</v>
      </c>
      <c r="I92" s="153"/>
      <c r="L92" s="149"/>
      <c r="M92" s="154"/>
      <c r="T92" s="155"/>
      <c r="AT92" s="150" t="s">
        <v>249</v>
      </c>
      <c r="AU92" s="150" t="s">
        <v>233</v>
      </c>
      <c r="AV92" s="13" t="s">
        <v>87</v>
      </c>
      <c r="AW92" s="13" t="s">
        <v>37</v>
      </c>
      <c r="AX92" s="13" t="s">
        <v>76</v>
      </c>
      <c r="AY92" s="150" t="s">
        <v>223</v>
      </c>
    </row>
    <row r="93" spans="2:65" s="13" customFormat="1" ht="11.25">
      <c r="B93" s="149"/>
      <c r="D93" s="143" t="s">
        <v>249</v>
      </c>
      <c r="E93" s="150" t="s">
        <v>19</v>
      </c>
      <c r="F93" s="151" t="s">
        <v>1828</v>
      </c>
      <c r="H93" s="152">
        <v>3</v>
      </c>
      <c r="I93" s="153"/>
      <c r="L93" s="149"/>
      <c r="M93" s="154"/>
      <c r="T93" s="155"/>
      <c r="AT93" s="150" t="s">
        <v>249</v>
      </c>
      <c r="AU93" s="150" t="s">
        <v>233</v>
      </c>
      <c r="AV93" s="13" t="s">
        <v>87</v>
      </c>
      <c r="AW93" s="13" t="s">
        <v>37</v>
      </c>
      <c r="AX93" s="13" t="s">
        <v>76</v>
      </c>
      <c r="AY93" s="150" t="s">
        <v>223</v>
      </c>
    </row>
    <row r="94" spans="2:65" s="13" customFormat="1" ht="11.25">
      <c r="B94" s="149"/>
      <c r="D94" s="143" t="s">
        <v>249</v>
      </c>
      <c r="E94" s="150" t="s">
        <v>19</v>
      </c>
      <c r="F94" s="151" t="s">
        <v>1910</v>
      </c>
      <c r="H94" s="152">
        <v>25</v>
      </c>
      <c r="I94" s="153"/>
      <c r="L94" s="149"/>
      <c r="M94" s="154"/>
      <c r="T94" s="155"/>
      <c r="AT94" s="150" t="s">
        <v>249</v>
      </c>
      <c r="AU94" s="150" t="s">
        <v>233</v>
      </c>
      <c r="AV94" s="13" t="s">
        <v>87</v>
      </c>
      <c r="AW94" s="13" t="s">
        <v>37</v>
      </c>
      <c r="AX94" s="13" t="s">
        <v>76</v>
      </c>
      <c r="AY94" s="150" t="s">
        <v>223</v>
      </c>
    </row>
    <row r="95" spans="2:65" s="15" customFormat="1" ht="11.25">
      <c r="B95" s="167"/>
      <c r="D95" s="143" t="s">
        <v>249</v>
      </c>
      <c r="E95" s="168" t="s">
        <v>19</v>
      </c>
      <c r="F95" s="169" t="s">
        <v>292</v>
      </c>
      <c r="H95" s="170">
        <v>32</v>
      </c>
      <c r="I95" s="171"/>
      <c r="L95" s="167"/>
      <c r="M95" s="172"/>
      <c r="T95" s="173"/>
      <c r="AT95" s="168" t="s">
        <v>249</v>
      </c>
      <c r="AU95" s="168" t="s">
        <v>233</v>
      </c>
      <c r="AV95" s="15" t="s">
        <v>233</v>
      </c>
      <c r="AW95" s="15" t="s">
        <v>37</v>
      </c>
      <c r="AX95" s="15" t="s">
        <v>76</v>
      </c>
      <c r="AY95" s="168" t="s">
        <v>223</v>
      </c>
    </row>
    <row r="96" spans="2:65" s="13" customFormat="1" ht="11.25">
      <c r="B96" s="149"/>
      <c r="D96" s="143" t="s">
        <v>249</v>
      </c>
      <c r="E96" s="150" t="s">
        <v>19</v>
      </c>
      <c r="F96" s="151" t="s">
        <v>1911</v>
      </c>
      <c r="H96" s="152">
        <v>16</v>
      </c>
      <c r="I96" s="153"/>
      <c r="L96" s="149"/>
      <c r="M96" s="154"/>
      <c r="T96" s="155"/>
      <c r="AT96" s="150" t="s">
        <v>249</v>
      </c>
      <c r="AU96" s="150" t="s">
        <v>233</v>
      </c>
      <c r="AV96" s="13" t="s">
        <v>87</v>
      </c>
      <c r="AW96" s="13" t="s">
        <v>37</v>
      </c>
      <c r="AX96" s="13" t="s">
        <v>84</v>
      </c>
      <c r="AY96" s="150" t="s">
        <v>223</v>
      </c>
    </row>
    <row r="97" spans="2:65" s="1" customFormat="1" ht="37.9" customHeight="1">
      <c r="B97" s="34"/>
      <c r="C97" s="129" t="s">
        <v>87</v>
      </c>
      <c r="D97" s="129" t="s">
        <v>227</v>
      </c>
      <c r="E97" s="130" t="s">
        <v>1912</v>
      </c>
      <c r="F97" s="131" t="s">
        <v>1913</v>
      </c>
      <c r="G97" s="132" t="s">
        <v>230</v>
      </c>
      <c r="H97" s="133">
        <v>6</v>
      </c>
      <c r="I97" s="134"/>
      <c r="J97" s="135">
        <f>ROUND(I97*H97,2)</f>
        <v>0</v>
      </c>
      <c r="K97" s="131" t="s">
        <v>272</v>
      </c>
      <c r="L97" s="34"/>
      <c r="M97" s="136" t="s">
        <v>19</v>
      </c>
      <c r="N97" s="137" t="s">
        <v>47</v>
      </c>
      <c r="P97" s="138">
        <f>O97*H97</f>
        <v>0</v>
      </c>
      <c r="Q97" s="138">
        <v>0</v>
      </c>
      <c r="R97" s="138">
        <f>Q97*H97</f>
        <v>0</v>
      </c>
      <c r="S97" s="138">
        <v>0</v>
      </c>
      <c r="T97" s="139">
        <f>S97*H97</f>
        <v>0</v>
      </c>
      <c r="AR97" s="140" t="s">
        <v>232</v>
      </c>
      <c r="AT97" s="140" t="s">
        <v>227</v>
      </c>
      <c r="AU97" s="140" t="s">
        <v>233</v>
      </c>
      <c r="AY97" s="18" t="s">
        <v>223</v>
      </c>
      <c r="BE97" s="141">
        <f>IF(N97="základní",J97,0)</f>
        <v>0</v>
      </c>
      <c r="BF97" s="141">
        <f>IF(N97="snížená",J97,0)</f>
        <v>0</v>
      </c>
      <c r="BG97" s="141">
        <f>IF(N97="zákl. přenesená",J97,0)</f>
        <v>0</v>
      </c>
      <c r="BH97" s="141">
        <f>IF(N97="sníž. přenesená",J97,0)</f>
        <v>0</v>
      </c>
      <c r="BI97" s="141">
        <f>IF(N97="nulová",J97,0)</f>
        <v>0</v>
      </c>
      <c r="BJ97" s="18" t="s">
        <v>84</v>
      </c>
      <c r="BK97" s="141">
        <f>ROUND(I97*H97,2)</f>
        <v>0</v>
      </c>
      <c r="BL97" s="18" t="s">
        <v>232</v>
      </c>
      <c r="BM97" s="140" t="s">
        <v>1914</v>
      </c>
    </row>
    <row r="98" spans="2:65" s="1" customFormat="1" ht="11.25">
      <c r="B98" s="34"/>
      <c r="D98" s="163" t="s">
        <v>274</v>
      </c>
      <c r="F98" s="164" t="s">
        <v>1915</v>
      </c>
      <c r="I98" s="165"/>
      <c r="L98" s="34"/>
      <c r="M98" s="166"/>
      <c r="T98" s="55"/>
      <c r="AT98" s="18" t="s">
        <v>274</v>
      </c>
      <c r="AU98" s="18" t="s">
        <v>233</v>
      </c>
    </row>
    <row r="99" spans="2:65" s="12" customFormat="1" ht="11.25">
      <c r="B99" s="142"/>
      <c r="D99" s="143" t="s">
        <v>249</v>
      </c>
      <c r="E99" s="144" t="s">
        <v>19</v>
      </c>
      <c r="F99" s="145" t="s">
        <v>1907</v>
      </c>
      <c r="H99" s="144" t="s">
        <v>19</v>
      </c>
      <c r="I99" s="146"/>
      <c r="L99" s="142"/>
      <c r="M99" s="147"/>
      <c r="T99" s="148"/>
      <c r="AT99" s="144" t="s">
        <v>249</v>
      </c>
      <c r="AU99" s="144" t="s">
        <v>233</v>
      </c>
      <c r="AV99" s="12" t="s">
        <v>84</v>
      </c>
      <c r="AW99" s="12" t="s">
        <v>37</v>
      </c>
      <c r="AX99" s="12" t="s">
        <v>76</v>
      </c>
      <c r="AY99" s="144" t="s">
        <v>223</v>
      </c>
    </row>
    <row r="100" spans="2:65" s="13" customFormat="1" ht="11.25">
      <c r="B100" s="149"/>
      <c r="D100" s="143" t="s">
        <v>249</v>
      </c>
      <c r="E100" s="150" t="s">
        <v>19</v>
      </c>
      <c r="F100" s="151" t="s">
        <v>1916</v>
      </c>
      <c r="H100" s="152">
        <v>11</v>
      </c>
      <c r="I100" s="153"/>
      <c r="L100" s="149"/>
      <c r="M100" s="154"/>
      <c r="T100" s="155"/>
      <c r="AT100" s="150" t="s">
        <v>249</v>
      </c>
      <c r="AU100" s="150" t="s">
        <v>233</v>
      </c>
      <c r="AV100" s="13" t="s">
        <v>87</v>
      </c>
      <c r="AW100" s="13" t="s">
        <v>37</v>
      </c>
      <c r="AX100" s="13" t="s">
        <v>76</v>
      </c>
      <c r="AY100" s="150" t="s">
        <v>223</v>
      </c>
    </row>
    <row r="101" spans="2:65" s="13" customFormat="1" ht="11.25">
      <c r="B101" s="149"/>
      <c r="D101" s="143" t="s">
        <v>249</v>
      </c>
      <c r="E101" s="150" t="s">
        <v>19</v>
      </c>
      <c r="F101" s="151" t="s">
        <v>1917</v>
      </c>
      <c r="H101" s="152">
        <v>5.5</v>
      </c>
      <c r="I101" s="153"/>
      <c r="L101" s="149"/>
      <c r="M101" s="154"/>
      <c r="T101" s="155"/>
      <c r="AT101" s="150" t="s">
        <v>249</v>
      </c>
      <c r="AU101" s="150" t="s">
        <v>233</v>
      </c>
      <c r="AV101" s="13" t="s">
        <v>87</v>
      </c>
      <c r="AW101" s="13" t="s">
        <v>37</v>
      </c>
      <c r="AX101" s="13" t="s">
        <v>76</v>
      </c>
      <c r="AY101" s="150" t="s">
        <v>223</v>
      </c>
    </row>
    <row r="102" spans="2:65" s="13" customFormat="1" ht="11.25">
      <c r="B102" s="149"/>
      <c r="D102" s="143" t="s">
        <v>249</v>
      </c>
      <c r="E102" s="150" t="s">
        <v>19</v>
      </c>
      <c r="F102" s="151" t="s">
        <v>254</v>
      </c>
      <c r="H102" s="152">
        <v>6</v>
      </c>
      <c r="I102" s="153"/>
      <c r="L102" s="149"/>
      <c r="M102" s="154"/>
      <c r="T102" s="155"/>
      <c r="AT102" s="150" t="s">
        <v>249</v>
      </c>
      <c r="AU102" s="150" t="s">
        <v>233</v>
      </c>
      <c r="AV102" s="13" t="s">
        <v>87</v>
      </c>
      <c r="AW102" s="13" t="s">
        <v>37</v>
      </c>
      <c r="AX102" s="13" t="s">
        <v>84</v>
      </c>
      <c r="AY102" s="150" t="s">
        <v>223</v>
      </c>
    </row>
    <row r="103" spans="2:65" s="1" customFormat="1" ht="44.25" customHeight="1">
      <c r="B103" s="34"/>
      <c r="C103" s="129" t="s">
        <v>233</v>
      </c>
      <c r="D103" s="129" t="s">
        <v>227</v>
      </c>
      <c r="E103" s="130" t="s">
        <v>1918</v>
      </c>
      <c r="F103" s="131" t="s">
        <v>1919</v>
      </c>
      <c r="G103" s="132" t="s">
        <v>230</v>
      </c>
      <c r="H103" s="133">
        <v>8640</v>
      </c>
      <c r="I103" s="134"/>
      <c r="J103" s="135">
        <f>ROUND(I103*H103,2)</f>
        <v>0</v>
      </c>
      <c r="K103" s="131" t="s">
        <v>272</v>
      </c>
      <c r="L103" s="34"/>
      <c r="M103" s="136" t="s">
        <v>19</v>
      </c>
      <c r="N103" s="137" t="s">
        <v>47</v>
      </c>
      <c r="P103" s="138">
        <f>O103*H103</f>
        <v>0</v>
      </c>
      <c r="Q103" s="138">
        <v>0</v>
      </c>
      <c r="R103" s="138">
        <f>Q103*H103</f>
        <v>0</v>
      </c>
      <c r="S103" s="138">
        <v>0</v>
      </c>
      <c r="T103" s="139">
        <f>S103*H103</f>
        <v>0</v>
      </c>
      <c r="AR103" s="140" t="s">
        <v>232</v>
      </c>
      <c r="AT103" s="140" t="s">
        <v>227</v>
      </c>
      <c r="AU103" s="140" t="s">
        <v>233</v>
      </c>
      <c r="AY103" s="18" t="s">
        <v>223</v>
      </c>
      <c r="BE103" s="141">
        <f>IF(N103="základní",J103,0)</f>
        <v>0</v>
      </c>
      <c r="BF103" s="141">
        <f>IF(N103="snížená",J103,0)</f>
        <v>0</v>
      </c>
      <c r="BG103" s="141">
        <f>IF(N103="zákl. přenesená",J103,0)</f>
        <v>0</v>
      </c>
      <c r="BH103" s="141">
        <f>IF(N103="sníž. přenesená",J103,0)</f>
        <v>0</v>
      </c>
      <c r="BI103" s="141">
        <f>IF(N103="nulová",J103,0)</f>
        <v>0</v>
      </c>
      <c r="BJ103" s="18" t="s">
        <v>84</v>
      </c>
      <c r="BK103" s="141">
        <f>ROUND(I103*H103,2)</f>
        <v>0</v>
      </c>
      <c r="BL103" s="18" t="s">
        <v>232</v>
      </c>
      <c r="BM103" s="140" t="s">
        <v>1920</v>
      </c>
    </row>
    <row r="104" spans="2:65" s="1" customFormat="1" ht="11.25">
      <c r="B104" s="34"/>
      <c r="D104" s="163" t="s">
        <v>274</v>
      </c>
      <c r="F104" s="164" t="s">
        <v>1921</v>
      </c>
      <c r="I104" s="165"/>
      <c r="L104" s="34"/>
      <c r="M104" s="166"/>
      <c r="T104" s="55"/>
      <c r="AT104" s="18" t="s">
        <v>274</v>
      </c>
      <c r="AU104" s="18" t="s">
        <v>233</v>
      </c>
    </row>
    <row r="105" spans="2:65" s="13" customFormat="1" ht="22.5">
      <c r="B105" s="149"/>
      <c r="D105" s="143" t="s">
        <v>249</v>
      </c>
      <c r="E105" s="150" t="s">
        <v>19</v>
      </c>
      <c r="F105" s="151" t="s">
        <v>1922</v>
      </c>
      <c r="H105" s="152">
        <v>8640</v>
      </c>
      <c r="I105" s="153"/>
      <c r="L105" s="149"/>
      <c r="M105" s="154"/>
      <c r="T105" s="155"/>
      <c r="AT105" s="150" t="s">
        <v>249</v>
      </c>
      <c r="AU105" s="150" t="s">
        <v>233</v>
      </c>
      <c r="AV105" s="13" t="s">
        <v>87</v>
      </c>
      <c r="AW105" s="13" t="s">
        <v>37</v>
      </c>
      <c r="AX105" s="13" t="s">
        <v>84</v>
      </c>
      <c r="AY105" s="150" t="s">
        <v>223</v>
      </c>
    </row>
    <row r="106" spans="2:65" s="1" customFormat="1" ht="44.25" customHeight="1">
      <c r="B106" s="34"/>
      <c r="C106" s="129" t="s">
        <v>232</v>
      </c>
      <c r="D106" s="129" t="s">
        <v>227</v>
      </c>
      <c r="E106" s="130" t="s">
        <v>1923</v>
      </c>
      <c r="F106" s="131" t="s">
        <v>1924</v>
      </c>
      <c r="G106" s="132" t="s">
        <v>230</v>
      </c>
      <c r="H106" s="133">
        <v>3240</v>
      </c>
      <c r="I106" s="134"/>
      <c r="J106" s="135">
        <f>ROUND(I106*H106,2)</f>
        <v>0</v>
      </c>
      <c r="K106" s="131" t="s">
        <v>272</v>
      </c>
      <c r="L106" s="34"/>
      <c r="M106" s="136" t="s">
        <v>19</v>
      </c>
      <c r="N106" s="137" t="s">
        <v>47</v>
      </c>
      <c r="P106" s="138">
        <f>O106*H106</f>
        <v>0</v>
      </c>
      <c r="Q106" s="138">
        <v>0</v>
      </c>
      <c r="R106" s="138">
        <f>Q106*H106</f>
        <v>0</v>
      </c>
      <c r="S106" s="138">
        <v>0</v>
      </c>
      <c r="T106" s="139">
        <f>S106*H106</f>
        <v>0</v>
      </c>
      <c r="AR106" s="140" t="s">
        <v>232</v>
      </c>
      <c r="AT106" s="140" t="s">
        <v>227</v>
      </c>
      <c r="AU106" s="140" t="s">
        <v>233</v>
      </c>
      <c r="AY106" s="18" t="s">
        <v>223</v>
      </c>
      <c r="BE106" s="141">
        <f>IF(N106="základní",J106,0)</f>
        <v>0</v>
      </c>
      <c r="BF106" s="141">
        <f>IF(N106="snížená",J106,0)</f>
        <v>0</v>
      </c>
      <c r="BG106" s="141">
        <f>IF(N106="zákl. přenesená",J106,0)</f>
        <v>0</v>
      </c>
      <c r="BH106" s="141">
        <f>IF(N106="sníž. přenesená",J106,0)</f>
        <v>0</v>
      </c>
      <c r="BI106" s="141">
        <f>IF(N106="nulová",J106,0)</f>
        <v>0</v>
      </c>
      <c r="BJ106" s="18" t="s">
        <v>84</v>
      </c>
      <c r="BK106" s="141">
        <f>ROUND(I106*H106,2)</f>
        <v>0</v>
      </c>
      <c r="BL106" s="18" t="s">
        <v>232</v>
      </c>
      <c r="BM106" s="140" t="s">
        <v>1925</v>
      </c>
    </row>
    <row r="107" spans="2:65" s="1" customFormat="1" ht="11.25">
      <c r="B107" s="34"/>
      <c r="D107" s="163" t="s">
        <v>274</v>
      </c>
      <c r="F107" s="164" t="s">
        <v>1926</v>
      </c>
      <c r="I107" s="165"/>
      <c r="L107" s="34"/>
      <c r="M107" s="166"/>
      <c r="T107" s="55"/>
      <c r="AT107" s="18" t="s">
        <v>274</v>
      </c>
      <c r="AU107" s="18" t="s">
        <v>233</v>
      </c>
    </row>
    <row r="108" spans="2:65" s="12" customFormat="1" ht="11.25">
      <c r="B108" s="142"/>
      <c r="D108" s="143" t="s">
        <v>249</v>
      </c>
      <c r="E108" s="144" t="s">
        <v>19</v>
      </c>
      <c r="F108" s="145" t="s">
        <v>1907</v>
      </c>
      <c r="H108" s="144" t="s">
        <v>19</v>
      </c>
      <c r="I108" s="146"/>
      <c r="L108" s="142"/>
      <c r="M108" s="147"/>
      <c r="T108" s="148"/>
      <c r="AT108" s="144" t="s">
        <v>249</v>
      </c>
      <c r="AU108" s="144" t="s">
        <v>233</v>
      </c>
      <c r="AV108" s="12" t="s">
        <v>84</v>
      </c>
      <c r="AW108" s="12" t="s">
        <v>37</v>
      </c>
      <c r="AX108" s="12" t="s">
        <v>76</v>
      </c>
      <c r="AY108" s="144" t="s">
        <v>223</v>
      </c>
    </row>
    <row r="109" spans="2:65" s="13" customFormat="1" ht="11.25">
      <c r="B109" s="149"/>
      <c r="D109" s="143" t="s">
        <v>249</v>
      </c>
      <c r="E109" s="150" t="s">
        <v>19</v>
      </c>
      <c r="F109" s="151" t="s">
        <v>1927</v>
      </c>
      <c r="H109" s="152">
        <v>3240</v>
      </c>
      <c r="I109" s="153"/>
      <c r="L109" s="149"/>
      <c r="M109" s="154"/>
      <c r="T109" s="155"/>
      <c r="AT109" s="150" t="s">
        <v>249</v>
      </c>
      <c r="AU109" s="150" t="s">
        <v>233</v>
      </c>
      <c r="AV109" s="13" t="s">
        <v>87</v>
      </c>
      <c r="AW109" s="13" t="s">
        <v>37</v>
      </c>
      <c r="AX109" s="13" t="s">
        <v>84</v>
      </c>
      <c r="AY109" s="150" t="s">
        <v>223</v>
      </c>
    </row>
    <row r="110" spans="2:65" s="11" customFormat="1" ht="20.85" customHeight="1">
      <c r="B110" s="117"/>
      <c r="D110" s="118" t="s">
        <v>75</v>
      </c>
      <c r="E110" s="127" t="s">
        <v>1928</v>
      </c>
      <c r="F110" s="127" t="s">
        <v>1929</v>
      </c>
      <c r="I110" s="120"/>
      <c r="J110" s="128">
        <f>BK110</f>
        <v>0</v>
      </c>
      <c r="L110" s="117"/>
      <c r="M110" s="122"/>
      <c r="P110" s="123">
        <f>SUM(P111:P194)</f>
        <v>0</v>
      </c>
      <c r="R110" s="123">
        <f>SUM(R111:R194)</f>
        <v>6.0299999999999999E-2</v>
      </c>
      <c r="T110" s="124">
        <f>SUM(T111:T194)</f>
        <v>0</v>
      </c>
      <c r="AR110" s="118" t="s">
        <v>84</v>
      </c>
      <c r="AT110" s="125" t="s">
        <v>75</v>
      </c>
      <c r="AU110" s="125" t="s">
        <v>87</v>
      </c>
      <c r="AY110" s="118" t="s">
        <v>223</v>
      </c>
      <c r="BK110" s="126">
        <f>SUM(BK111:BK194)</f>
        <v>0</v>
      </c>
    </row>
    <row r="111" spans="2:65" s="1" customFormat="1" ht="37.9" customHeight="1">
      <c r="B111" s="34"/>
      <c r="C111" s="129" t="s">
        <v>244</v>
      </c>
      <c r="D111" s="129" t="s">
        <v>227</v>
      </c>
      <c r="E111" s="130" t="s">
        <v>1903</v>
      </c>
      <c r="F111" s="131" t="s">
        <v>1904</v>
      </c>
      <c r="G111" s="132" t="s">
        <v>230</v>
      </c>
      <c r="H111" s="133">
        <v>365</v>
      </c>
      <c r="I111" s="134"/>
      <c r="J111" s="135">
        <f>ROUND(I111*H111,2)</f>
        <v>0</v>
      </c>
      <c r="K111" s="131" t="s">
        <v>272</v>
      </c>
      <c r="L111" s="34"/>
      <c r="M111" s="136" t="s">
        <v>19</v>
      </c>
      <c r="N111" s="137" t="s">
        <v>47</v>
      </c>
      <c r="P111" s="138">
        <f>O111*H111</f>
        <v>0</v>
      </c>
      <c r="Q111" s="138">
        <v>0</v>
      </c>
      <c r="R111" s="138">
        <f>Q111*H111</f>
        <v>0</v>
      </c>
      <c r="S111" s="138">
        <v>0</v>
      </c>
      <c r="T111" s="139">
        <f>S111*H111</f>
        <v>0</v>
      </c>
      <c r="AR111" s="140" t="s">
        <v>232</v>
      </c>
      <c r="AT111" s="140" t="s">
        <v>227</v>
      </c>
      <c r="AU111" s="140" t="s">
        <v>233</v>
      </c>
      <c r="AY111" s="18" t="s">
        <v>223</v>
      </c>
      <c r="BE111" s="141">
        <f>IF(N111="základní",J111,0)</f>
        <v>0</v>
      </c>
      <c r="BF111" s="141">
        <f>IF(N111="snížená",J111,0)</f>
        <v>0</v>
      </c>
      <c r="BG111" s="141">
        <f>IF(N111="zákl. přenesená",J111,0)</f>
        <v>0</v>
      </c>
      <c r="BH111" s="141">
        <f>IF(N111="sníž. přenesená",J111,0)</f>
        <v>0</v>
      </c>
      <c r="BI111" s="141">
        <f>IF(N111="nulová",J111,0)</f>
        <v>0</v>
      </c>
      <c r="BJ111" s="18" t="s">
        <v>84</v>
      </c>
      <c r="BK111" s="141">
        <f>ROUND(I111*H111,2)</f>
        <v>0</v>
      </c>
      <c r="BL111" s="18" t="s">
        <v>232</v>
      </c>
      <c r="BM111" s="140" t="s">
        <v>1930</v>
      </c>
    </row>
    <row r="112" spans="2:65" s="1" customFormat="1" ht="11.25">
      <c r="B112" s="34"/>
      <c r="D112" s="163" t="s">
        <v>274</v>
      </c>
      <c r="F112" s="164" t="s">
        <v>1906</v>
      </c>
      <c r="I112" s="165"/>
      <c r="L112" s="34"/>
      <c r="M112" s="166"/>
      <c r="T112" s="55"/>
      <c r="AT112" s="18" t="s">
        <v>274</v>
      </c>
      <c r="AU112" s="18" t="s">
        <v>233</v>
      </c>
    </row>
    <row r="113" spans="2:51" s="12" customFormat="1" ht="11.25">
      <c r="B113" s="142"/>
      <c r="D113" s="143" t="s">
        <v>249</v>
      </c>
      <c r="E113" s="144" t="s">
        <v>19</v>
      </c>
      <c r="F113" s="145" t="s">
        <v>1931</v>
      </c>
      <c r="H113" s="144" t="s">
        <v>19</v>
      </c>
      <c r="I113" s="146"/>
      <c r="L113" s="142"/>
      <c r="M113" s="147"/>
      <c r="T113" s="148"/>
      <c r="AT113" s="144" t="s">
        <v>249</v>
      </c>
      <c r="AU113" s="144" t="s">
        <v>233</v>
      </c>
      <c r="AV113" s="12" t="s">
        <v>84</v>
      </c>
      <c r="AW113" s="12" t="s">
        <v>37</v>
      </c>
      <c r="AX113" s="12" t="s">
        <v>76</v>
      </c>
      <c r="AY113" s="144" t="s">
        <v>223</v>
      </c>
    </row>
    <row r="114" spans="2:51" s="13" customFormat="1" ht="11.25">
      <c r="B114" s="149"/>
      <c r="D114" s="143" t="s">
        <v>249</v>
      </c>
      <c r="E114" s="150" t="s">
        <v>19</v>
      </c>
      <c r="F114" s="151" t="s">
        <v>1932</v>
      </c>
      <c r="H114" s="152">
        <v>120</v>
      </c>
      <c r="I114" s="153"/>
      <c r="L114" s="149"/>
      <c r="M114" s="154"/>
      <c r="T114" s="155"/>
      <c r="AT114" s="150" t="s">
        <v>249</v>
      </c>
      <c r="AU114" s="150" t="s">
        <v>233</v>
      </c>
      <c r="AV114" s="13" t="s">
        <v>87</v>
      </c>
      <c r="AW114" s="13" t="s">
        <v>37</v>
      </c>
      <c r="AX114" s="13" t="s">
        <v>76</v>
      </c>
      <c r="AY114" s="150" t="s">
        <v>223</v>
      </c>
    </row>
    <row r="115" spans="2:51" s="13" customFormat="1" ht="11.25">
      <c r="B115" s="149"/>
      <c r="D115" s="143" t="s">
        <v>249</v>
      </c>
      <c r="E115" s="150" t="s">
        <v>19</v>
      </c>
      <c r="F115" s="151" t="s">
        <v>1933</v>
      </c>
      <c r="H115" s="152">
        <v>60</v>
      </c>
      <c r="I115" s="153"/>
      <c r="L115" s="149"/>
      <c r="M115" s="154"/>
      <c r="T115" s="155"/>
      <c r="AT115" s="150" t="s">
        <v>249</v>
      </c>
      <c r="AU115" s="150" t="s">
        <v>233</v>
      </c>
      <c r="AV115" s="13" t="s">
        <v>87</v>
      </c>
      <c r="AW115" s="13" t="s">
        <v>37</v>
      </c>
      <c r="AX115" s="13" t="s">
        <v>76</v>
      </c>
      <c r="AY115" s="150" t="s">
        <v>223</v>
      </c>
    </row>
    <row r="116" spans="2:51" s="13" customFormat="1" ht="11.25">
      <c r="B116" s="149"/>
      <c r="D116" s="143" t="s">
        <v>249</v>
      </c>
      <c r="E116" s="150" t="s">
        <v>19</v>
      </c>
      <c r="F116" s="151" t="s">
        <v>1934</v>
      </c>
      <c r="H116" s="152">
        <v>240</v>
      </c>
      <c r="I116" s="153"/>
      <c r="L116" s="149"/>
      <c r="M116" s="154"/>
      <c r="T116" s="155"/>
      <c r="AT116" s="150" t="s">
        <v>249</v>
      </c>
      <c r="AU116" s="150" t="s">
        <v>233</v>
      </c>
      <c r="AV116" s="13" t="s">
        <v>87</v>
      </c>
      <c r="AW116" s="13" t="s">
        <v>37</v>
      </c>
      <c r="AX116" s="13" t="s">
        <v>76</v>
      </c>
      <c r="AY116" s="150" t="s">
        <v>223</v>
      </c>
    </row>
    <row r="117" spans="2:51" s="15" customFormat="1" ht="11.25">
      <c r="B117" s="167"/>
      <c r="D117" s="143" t="s">
        <v>249</v>
      </c>
      <c r="E117" s="168" t="s">
        <v>19</v>
      </c>
      <c r="F117" s="169" t="s">
        <v>292</v>
      </c>
      <c r="H117" s="170">
        <v>420</v>
      </c>
      <c r="I117" s="171"/>
      <c r="L117" s="167"/>
      <c r="M117" s="172"/>
      <c r="T117" s="173"/>
      <c r="AT117" s="168" t="s">
        <v>249</v>
      </c>
      <c r="AU117" s="168" t="s">
        <v>233</v>
      </c>
      <c r="AV117" s="15" t="s">
        <v>233</v>
      </c>
      <c r="AW117" s="15" t="s">
        <v>37</v>
      </c>
      <c r="AX117" s="15" t="s">
        <v>76</v>
      </c>
      <c r="AY117" s="168" t="s">
        <v>223</v>
      </c>
    </row>
    <row r="118" spans="2:51" s="12" customFormat="1" ht="11.25">
      <c r="B118" s="142"/>
      <c r="D118" s="143" t="s">
        <v>249</v>
      </c>
      <c r="E118" s="144" t="s">
        <v>19</v>
      </c>
      <c r="F118" s="145" t="s">
        <v>1935</v>
      </c>
      <c r="H118" s="144" t="s">
        <v>19</v>
      </c>
      <c r="I118" s="146"/>
      <c r="L118" s="142"/>
      <c r="M118" s="147"/>
      <c r="T118" s="148"/>
      <c r="AT118" s="144" t="s">
        <v>249</v>
      </c>
      <c r="AU118" s="144" t="s">
        <v>233</v>
      </c>
      <c r="AV118" s="12" t="s">
        <v>84</v>
      </c>
      <c r="AW118" s="12" t="s">
        <v>37</v>
      </c>
      <c r="AX118" s="12" t="s">
        <v>76</v>
      </c>
      <c r="AY118" s="144" t="s">
        <v>223</v>
      </c>
    </row>
    <row r="119" spans="2:51" s="13" customFormat="1" ht="11.25">
      <c r="B119" s="149"/>
      <c r="D119" s="143" t="s">
        <v>249</v>
      </c>
      <c r="E119" s="150" t="s">
        <v>19</v>
      </c>
      <c r="F119" s="151" t="s">
        <v>1936</v>
      </c>
      <c r="H119" s="152">
        <v>24</v>
      </c>
      <c r="I119" s="153"/>
      <c r="L119" s="149"/>
      <c r="M119" s="154"/>
      <c r="T119" s="155"/>
      <c r="AT119" s="150" t="s">
        <v>249</v>
      </c>
      <c r="AU119" s="150" t="s">
        <v>233</v>
      </c>
      <c r="AV119" s="13" t="s">
        <v>87</v>
      </c>
      <c r="AW119" s="13" t="s">
        <v>37</v>
      </c>
      <c r="AX119" s="13" t="s">
        <v>76</v>
      </c>
      <c r="AY119" s="150" t="s">
        <v>223</v>
      </c>
    </row>
    <row r="120" spans="2:51" s="13" customFormat="1" ht="11.25">
      <c r="B120" s="149"/>
      <c r="D120" s="143" t="s">
        <v>249</v>
      </c>
      <c r="E120" s="150" t="s">
        <v>19</v>
      </c>
      <c r="F120" s="151" t="s">
        <v>1937</v>
      </c>
      <c r="H120" s="152">
        <v>24</v>
      </c>
      <c r="I120" s="153"/>
      <c r="L120" s="149"/>
      <c r="M120" s="154"/>
      <c r="T120" s="155"/>
      <c r="AT120" s="150" t="s">
        <v>249</v>
      </c>
      <c r="AU120" s="150" t="s">
        <v>233</v>
      </c>
      <c r="AV120" s="13" t="s">
        <v>87</v>
      </c>
      <c r="AW120" s="13" t="s">
        <v>37</v>
      </c>
      <c r="AX120" s="13" t="s">
        <v>76</v>
      </c>
      <c r="AY120" s="150" t="s">
        <v>223</v>
      </c>
    </row>
    <row r="121" spans="2:51" s="13" customFormat="1" ht="11.25">
      <c r="B121" s="149"/>
      <c r="D121" s="143" t="s">
        <v>249</v>
      </c>
      <c r="E121" s="150" t="s">
        <v>19</v>
      </c>
      <c r="F121" s="151" t="s">
        <v>1938</v>
      </c>
      <c r="H121" s="152">
        <v>24</v>
      </c>
      <c r="I121" s="153"/>
      <c r="L121" s="149"/>
      <c r="M121" s="154"/>
      <c r="T121" s="155"/>
      <c r="AT121" s="150" t="s">
        <v>249</v>
      </c>
      <c r="AU121" s="150" t="s">
        <v>233</v>
      </c>
      <c r="AV121" s="13" t="s">
        <v>87</v>
      </c>
      <c r="AW121" s="13" t="s">
        <v>37</v>
      </c>
      <c r="AX121" s="13" t="s">
        <v>76</v>
      </c>
      <c r="AY121" s="150" t="s">
        <v>223</v>
      </c>
    </row>
    <row r="122" spans="2:51" s="13" customFormat="1" ht="11.25">
      <c r="B122" s="149"/>
      <c r="D122" s="143" t="s">
        <v>249</v>
      </c>
      <c r="E122" s="150" t="s">
        <v>19</v>
      </c>
      <c r="F122" s="151" t="s">
        <v>1939</v>
      </c>
      <c r="H122" s="152">
        <v>192</v>
      </c>
      <c r="I122" s="153"/>
      <c r="L122" s="149"/>
      <c r="M122" s="154"/>
      <c r="T122" s="155"/>
      <c r="AT122" s="150" t="s">
        <v>249</v>
      </c>
      <c r="AU122" s="150" t="s">
        <v>233</v>
      </c>
      <c r="AV122" s="13" t="s">
        <v>87</v>
      </c>
      <c r="AW122" s="13" t="s">
        <v>37</v>
      </c>
      <c r="AX122" s="13" t="s">
        <v>76</v>
      </c>
      <c r="AY122" s="150" t="s">
        <v>223</v>
      </c>
    </row>
    <row r="123" spans="2:51" s="15" customFormat="1" ht="11.25">
      <c r="B123" s="167"/>
      <c r="D123" s="143" t="s">
        <v>249</v>
      </c>
      <c r="E123" s="168" t="s">
        <v>19</v>
      </c>
      <c r="F123" s="169" t="s">
        <v>292</v>
      </c>
      <c r="H123" s="170">
        <v>264</v>
      </c>
      <c r="I123" s="171"/>
      <c r="L123" s="167"/>
      <c r="M123" s="172"/>
      <c r="T123" s="173"/>
      <c r="AT123" s="168" t="s">
        <v>249</v>
      </c>
      <c r="AU123" s="168" t="s">
        <v>233</v>
      </c>
      <c r="AV123" s="15" t="s">
        <v>233</v>
      </c>
      <c r="AW123" s="15" t="s">
        <v>37</v>
      </c>
      <c r="AX123" s="15" t="s">
        <v>76</v>
      </c>
      <c r="AY123" s="168" t="s">
        <v>223</v>
      </c>
    </row>
    <row r="124" spans="2:51" s="12" customFormat="1" ht="11.25">
      <c r="B124" s="142"/>
      <c r="D124" s="143" t="s">
        <v>249</v>
      </c>
      <c r="E124" s="144" t="s">
        <v>19</v>
      </c>
      <c r="F124" s="145" t="s">
        <v>1940</v>
      </c>
      <c r="H124" s="144" t="s">
        <v>19</v>
      </c>
      <c r="I124" s="146"/>
      <c r="L124" s="142"/>
      <c r="M124" s="147"/>
      <c r="T124" s="148"/>
      <c r="AT124" s="144" t="s">
        <v>249</v>
      </c>
      <c r="AU124" s="144" t="s">
        <v>233</v>
      </c>
      <c r="AV124" s="12" t="s">
        <v>84</v>
      </c>
      <c r="AW124" s="12" t="s">
        <v>37</v>
      </c>
      <c r="AX124" s="12" t="s">
        <v>76</v>
      </c>
      <c r="AY124" s="144" t="s">
        <v>223</v>
      </c>
    </row>
    <row r="125" spans="2:51" s="13" customFormat="1" ht="11.25">
      <c r="B125" s="149"/>
      <c r="D125" s="143" t="s">
        <v>249</v>
      </c>
      <c r="E125" s="150" t="s">
        <v>19</v>
      </c>
      <c r="F125" s="151" t="s">
        <v>1941</v>
      </c>
      <c r="H125" s="152">
        <v>8</v>
      </c>
      <c r="I125" s="153"/>
      <c r="L125" s="149"/>
      <c r="M125" s="154"/>
      <c r="T125" s="155"/>
      <c r="AT125" s="150" t="s">
        <v>249</v>
      </c>
      <c r="AU125" s="150" t="s">
        <v>233</v>
      </c>
      <c r="AV125" s="13" t="s">
        <v>87</v>
      </c>
      <c r="AW125" s="13" t="s">
        <v>37</v>
      </c>
      <c r="AX125" s="13" t="s">
        <v>76</v>
      </c>
      <c r="AY125" s="150" t="s">
        <v>223</v>
      </c>
    </row>
    <row r="126" spans="2:51" s="13" customFormat="1" ht="11.25">
      <c r="B126" s="149"/>
      <c r="D126" s="143" t="s">
        <v>249</v>
      </c>
      <c r="E126" s="150" t="s">
        <v>19</v>
      </c>
      <c r="F126" s="151" t="s">
        <v>1942</v>
      </c>
      <c r="H126" s="152">
        <v>4</v>
      </c>
      <c r="I126" s="153"/>
      <c r="L126" s="149"/>
      <c r="M126" s="154"/>
      <c r="T126" s="155"/>
      <c r="AT126" s="150" t="s">
        <v>249</v>
      </c>
      <c r="AU126" s="150" t="s">
        <v>233</v>
      </c>
      <c r="AV126" s="13" t="s">
        <v>87</v>
      </c>
      <c r="AW126" s="13" t="s">
        <v>37</v>
      </c>
      <c r="AX126" s="13" t="s">
        <v>76</v>
      </c>
      <c r="AY126" s="150" t="s">
        <v>223</v>
      </c>
    </row>
    <row r="127" spans="2:51" s="13" customFormat="1" ht="11.25">
      <c r="B127" s="149"/>
      <c r="D127" s="143" t="s">
        <v>249</v>
      </c>
      <c r="E127" s="150" t="s">
        <v>19</v>
      </c>
      <c r="F127" s="151" t="s">
        <v>1943</v>
      </c>
      <c r="H127" s="152">
        <v>4</v>
      </c>
      <c r="I127" s="153"/>
      <c r="L127" s="149"/>
      <c r="M127" s="154"/>
      <c r="T127" s="155"/>
      <c r="AT127" s="150" t="s">
        <v>249</v>
      </c>
      <c r="AU127" s="150" t="s">
        <v>233</v>
      </c>
      <c r="AV127" s="13" t="s">
        <v>87</v>
      </c>
      <c r="AW127" s="13" t="s">
        <v>37</v>
      </c>
      <c r="AX127" s="13" t="s">
        <v>76</v>
      </c>
      <c r="AY127" s="150" t="s">
        <v>223</v>
      </c>
    </row>
    <row r="128" spans="2:51" s="13" customFormat="1" ht="11.25">
      <c r="B128" s="149"/>
      <c r="D128" s="143" t="s">
        <v>249</v>
      </c>
      <c r="E128" s="150" t="s">
        <v>19</v>
      </c>
      <c r="F128" s="151" t="s">
        <v>1944</v>
      </c>
      <c r="H128" s="152">
        <v>4</v>
      </c>
      <c r="I128" s="153"/>
      <c r="L128" s="149"/>
      <c r="M128" s="154"/>
      <c r="T128" s="155"/>
      <c r="AT128" s="150" t="s">
        <v>249</v>
      </c>
      <c r="AU128" s="150" t="s">
        <v>233</v>
      </c>
      <c r="AV128" s="13" t="s">
        <v>87</v>
      </c>
      <c r="AW128" s="13" t="s">
        <v>37</v>
      </c>
      <c r="AX128" s="13" t="s">
        <v>76</v>
      </c>
      <c r="AY128" s="150" t="s">
        <v>223</v>
      </c>
    </row>
    <row r="129" spans="2:65" s="13" customFormat="1" ht="11.25">
      <c r="B129" s="149"/>
      <c r="D129" s="143" t="s">
        <v>249</v>
      </c>
      <c r="E129" s="150" t="s">
        <v>19</v>
      </c>
      <c r="F129" s="151" t="s">
        <v>1945</v>
      </c>
      <c r="H129" s="152">
        <v>4</v>
      </c>
      <c r="I129" s="153"/>
      <c r="L129" s="149"/>
      <c r="M129" s="154"/>
      <c r="T129" s="155"/>
      <c r="AT129" s="150" t="s">
        <v>249</v>
      </c>
      <c r="AU129" s="150" t="s">
        <v>233</v>
      </c>
      <c r="AV129" s="13" t="s">
        <v>87</v>
      </c>
      <c r="AW129" s="13" t="s">
        <v>37</v>
      </c>
      <c r="AX129" s="13" t="s">
        <v>76</v>
      </c>
      <c r="AY129" s="150" t="s">
        <v>223</v>
      </c>
    </row>
    <row r="130" spans="2:65" s="13" customFormat="1" ht="11.25">
      <c r="B130" s="149"/>
      <c r="D130" s="143" t="s">
        <v>249</v>
      </c>
      <c r="E130" s="150" t="s">
        <v>19</v>
      </c>
      <c r="F130" s="151" t="s">
        <v>1946</v>
      </c>
      <c r="H130" s="152">
        <v>16</v>
      </c>
      <c r="I130" s="153"/>
      <c r="L130" s="149"/>
      <c r="M130" s="154"/>
      <c r="T130" s="155"/>
      <c r="AT130" s="150" t="s">
        <v>249</v>
      </c>
      <c r="AU130" s="150" t="s">
        <v>233</v>
      </c>
      <c r="AV130" s="13" t="s">
        <v>87</v>
      </c>
      <c r="AW130" s="13" t="s">
        <v>37</v>
      </c>
      <c r="AX130" s="13" t="s">
        <v>76</v>
      </c>
      <c r="AY130" s="150" t="s">
        <v>223</v>
      </c>
    </row>
    <row r="131" spans="2:65" s="15" customFormat="1" ht="11.25">
      <c r="B131" s="167"/>
      <c r="D131" s="143" t="s">
        <v>249</v>
      </c>
      <c r="E131" s="168" t="s">
        <v>19</v>
      </c>
      <c r="F131" s="169" t="s">
        <v>292</v>
      </c>
      <c r="H131" s="170">
        <v>40</v>
      </c>
      <c r="I131" s="171"/>
      <c r="L131" s="167"/>
      <c r="M131" s="172"/>
      <c r="T131" s="173"/>
      <c r="AT131" s="168" t="s">
        <v>249</v>
      </c>
      <c r="AU131" s="168" t="s">
        <v>233</v>
      </c>
      <c r="AV131" s="15" t="s">
        <v>233</v>
      </c>
      <c r="AW131" s="15" t="s">
        <v>37</v>
      </c>
      <c r="AX131" s="15" t="s">
        <v>76</v>
      </c>
      <c r="AY131" s="168" t="s">
        <v>223</v>
      </c>
    </row>
    <row r="132" spans="2:65" s="12" customFormat="1" ht="11.25">
      <c r="B132" s="142"/>
      <c r="D132" s="143" t="s">
        <v>249</v>
      </c>
      <c r="E132" s="144" t="s">
        <v>19</v>
      </c>
      <c r="F132" s="145" t="s">
        <v>1947</v>
      </c>
      <c r="H132" s="144" t="s">
        <v>19</v>
      </c>
      <c r="I132" s="146"/>
      <c r="L132" s="142"/>
      <c r="M132" s="147"/>
      <c r="T132" s="148"/>
      <c r="AT132" s="144" t="s">
        <v>249</v>
      </c>
      <c r="AU132" s="144" t="s">
        <v>233</v>
      </c>
      <c r="AV132" s="12" t="s">
        <v>84</v>
      </c>
      <c r="AW132" s="12" t="s">
        <v>37</v>
      </c>
      <c r="AX132" s="12" t="s">
        <v>76</v>
      </c>
      <c r="AY132" s="144" t="s">
        <v>223</v>
      </c>
    </row>
    <row r="133" spans="2:65" s="13" customFormat="1" ht="11.25">
      <c r="B133" s="149"/>
      <c r="D133" s="143" t="s">
        <v>249</v>
      </c>
      <c r="E133" s="150" t="s">
        <v>19</v>
      </c>
      <c r="F133" s="151" t="s">
        <v>1948</v>
      </c>
      <c r="H133" s="152">
        <v>2</v>
      </c>
      <c r="I133" s="153"/>
      <c r="L133" s="149"/>
      <c r="M133" s="154"/>
      <c r="T133" s="155"/>
      <c r="AT133" s="150" t="s">
        <v>249</v>
      </c>
      <c r="AU133" s="150" t="s">
        <v>233</v>
      </c>
      <c r="AV133" s="13" t="s">
        <v>87</v>
      </c>
      <c r="AW133" s="13" t="s">
        <v>37</v>
      </c>
      <c r="AX133" s="13" t="s">
        <v>76</v>
      </c>
      <c r="AY133" s="150" t="s">
        <v>223</v>
      </c>
    </row>
    <row r="134" spans="2:65" s="13" customFormat="1" ht="11.25">
      <c r="B134" s="149"/>
      <c r="D134" s="143" t="s">
        <v>249</v>
      </c>
      <c r="E134" s="150" t="s">
        <v>19</v>
      </c>
      <c r="F134" s="151" t="s">
        <v>1949</v>
      </c>
      <c r="H134" s="152">
        <v>2</v>
      </c>
      <c r="I134" s="153"/>
      <c r="L134" s="149"/>
      <c r="M134" s="154"/>
      <c r="T134" s="155"/>
      <c r="AT134" s="150" t="s">
        <v>249</v>
      </c>
      <c r="AU134" s="150" t="s">
        <v>233</v>
      </c>
      <c r="AV134" s="13" t="s">
        <v>87</v>
      </c>
      <c r="AW134" s="13" t="s">
        <v>37</v>
      </c>
      <c r="AX134" s="13" t="s">
        <v>76</v>
      </c>
      <c r="AY134" s="150" t="s">
        <v>223</v>
      </c>
    </row>
    <row r="135" spans="2:65" s="13" customFormat="1" ht="11.25">
      <c r="B135" s="149"/>
      <c r="D135" s="143" t="s">
        <v>249</v>
      </c>
      <c r="E135" s="150" t="s">
        <v>19</v>
      </c>
      <c r="F135" s="151" t="s">
        <v>1950</v>
      </c>
      <c r="H135" s="152">
        <v>2</v>
      </c>
      <c r="I135" s="153"/>
      <c r="L135" s="149"/>
      <c r="M135" s="154"/>
      <c r="T135" s="155"/>
      <c r="AT135" s="150" t="s">
        <v>249</v>
      </c>
      <c r="AU135" s="150" t="s">
        <v>233</v>
      </c>
      <c r="AV135" s="13" t="s">
        <v>87</v>
      </c>
      <c r="AW135" s="13" t="s">
        <v>37</v>
      </c>
      <c r="AX135" s="13" t="s">
        <v>76</v>
      </c>
      <c r="AY135" s="150" t="s">
        <v>223</v>
      </c>
    </row>
    <row r="136" spans="2:65" s="15" customFormat="1" ht="11.25">
      <c r="B136" s="167"/>
      <c r="D136" s="143" t="s">
        <v>249</v>
      </c>
      <c r="E136" s="168" t="s">
        <v>19</v>
      </c>
      <c r="F136" s="169" t="s">
        <v>292</v>
      </c>
      <c r="H136" s="170">
        <v>6</v>
      </c>
      <c r="I136" s="171"/>
      <c r="L136" s="167"/>
      <c r="M136" s="172"/>
      <c r="T136" s="173"/>
      <c r="AT136" s="168" t="s">
        <v>249</v>
      </c>
      <c r="AU136" s="168" t="s">
        <v>233</v>
      </c>
      <c r="AV136" s="15" t="s">
        <v>233</v>
      </c>
      <c r="AW136" s="15" t="s">
        <v>37</v>
      </c>
      <c r="AX136" s="15" t="s">
        <v>76</v>
      </c>
      <c r="AY136" s="168" t="s">
        <v>223</v>
      </c>
    </row>
    <row r="137" spans="2:65" s="14" customFormat="1" ht="11.25">
      <c r="B137" s="156"/>
      <c r="D137" s="143" t="s">
        <v>249</v>
      </c>
      <c r="E137" s="157" t="s">
        <v>19</v>
      </c>
      <c r="F137" s="158" t="s">
        <v>253</v>
      </c>
      <c r="H137" s="159">
        <v>730</v>
      </c>
      <c r="I137" s="160"/>
      <c r="L137" s="156"/>
      <c r="M137" s="161"/>
      <c r="T137" s="162"/>
      <c r="AT137" s="157" t="s">
        <v>249</v>
      </c>
      <c r="AU137" s="157" t="s">
        <v>233</v>
      </c>
      <c r="AV137" s="14" t="s">
        <v>232</v>
      </c>
      <c r="AW137" s="14" t="s">
        <v>37</v>
      </c>
      <c r="AX137" s="14" t="s">
        <v>76</v>
      </c>
      <c r="AY137" s="157" t="s">
        <v>223</v>
      </c>
    </row>
    <row r="138" spans="2:65" s="13" customFormat="1" ht="11.25">
      <c r="B138" s="149"/>
      <c r="D138" s="143" t="s">
        <v>249</v>
      </c>
      <c r="E138" s="150" t="s">
        <v>19</v>
      </c>
      <c r="F138" s="151" t="s">
        <v>1951</v>
      </c>
      <c r="H138" s="152">
        <v>365</v>
      </c>
      <c r="I138" s="153"/>
      <c r="L138" s="149"/>
      <c r="M138" s="154"/>
      <c r="T138" s="155"/>
      <c r="AT138" s="150" t="s">
        <v>249</v>
      </c>
      <c r="AU138" s="150" t="s">
        <v>233</v>
      </c>
      <c r="AV138" s="13" t="s">
        <v>87</v>
      </c>
      <c r="AW138" s="13" t="s">
        <v>37</v>
      </c>
      <c r="AX138" s="13" t="s">
        <v>84</v>
      </c>
      <c r="AY138" s="150" t="s">
        <v>223</v>
      </c>
    </row>
    <row r="139" spans="2:65" s="1" customFormat="1" ht="44.25" customHeight="1">
      <c r="B139" s="34"/>
      <c r="C139" s="129" t="s">
        <v>254</v>
      </c>
      <c r="D139" s="129" t="s">
        <v>227</v>
      </c>
      <c r="E139" s="130" t="s">
        <v>1918</v>
      </c>
      <c r="F139" s="131" t="s">
        <v>1919</v>
      </c>
      <c r="G139" s="132" t="s">
        <v>230</v>
      </c>
      <c r="H139" s="133">
        <v>197100</v>
      </c>
      <c r="I139" s="134"/>
      <c r="J139" s="135">
        <f>ROUND(I139*H139,2)</f>
        <v>0</v>
      </c>
      <c r="K139" s="131" t="s">
        <v>272</v>
      </c>
      <c r="L139" s="34"/>
      <c r="M139" s="136" t="s">
        <v>19</v>
      </c>
      <c r="N139" s="137" t="s">
        <v>47</v>
      </c>
      <c r="P139" s="138">
        <f>O139*H139</f>
        <v>0</v>
      </c>
      <c r="Q139" s="138">
        <v>0</v>
      </c>
      <c r="R139" s="138">
        <f>Q139*H139</f>
        <v>0</v>
      </c>
      <c r="S139" s="138">
        <v>0</v>
      </c>
      <c r="T139" s="139">
        <f>S139*H139</f>
        <v>0</v>
      </c>
      <c r="AR139" s="140" t="s">
        <v>232</v>
      </c>
      <c r="AT139" s="140" t="s">
        <v>227</v>
      </c>
      <c r="AU139" s="140" t="s">
        <v>233</v>
      </c>
      <c r="AY139" s="18" t="s">
        <v>223</v>
      </c>
      <c r="BE139" s="141">
        <f>IF(N139="základní",J139,0)</f>
        <v>0</v>
      </c>
      <c r="BF139" s="141">
        <f>IF(N139="snížená",J139,0)</f>
        <v>0</v>
      </c>
      <c r="BG139" s="141">
        <f>IF(N139="zákl. přenesená",J139,0)</f>
        <v>0</v>
      </c>
      <c r="BH139" s="141">
        <f>IF(N139="sníž. přenesená",J139,0)</f>
        <v>0</v>
      </c>
      <c r="BI139" s="141">
        <f>IF(N139="nulová",J139,0)</f>
        <v>0</v>
      </c>
      <c r="BJ139" s="18" t="s">
        <v>84</v>
      </c>
      <c r="BK139" s="141">
        <f>ROUND(I139*H139,2)</f>
        <v>0</v>
      </c>
      <c r="BL139" s="18" t="s">
        <v>232</v>
      </c>
      <c r="BM139" s="140" t="s">
        <v>1952</v>
      </c>
    </row>
    <row r="140" spans="2:65" s="1" customFormat="1" ht="11.25">
      <c r="B140" s="34"/>
      <c r="D140" s="163" t="s">
        <v>274</v>
      </c>
      <c r="F140" s="164" t="s">
        <v>1921</v>
      </c>
      <c r="I140" s="165"/>
      <c r="L140" s="34"/>
      <c r="M140" s="166"/>
      <c r="T140" s="55"/>
      <c r="AT140" s="18" t="s">
        <v>274</v>
      </c>
      <c r="AU140" s="18" t="s">
        <v>233</v>
      </c>
    </row>
    <row r="141" spans="2:65" s="13" customFormat="1" ht="22.5">
      <c r="B141" s="149"/>
      <c r="D141" s="143" t="s">
        <v>249</v>
      </c>
      <c r="E141" s="150" t="s">
        <v>19</v>
      </c>
      <c r="F141" s="151" t="s">
        <v>1953</v>
      </c>
      <c r="H141" s="152">
        <v>197100</v>
      </c>
      <c r="I141" s="153"/>
      <c r="L141" s="149"/>
      <c r="M141" s="154"/>
      <c r="T141" s="155"/>
      <c r="AT141" s="150" t="s">
        <v>249</v>
      </c>
      <c r="AU141" s="150" t="s">
        <v>233</v>
      </c>
      <c r="AV141" s="13" t="s">
        <v>87</v>
      </c>
      <c r="AW141" s="13" t="s">
        <v>37</v>
      </c>
      <c r="AX141" s="13" t="s">
        <v>84</v>
      </c>
      <c r="AY141" s="150" t="s">
        <v>223</v>
      </c>
    </row>
    <row r="142" spans="2:65" s="1" customFormat="1" ht="37.9" customHeight="1">
      <c r="B142" s="34"/>
      <c r="C142" s="129" t="s">
        <v>262</v>
      </c>
      <c r="D142" s="129" t="s">
        <v>227</v>
      </c>
      <c r="E142" s="130" t="s">
        <v>1954</v>
      </c>
      <c r="F142" s="131" t="s">
        <v>1955</v>
      </c>
      <c r="G142" s="132" t="s">
        <v>230</v>
      </c>
      <c r="H142" s="133">
        <v>72</v>
      </c>
      <c r="I142" s="134"/>
      <c r="J142" s="135">
        <f>ROUND(I142*H142,2)</f>
        <v>0</v>
      </c>
      <c r="K142" s="131" t="s">
        <v>272</v>
      </c>
      <c r="L142" s="34"/>
      <c r="M142" s="136" t="s">
        <v>19</v>
      </c>
      <c r="N142" s="137" t="s">
        <v>47</v>
      </c>
      <c r="P142" s="138">
        <f>O142*H142</f>
        <v>0</v>
      </c>
      <c r="Q142" s="138">
        <v>0</v>
      </c>
      <c r="R142" s="138">
        <f>Q142*H142</f>
        <v>0</v>
      </c>
      <c r="S142" s="138">
        <v>0</v>
      </c>
      <c r="T142" s="139">
        <f>S142*H142</f>
        <v>0</v>
      </c>
      <c r="AR142" s="140" t="s">
        <v>232</v>
      </c>
      <c r="AT142" s="140" t="s">
        <v>227</v>
      </c>
      <c r="AU142" s="140" t="s">
        <v>233</v>
      </c>
      <c r="AY142" s="18" t="s">
        <v>223</v>
      </c>
      <c r="BE142" s="141">
        <f>IF(N142="základní",J142,0)</f>
        <v>0</v>
      </c>
      <c r="BF142" s="141">
        <f>IF(N142="snížená",J142,0)</f>
        <v>0</v>
      </c>
      <c r="BG142" s="141">
        <f>IF(N142="zákl. přenesená",J142,0)</f>
        <v>0</v>
      </c>
      <c r="BH142" s="141">
        <f>IF(N142="sníž. přenesená",J142,0)</f>
        <v>0</v>
      </c>
      <c r="BI142" s="141">
        <f>IF(N142="nulová",J142,0)</f>
        <v>0</v>
      </c>
      <c r="BJ142" s="18" t="s">
        <v>84</v>
      </c>
      <c r="BK142" s="141">
        <f>ROUND(I142*H142,2)</f>
        <v>0</v>
      </c>
      <c r="BL142" s="18" t="s">
        <v>232</v>
      </c>
      <c r="BM142" s="140" t="s">
        <v>1956</v>
      </c>
    </row>
    <row r="143" spans="2:65" s="1" customFormat="1" ht="11.25">
      <c r="B143" s="34"/>
      <c r="D143" s="163" t="s">
        <v>274</v>
      </c>
      <c r="F143" s="164" t="s">
        <v>1957</v>
      </c>
      <c r="I143" s="165"/>
      <c r="L143" s="34"/>
      <c r="M143" s="166"/>
      <c r="T143" s="55"/>
      <c r="AT143" s="18" t="s">
        <v>274</v>
      </c>
      <c r="AU143" s="18" t="s">
        <v>233</v>
      </c>
    </row>
    <row r="144" spans="2:65" s="12" customFormat="1" ht="11.25">
      <c r="B144" s="142"/>
      <c r="D144" s="143" t="s">
        <v>249</v>
      </c>
      <c r="E144" s="144" t="s">
        <v>19</v>
      </c>
      <c r="F144" s="145" t="s">
        <v>1931</v>
      </c>
      <c r="H144" s="144" t="s">
        <v>19</v>
      </c>
      <c r="I144" s="146"/>
      <c r="L144" s="142"/>
      <c r="M144" s="147"/>
      <c r="T144" s="148"/>
      <c r="AT144" s="144" t="s">
        <v>249</v>
      </c>
      <c r="AU144" s="144" t="s">
        <v>233</v>
      </c>
      <c r="AV144" s="12" t="s">
        <v>84</v>
      </c>
      <c r="AW144" s="12" t="s">
        <v>37</v>
      </c>
      <c r="AX144" s="12" t="s">
        <v>76</v>
      </c>
      <c r="AY144" s="144" t="s">
        <v>223</v>
      </c>
    </row>
    <row r="145" spans="2:65" s="13" customFormat="1" ht="11.25">
      <c r="B145" s="149"/>
      <c r="D145" s="143" t="s">
        <v>249</v>
      </c>
      <c r="E145" s="150" t="s">
        <v>19</v>
      </c>
      <c r="F145" s="151" t="s">
        <v>1958</v>
      </c>
      <c r="H145" s="152">
        <v>120</v>
      </c>
      <c r="I145" s="153"/>
      <c r="L145" s="149"/>
      <c r="M145" s="154"/>
      <c r="T145" s="155"/>
      <c r="AT145" s="150" t="s">
        <v>249</v>
      </c>
      <c r="AU145" s="150" t="s">
        <v>233</v>
      </c>
      <c r="AV145" s="13" t="s">
        <v>87</v>
      </c>
      <c r="AW145" s="13" t="s">
        <v>37</v>
      </c>
      <c r="AX145" s="13" t="s">
        <v>76</v>
      </c>
      <c r="AY145" s="150" t="s">
        <v>223</v>
      </c>
    </row>
    <row r="146" spans="2:65" s="12" customFormat="1" ht="11.25">
      <c r="B146" s="142"/>
      <c r="D146" s="143" t="s">
        <v>249</v>
      </c>
      <c r="E146" s="144" t="s">
        <v>19</v>
      </c>
      <c r="F146" s="145" t="s">
        <v>1935</v>
      </c>
      <c r="H146" s="144" t="s">
        <v>19</v>
      </c>
      <c r="I146" s="146"/>
      <c r="L146" s="142"/>
      <c r="M146" s="147"/>
      <c r="T146" s="148"/>
      <c r="AT146" s="144" t="s">
        <v>249</v>
      </c>
      <c r="AU146" s="144" t="s">
        <v>233</v>
      </c>
      <c r="AV146" s="12" t="s">
        <v>84</v>
      </c>
      <c r="AW146" s="12" t="s">
        <v>37</v>
      </c>
      <c r="AX146" s="12" t="s">
        <v>76</v>
      </c>
      <c r="AY146" s="144" t="s">
        <v>223</v>
      </c>
    </row>
    <row r="147" spans="2:65" s="13" customFormat="1" ht="11.25">
      <c r="B147" s="149"/>
      <c r="D147" s="143" t="s">
        <v>249</v>
      </c>
      <c r="E147" s="150" t="s">
        <v>19</v>
      </c>
      <c r="F147" s="151" t="s">
        <v>1959</v>
      </c>
      <c r="H147" s="152">
        <v>24</v>
      </c>
      <c r="I147" s="153"/>
      <c r="L147" s="149"/>
      <c r="M147" s="154"/>
      <c r="T147" s="155"/>
      <c r="AT147" s="150" t="s">
        <v>249</v>
      </c>
      <c r="AU147" s="150" t="s">
        <v>233</v>
      </c>
      <c r="AV147" s="13" t="s">
        <v>87</v>
      </c>
      <c r="AW147" s="13" t="s">
        <v>37</v>
      </c>
      <c r="AX147" s="13" t="s">
        <v>76</v>
      </c>
      <c r="AY147" s="150" t="s">
        <v>223</v>
      </c>
    </row>
    <row r="148" spans="2:65" s="15" customFormat="1" ht="11.25">
      <c r="B148" s="167"/>
      <c r="D148" s="143" t="s">
        <v>249</v>
      </c>
      <c r="E148" s="168" t="s">
        <v>19</v>
      </c>
      <c r="F148" s="169" t="s">
        <v>292</v>
      </c>
      <c r="H148" s="170">
        <v>144</v>
      </c>
      <c r="I148" s="171"/>
      <c r="L148" s="167"/>
      <c r="M148" s="172"/>
      <c r="T148" s="173"/>
      <c r="AT148" s="168" t="s">
        <v>249</v>
      </c>
      <c r="AU148" s="168" t="s">
        <v>233</v>
      </c>
      <c r="AV148" s="15" t="s">
        <v>233</v>
      </c>
      <c r="AW148" s="15" t="s">
        <v>37</v>
      </c>
      <c r="AX148" s="15" t="s">
        <v>76</v>
      </c>
      <c r="AY148" s="168" t="s">
        <v>223</v>
      </c>
    </row>
    <row r="149" spans="2:65" s="13" customFormat="1" ht="11.25">
      <c r="B149" s="149"/>
      <c r="D149" s="143" t="s">
        <v>249</v>
      </c>
      <c r="E149" s="150" t="s">
        <v>19</v>
      </c>
      <c r="F149" s="151" t="s">
        <v>1960</v>
      </c>
      <c r="H149" s="152">
        <v>72</v>
      </c>
      <c r="I149" s="153"/>
      <c r="L149" s="149"/>
      <c r="M149" s="154"/>
      <c r="T149" s="155"/>
      <c r="AT149" s="150" t="s">
        <v>249</v>
      </c>
      <c r="AU149" s="150" t="s">
        <v>233</v>
      </c>
      <c r="AV149" s="13" t="s">
        <v>87</v>
      </c>
      <c r="AW149" s="13" t="s">
        <v>37</v>
      </c>
      <c r="AX149" s="13" t="s">
        <v>84</v>
      </c>
      <c r="AY149" s="150" t="s">
        <v>223</v>
      </c>
    </row>
    <row r="150" spans="2:65" s="1" customFormat="1" ht="37.9" customHeight="1">
      <c r="B150" s="34"/>
      <c r="C150" s="129" t="s">
        <v>268</v>
      </c>
      <c r="D150" s="129" t="s">
        <v>227</v>
      </c>
      <c r="E150" s="130" t="s">
        <v>1961</v>
      </c>
      <c r="F150" s="131" t="s">
        <v>1962</v>
      </c>
      <c r="G150" s="132" t="s">
        <v>230</v>
      </c>
      <c r="H150" s="133">
        <v>4</v>
      </c>
      <c r="I150" s="134"/>
      <c r="J150" s="135">
        <f>ROUND(I150*H150,2)</f>
        <v>0</v>
      </c>
      <c r="K150" s="131" t="s">
        <v>272</v>
      </c>
      <c r="L150" s="34"/>
      <c r="M150" s="136" t="s">
        <v>19</v>
      </c>
      <c r="N150" s="137" t="s">
        <v>47</v>
      </c>
      <c r="P150" s="138">
        <f>O150*H150</f>
        <v>0</v>
      </c>
      <c r="Q150" s="138">
        <v>0</v>
      </c>
      <c r="R150" s="138">
        <f>Q150*H150</f>
        <v>0</v>
      </c>
      <c r="S150" s="138">
        <v>0</v>
      </c>
      <c r="T150" s="139">
        <f>S150*H150</f>
        <v>0</v>
      </c>
      <c r="AR150" s="140" t="s">
        <v>232</v>
      </c>
      <c r="AT150" s="140" t="s">
        <v>227</v>
      </c>
      <c r="AU150" s="140" t="s">
        <v>233</v>
      </c>
      <c r="AY150" s="18" t="s">
        <v>223</v>
      </c>
      <c r="BE150" s="141">
        <f>IF(N150="základní",J150,0)</f>
        <v>0</v>
      </c>
      <c r="BF150" s="141">
        <f>IF(N150="snížená",J150,0)</f>
        <v>0</v>
      </c>
      <c r="BG150" s="141">
        <f>IF(N150="zákl. přenesená",J150,0)</f>
        <v>0</v>
      </c>
      <c r="BH150" s="141">
        <f>IF(N150="sníž. přenesená",J150,0)</f>
        <v>0</v>
      </c>
      <c r="BI150" s="141">
        <f>IF(N150="nulová",J150,0)</f>
        <v>0</v>
      </c>
      <c r="BJ150" s="18" t="s">
        <v>84</v>
      </c>
      <c r="BK150" s="141">
        <f>ROUND(I150*H150,2)</f>
        <v>0</v>
      </c>
      <c r="BL150" s="18" t="s">
        <v>232</v>
      </c>
      <c r="BM150" s="140" t="s">
        <v>1963</v>
      </c>
    </row>
    <row r="151" spans="2:65" s="1" customFormat="1" ht="11.25">
      <c r="B151" s="34"/>
      <c r="D151" s="163" t="s">
        <v>274</v>
      </c>
      <c r="F151" s="164" t="s">
        <v>1964</v>
      </c>
      <c r="I151" s="165"/>
      <c r="L151" s="34"/>
      <c r="M151" s="166"/>
      <c r="T151" s="55"/>
      <c r="AT151" s="18" t="s">
        <v>274</v>
      </c>
      <c r="AU151" s="18" t="s">
        <v>233</v>
      </c>
    </row>
    <row r="152" spans="2:65" s="12" customFormat="1" ht="11.25">
      <c r="B152" s="142"/>
      <c r="D152" s="143" t="s">
        <v>249</v>
      </c>
      <c r="E152" s="144" t="s">
        <v>19</v>
      </c>
      <c r="F152" s="145" t="s">
        <v>1940</v>
      </c>
      <c r="H152" s="144" t="s">
        <v>19</v>
      </c>
      <c r="I152" s="146"/>
      <c r="L152" s="142"/>
      <c r="M152" s="147"/>
      <c r="T152" s="148"/>
      <c r="AT152" s="144" t="s">
        <v>249</v>
      </c>
      <c r="AU152" s="144" t="s">
        <v>233</v>
      </c>
      <c r="AV152" s="12" t="s">
        <v>84</v>
      </c>
      <c r="AW152" s="12" t="s">
        <v>37</v>
      </c>
      <c r="AX152" s="12" t="s">
        <v>76</v>
      </c>
      <c r="AY152" s="144" t="s">
        <v>223</v>
      </c>
    </row>
    <row r="153" spans="2:65" s="13" customFormat="1" ht="11.25">
      <c r="B153" s="149"/>
      <c r="D153" s="143" t="s">
        <v>249</v>
      </c>
      <c r="E153" s="150" t="s">
        <v>19</v>
      </c>
      <c r="F153" s="151" t="s">
        <v>1965</v>
      </c>
      <c r="H153" s="152">
        <v>8</v>
      </c>
      <c r="I153" s="153"/>
      <c r="L153" s="149"/>
      <c r="M153" s="154"/>
      <c r="T153" s="155"/>
      <c r="AT153" s="150" t="s">
        <v>249</v>
      </c>
      <c r="AU153" s="150" t="s">
        <v>233</v>
      </c>
      <c r="AV153" s="13" t="s">
        <v>87</v>
      </c>
      <c r="AW153" s="13" t="s">
        <v>37</v>
      </c>
      <c r="AX153" s="13" t="s">
        <v>76</v>
      </c>
      <c r="AY153" s="150" t="s">
        <v>223</v>
      </c>
    </row>
    <row r="154" spans="2:65" s="13" customFormat="1" ht="11.25">
      <c r="B154" s="149"/>
      <c r="D154" s="143" t="s">
        <v>249</v>
      </c>
      <c r="E154" s="150" t="s">
        <v>19</v>
      </c>
      <c r="F154" s="151" t="s">
        <v>1966</v>
      </c>
      <c r="H154" s="152">
        <v>4</v>
      </c>
      <c r="I154" s="153"/>
      <c r="L154" s="149"/>
      <c r="M154" s="154"/>
      <c r="T154" s="155"/>
      <c r="AT154" s="150" t="s">
        <v>249</v>
      </c>
      <c r="AU154" s="150" t="s">
        <v>233</v>
      </c>
      <c r="AV154" s="13" t="s">
        <v>87</v>
      </c>
      <c r="AW154" s="13" t="s">
        <v>37</v>
      </c>
      <c r="AX154" s="13" t="s">
        <v>84</v>
      </c>
      <c r="AY154" s="150" t="s">
        <v>223</v>
      </c>
    </row>
    <row r="155" spans="2:65" s="1" customFormat="1" ht="37.9" customHeight="1">
      <c r="B155" s="34"/>
      <c r="C155" s="129" t="s">
        <v>282</v>
      </c>
      <c r="D155" s="129" t="s">
        <v>227</v>
      </c>
      <c r="E155" s="130" t="s">
        <v>1967</v>
      </c>
      <c r="F155" s="131" t="s">
        <v>1968</v>
      </c>
      <c r="G155" s="132" t="s">
        <v>230</v>
      </c>
      <c r="H155" s="133">
        <v>38880</v>
      </c>
      <c r="I155" s="134"/>
      <c r="J155" s="135">
        <f>ROUND(I155*H155,2)</f>
        <v>0</v>
      </c>
      <c r="K155" s="131" t="s">
        <v>272</v>
      </c>
      <c r="L155" s="34"/>
      <c r="M155" s="136" t="s">
        <v>19</v>
      </c>
      <c r="N155" s="137" t="s">
        <v>47</v>
      </c>
      <c r="P155" s="138">
        <f>O155*H155</f>
        <v>0</v>
      </c>
      <c r="Q155" s="138">
        <v>0</v>
      </c>
      <c r="R155" s="138">
        <f>Q155*H155</f>
        <v>0</v>
      </c>
      <c r="S155" s="138">
        <v>0</v>
      </c>
      <c r="T155" s="139">
        <f>S155*H155</f>
        <v>0</v>
      </c>
      <c r="AR155" s="140" t="s">
        <v>232</v>
      </c>
      <c r="AT155" s="140" t="s">
        <v>227</v>
      </c>
      <c r="AU155" s="140" t="s">
        <v>233</v>
      </c>
      <c r="AY155" s="18" t="s">
        <v>223</v>
      </c>
      <c r="BE155" s="141">
        <f>IF(N155="základní",J155,0)</f>
        <v>0</v>
      </c>
      <c r="BF155" s="141">
        <f>IF(N155="snížená",J155,0)</f>
        <v>0</v>
      </c>
      <c r="BG155" s="141">
        <f>IF(N155="zákl. přenesená",J155,0)</f>
        <v>0</v>
      </c>
      <c r="BH155" s="141">
        <f>IF(N155="sníž. přenesená",J155,0)</f>
        <v>0</v>
      </c>
      <c r="BI155" s="141">
        <f>IF(N155="nulová",J155,0)</f>
        <v>0</v>
      </c>
      <c r="BJ155" s="18" t="s">
        <v>84</v>
      </c>
      <c r="BK155" s="141">
        <f>ROUND(I155*H155,2)</f>
        <v>0</v>
      </c>
      <c r="BL155" s="18" t="s">
        <v>232</v>
      </c>
      <c r="BM155" s="140" t="s">
        <v>1969</v>
      </c>
    </row>
    <row r="156" spans="2:65" s="1" customFormat="1" ht="11.25">
      <c r="B156" s="34"/>
      <c r="D156" s="163" t="s">
        <v>274</v>
      </c>
      <c r="F156" s="164" t="s">
        <v>1970</v>
      </c>
      <c r="I156" s="165"/>
      <c r="L156" s="34"/>
      <c r="M156" s="166"/>
      <c r="T156" s="55"/>
      <c r="AT156" s="18" t="s">
        <v>274</v>
      </c>
      <c r="AU156" s="18" t="s">
        <v>233</v>
      </c>
    </row>
    <row r="157" spans="2:65" s="13" customFormat="1" ht="22.5">
      <c r="B157" s="149"/>
      <c r="D157" s="143" t="s">
        <v>249</v>
      </c>
      <c r="E157" s="150" t="s">
        <v>19</v>
      </c>
      <c r="F157" s="151" t="s">
        <v>1971</v>
      </c>
      <c r="H157" s="152">
        <v>38880</v>
      </c>
      <c r="I157" s="153"/>
      <c r="L157" s="149"/>
      <c r="M157" s="154"/>
      <c r="T157" s="155"/>
      <c r="AT157" s="150" t="s">
        <v>249</v>
      </c>
      <c r="AU157" s="150" t="s">
        <v>233</v>
      </c>
      <c r="AV157" s="13" t="s">
        <v>87</v>
      </c>
      <c r="AW157" s="13" t="s">
        <v>37</v>
      </c>
      <c r="AX157" s="13" t="s">
        <v>84</v>
      </c>
      <c r="AY157" s="150" t="s">
        <v>223</v>
      </c>
    </row>
    <row r="158" spans="2:65" s="1" customFormat="1" ht="37.9" customHeight="1">
      <c r="B158" s="34"/>
      <c r="C158" s="129" t="s">
        <v>301</v>
      </c>
      <c r="D158" s="129" t="s">
        <v>227</v>
      </c>
      <c r="E158" s="130" t="s">
        <v>1972</v>
      </c>
      <c r="F158" s="131" t="s">
        <v>1973</v>
      </c>
      <c r="G158" s="132" t="s">
        <v>230</v>
      </c>
      <c r="H158" s="133">
        <v>2160</v>
      </c>
      <c r="I158" s="134"/>
      <c r="J158" s="135">
        <f>ROUND(I158*H158,2)</f>
        <v>0</v>
      </c>
      <c r="K158" s="131" t="s">
        <v>272</v>
      </c>
      <c r="L158" s="34"/>
      <c r="M158" s="136" t="s">
        <v>19</v>
      </c>
      <c r="N158" s="137" t="s">
        <v>47</v>
      </c>
      <c r="P158" s="138">
        <f>O158*H158</f>
        <v>0</v>
      </c>
      <c r="Q158" s="138">
        <v>0</v>
      </c>
      <c r="R158" s="138">
        <f>Q158*H158</f>
        <v>0</v>
      </c>
      <c r="S158" s="138">
        <v>0</v>
      </c>
      <c r="T158" s="139">
        <f>S158*H158</f>
        <v>0</v>
      </c>
      <c r="AR158" s="140" t="s">
        <v>232</v>
      </c>
      <c r="AT158" s="140" t="s">
        <v>227</v>
      </c>
      <c r="AU158" s="140" t="s">
        <v>233</v>
      </c>
      <c r="AY158" s="18" t="s">
        <v>223</v>
      </c>
      <c r="BE158" s="141">
        <f>IF(N158="základní",J158,0)</f>
        <v>0</v>
      </c>
      <c r="BF158" s="141">
        <f>IF(N158="snížená",J158,0)</f>
        <v>0</v>
      </c>
      <c r="BG158" s="141">
        <f>IF(N158="zákl. přenesená",J158,0)</f>
        <v>0</v>
      </c>
      <c r="BH158" s="141">
        <f>IF(N158="sníž. přenesená",J158,0)</f>
        <v>0</v>
      </c>
      <c r="BI158" s="141">
        <f>IF(N158="nulová",J158,0)</f>
        <v>0</v>
      </c>
      <c r="BJ158" s="18" t="s">
        <v>84</v>
      </c>
      <c r="BK158" s="141">
        <f>ROUND(I158*H158,2)</f>
        <v>0</v>
      </c>
      <c r="BL158" s="18" t="s">
        <v>232</v>
      </c>
      <c r="BM158" s="140" t="s">
        <v>1974</v>
      </c>
    </row>
    <row r="159" spans="2:65" s="1" customFormat="1" ht="11.25">
      <c r="B159" s="34"/>
      <c r="D159" s="163" t="s">
        <v>274</v>
      </c>
      <c r="F159" s="164" t="s">
        <v>1975</v>
      </c>
      <c r="I159" s="165"/>
      <c r="L159" s="34"/>
      <c r="M159" s="166"/>
      <c r="T159" s="55"/>
      <c r="AT159" s="18" t="s">
        <v>274</v>
      </c>
      <c r="AU159" s="18" t="s">
        <v>233</v>
      </c>
    </row>
    <row r="160" spans="2:65" s="13" customFormat="1" ht="11.25">
      <c r="B160" s="149"/>
      <c r="D160" s="143" t="s">
        <v>249</v>
      </c>
      <c r="E160" s="150" t="s">
        <v>19</v>
      </c>
      <c r="F160" s="151" t="s">
        <v>1976</v>
      </c>
      <c r="H160" s="152">
        <v>2160</v>
      </c>
      <c r="I160" s="153"/>
      <c r="L160" s="149"/>
      <c r="M160" s="154"/>
      <c r="T160" s="155"/>
      <c r="AT160" s="150" t="s">
        <v>249</v>
      </c>
      <c r="AU160" s="150" t="s">
        <v>233</v>
      </c>
      <c r="AV160" s="13" t="s">
        <v>87</v>
      </c>
      <c r="AW160" s="13" t="s">
        <v>37</v>
      </c>
      <c r="AX160" s="13" t="s">
        <v>84</v>
      </c>
      <c r="AY160" s="150" t="s">
        <v>223</v>
      </c>
    </row>
    <row r="161" spans="2:65" s="1" customFormat="1" ht="24.2" customHeight="1">
      <c r="B161" s="34"/>
      <c r="C161" s="129" t="s">
        <v>308</v>
      </c>
      <c r="D161" s="129" t="s">
        <v>227</v>
      </c>
      <c r="E161" s="130" t="s">
        <v>1977</v>
      </c>
      <c r="F161" s="131" t="s">
        <v>1978</v>
      </c>
      <c r="G161" s="132" t="s">
        <v>230</v>
      </c>
      <c r="H161" s="133">
        <v>12</v>
      </c>
      <c r="I161" s="134"/>
      <c r="J161" s="135">
        <f>ROUND(I161*H161,2)</f>
        <v>0</v>
      </c>
      <c r="K161" s="131" t="s">
        <v>272</v>
      </c>
      <c r="L161" s="34"/>
      <c r="M161" s="136" t="s">
        <v>19</v>
      </c>
      <c r="N161" s="137" t="s">
        <v>47</v>
      </c>
      <c r="P161" s="138">
        <f>O161*H161</f>
        <v>0</v>
      </c>
      <c r="Q161" s="138">
        <v>0</v>
      </c>
      <c r="R161" s="138">
        <f>Q161*H161</f>
        <v>0</v>
      </c>
      <c r="S161" s="138">
        <v>0</v>
      </c>
      <c r="T161" s="139">
        <f>S161*H161</f>
        <v>0</v>
      </c>
      <c r="AR161" s="140" t="s">
        <v>232</v>
      </c>
      <c r="AT161" s="140" t="s">
        <v>227</v>
      </c>
      <c r="AU161" s="140" t="s">
        <v>233</v>
      </c>
      <c r="AY161" s="18" t="s">
        <v>223</v>
      </c>
      <c r="BE161" s="141">
        <f>IF(N161="základní",J161,0)</f>
        <v>0</v>
      </c>
      <c r="BF161" s="141">
        <f>IF(N161="snížená",J161,0)</f>
        <v>0</v>
      </c>
      <c r="BG161" s="141">
        <f>IF(N161="zákl. přenesená",J161,0)</f>
        <v>0</v>
      </c>
      <c r="BH161" s="141">
        <f>IF(N161="sníž. přenesená",J161,0)</f>
        <v>0</v>
      </c>
      <c r="BI161" s="141">
        <f>IF(N161="nulová",J161,0)</f>
        <v>0</v>
      </c>
      <c r="BJ161" s="18" t="s">
        <v>84</v>
      </c>
      <c r="BK161" s="141">
        <f>ROUND(I161*H161,2)</f>
        <v>0</v>
      </c>
      <c r="BL161" s="18" t="s">
        <v>232</v>
      </c>
      <c r="BM161" s="140" t="s">
        <v>1979</v>
      </c>
    </row>
    <row r="162" spans="2:65" s="1" customFormat="1" ht="11.25">
      <c r="B162" s="34"/>
      <c r="D162" s="163" t="s">
        <v>274</v>
      </c>
      <c r="F162" s="164" t="s">
        <v>1980</v>
      </c>
      <c r="I162" s="165"/>
      <c r="L162" s="34"/>
      <c r="M162" s="166"/>
      <c r="T162" s="55"/>
      <c r="AT162" s="18" t="s">
        <v>274</v>
      </c>
      <c r="AU162" s="18" t="s">
        <v>233</v>
      </c>
    </row>
    <row r="163" spans="2:65" s="12" customFormat="1" ht="11.25">
      <c r="B163" s="142"/>
      <c r="D163" s="143" t="s">
        <v>249</v>
      </c>
      <c r="E163" s="144" t="s">
        <v>19</v>
      </c>
      <c r="F163" s="145" t="s">
        <v>1935</v>
      </c>
      <c r="H163" s="144" t="s">
        <v>19</v>
      </c>
      <c r="I163" s="146"/>
      <c r="L163" s="142"/>
      <c r="M163" s="147"/>
      <c r="T163" s="148"/>
      <c r="AT163" s="144" t="s">
        <v>249</v>
      </c>
      <c r="AU163" s="144" t="s">
        <v>233</v>
      </c>
      <c r="AV163" s="12" t="s">
        <v>84</v>
      </c>
      <c r="AW163" s="12" t="s">
        <v>37</v>
      </c>
      <c r="AX163" s="12" t="s">
        <v>76</v>
      </c>
      <c r="AY163" s="144" t="s">
        <v>223</v>
      </c>
    </row>
    <row r="164" spans="2:65" s="13" customFormat="1" ht="11.25">
      <c r="B164" s="149"/>
      <c r="D164" s="143" t="s">
        <v>249</v>
      </c>
      <c r="E164" s="150" t="s">
        <v>19</v>
      </c>
      <c r="F164" s="151" t="s">
        <v>1981</v>
      </c>
      <c r="H164" s="152">
        <v>24</v>
      </c>
      <c r="I164" s="153"/>
      <c r="L164" s="149"/>
      <c r="M164" s="154"/>
      <c r="T164" s="155"/>
      <c r="AT164" s="150" t="s">
        <v>249</v>
      </c>
      <c r="AU164" s="150" t="s">
        <v>233</v>
      </c>
      <c r="AV164" s="13" t="s">
        <v>87</v>
      </c>
      <c r="AW164" s="13" t="s">
        <v>37</v>
      </c>
      <c r="AX164" s="13" t="s">
        <v>76</v>
      </c>
      <c r="AY164" s="150" t="s">
        <v>223</v>
      </c>
    </row>
    <row r="165" spans="2:65" s="13" customFormat="1" ht="11.25">
      <c r="B165" s="149"/>
      <c r="D165" s="143" t="s">
        <v>249</v>
      </c>
      <c r="E165" s="150" t="s">
        <v>19</v>
      </c>
      <c r="F165" s="151" t="s">
        <v>1982</v>
      </c>
      <c r="H165" s="152">
        <v>12</v>
      </c>
      <c r="I165" s="153"/>
      <c r="L165" s="149"/>
      <c r="M165" s="154"/>
      <c r="T165" s="155"/>
      <c r="AT165" s="150" t="s">
        <v>249</v>
      </c>
      <c r="AU165" s="150" t="s">
        <v>233</v>
      </c>
      <c r="AV165" s="13" t="s">
        <v>87</v>
      </c>
      <c r="AW165" s="13" t="s">
        <v>37</v>
      </c>
      <c r="AX165" s="13" t="s">
        <v>84</v>
      </c>
      <c r="AY165" s="150" t="s">
        <v>223</v>
      </c>
    </row>
    <row r="166" spans="2:65" s="1" customFormat="1" ht="37.9" customHeight="1">
      <c r="B166" s="34"/>
      <c r="C166" s="129" t="s">
        <v>8</v>
      </c>
      <c r="D166" s="129" t="s">
        <v>227</v>
      </c>
      <c r="E166" s="130" t="s">
        <v>1983</v>
      </c>
      <c r="F166" s="131" t="s">
        <v>1984</v>
      </c>
      <c r="G166" s="132" t="s">
        <v>230</v>
      </c>
      <c r="H166" s="133">
        <v>6480</v>
      </c>
      <c r="I166" s="134"/>
      <c r="J166" s="135">
        <f>ROUND(I166*H166,2)</f>
        <v>0</v>
      </c>
      <c r="K166" s="131" t="s">
        <v>272</v>
      </c>
      <c r="L166" s="34"/>
      <c r="M166" s="136" t="s">
        <v>19</v>
      </c>
      <c r="N166" s="137" t="s">
        <v>47</v>
      </c>
      <c r="P166" s="138">
        <f>O166*H166</f>
        <v>0</v>
      </c>
      <c r="Q166" s="138">
        <v>0</v>
      </c>
      <c r="R166" s="138">
        <f>Q166*H166</f>
        <v>0</v>
      </c>
      <c r="S166" s="138">
        <v>0</v>
      </c>
      <c r="T166" s="139">
        <f>S166*H166</f>
        <v>0</v>
      </c>
      <c r="AR166" s="140" t="s">
        <v>232</v>
      </c>
      <c r="AT166" s="140" t="s">
        <v>227</v>
      </c>
      <c r="AU166" s="140" t="s">
        <v>233</v>
      </c>
      <c r="AY166" s="18" t="s">
        <v>223</v>
      </c>
      <c r="BE166" s="141">
        <f>IF(N166="základní",J166,0)</f>
        <v>0</v>
      </c>
      <c r="BF166" s="141">
        <f>IF(N166="snížená",J166,0)</f>
        <v>0</v>
      </c>
      <c r="BG166" s="141">
        <f>IF(N166="zákl. přenesená",J166,0)</f>
        <v>0</v>
      </c>
      <c r="BH166" s="141">
        <f>IF(N166="sníž. přenesená",J166,0)</f>
        <v>0</v>
      </c>
      <c r="BI166" s="141">
        <f>IF(N166="nulová",J166,0)</f>
        <v>0</v>
      </c>
      <c r="BJ166" s="18" t="s">
        <v>84</v>
      </c>
      <c r="BK166" s="141">
        <f>ROUND(I166*H166,2)</f>
        <v>0</v>
      </c>
      <c r="BL166" s="18" t="s">
        <v>232</v>
      </c>
      <c r="BM166" s="140" t="s">
        <v>1985</v>
      </c>
    </row>
    <row r="167" spans="2:65" s="1" customFormat="1" ht="11.25">
      <c r="B167" s="34"/>
      <c r="D167" s="163" t="s">
        <v>274</v>
      </c>
      <c r="F167" s="164" t="s">
        <v>1986</v>
      </c>
      <c r="I167" s="165"/>
      <c r="L167" s="34"/>
      <c r="M167" s="166"/>
      <c r="T167" s="55"/>
      <c r="AT167" s="18" t="s">
        <v>274</v>
      </c>
      <c r="AU167" s="18" t="s">
        <v>233</v>
      </c>
    </row>
    <row r="168" spans="2:65" s="13" customFormat="1" ht="22.5">
      <c r="B168" s="149"/>
      <c r="D168" s="143" t="s">
        <v>249</v>
      </c>
      <c r="E168" s="150" t="s">
        <v>19</v>
      </c>
      <c r="F168" s="151" t="s">
        <v>1987</v>
      </c>
      <c r="H168" s="152">
        <v>6480</v>
      </c>
      <c r="I168" s="153"/>
      <c r="L168" s="149"/>
      <c r="M168" s="154"/>
      <c r="T168" s="155"/>
      <c r="AT168" s="150" t="s">
        <v>249</v>
      </c>
      <c r="AU168" s="150" t="s">
        <v>233</v>
      </c>
      <c r="AV168" s="13" t="s">
        <v>87</v>
      </c>
      <c r="AW168" s="13" t="s">
        <v>37</v>
      </c>
      <c r="AX168" s="13" t="s">
        <v>84</v>
      </c>
      <c r="AY168" s="150" t="s">
        <v>223</v>
      </c>
    </row>
    <row r="169" spans="2:65" s="1" customFormat="1" ht="37.9" customHeight="1">
      <c r="B169" s="34"/>
      <c r="C169" s="129" t="s">
        <v>322</v>
      </c>
      <c r="D169" s="129" t="s">
        <v>227</v>
      </c>
      <c r="E169" s="130" t="s">
        <v>1988</v>
      </c>
      <c r="F169" s="131" t="s">
        <v>1989</v>
      </c>
      <c r="G169" s="132" t="s">
        <v>230</v>
      </c>
      <c r="H169" s="133">
        <v>12</v>
      </c>
      <c r="I169" s="134"/>
      <c r="J169" s="135">
        <f>ROUND(I169*H169,2)</f>
        <v>0</v>
      </c>
      <c r="K169" s="131" t="s">
        <v>272</v>
      </c>
      <c r="L169" s="34"/>
      <c r="M169" s="136" t="s">
        <v>19</v>
      </c>
      <c r="N169" s="137" t="s">
        <v>47</v>
      </c>
      <c r="P169" s="138">
        <f>O169*H169</f>
        <v>0</v>
      </c>
      <c r="Q169" s="138">
        <v>0</v>
      </c>
      <c r="R169" s="138">
        <f>Q169*H169</f>
        <v>0</v>
      </c>
      <c r="S169" s="138">
        <v>0</v>
      </c>
      <c r="T169" s="139">
        <f>S169*H169</f>
        <v>0</v>
      </c>
      <c r="AR169" s="140" t="s">
        <v>232</v>
      </c>
      <c r="AT169" s="140" t="s">
        <v>227</v>
      </c>
      <c r="AU169" s="140" t="s">
        <v>233</v>
      </c>
      <c r="AY169" s="18" t="s">
        <v>223</v>
      </c>
      <c r="BE169" s="141">
        <f>IF(N169="základní",J169,0)</f>
        <v>0</v>
      </c>
      <c r="BF169" s="141">
        <f>IF(N169="snížená",J169,0)</f>
        <v>0</v>
      </c>
      <c r="BG169" s="141">
        <f>IF(N169="zákl. přenesená",J169,0)</f>
        <v>0</v>
      </c>
      <c r="BH169" s="141">
        <f>IF(N169="sníž. přenesená",J169,0)</f>
        <v>0</v>
      </c>
      <c r="BI169" s="141">
        <f>IF(N169="nulová",J169,0)</f>
        <v>0</v>
      </c>
      <c r="BJ169" s="18" t="s">
        <v>84</v>
      </c>
      <c r="BK169" s="141">
        <f>ROUND(I169*H169,2)</f>
        <v>0</v>
      </c>
      <c r="BL169" s="18" t="s">
        <v>232</v>
      </c>
      <c r="BM169" s="140" t="s">
        <v>1990</v>
      </c>
    </row>
    <row r="170" spans="2:65" s="1" customFormat="1" ht="11.25">
      <c r="B170" s="34"/>
      <c r="D170" s="163" t="s">
        <v>274</v>
      </c>
      <c r="F170" s="164" t="s">
        <v>1991</v>
      </c>
      <c r="I170" s="165"/>
      <c r="L170" s="34"/>
      <c r="M170" s="166"/>
      <c r="T170" s="55"/>
      <c r="AT170" s="18" t="s">
        <v>274</v>
      </c>
      <c r="AU170" s="18" t="s">
        <v>233</v>
      </c>
    </row>
    <row r="171" spans="2:65" s="12" customFormat="1" ht="11.25">
      <c r="B171" s="142"/>
      <c r="D171" s="143" t="s">
        <v>249</v>
      </c>
      <c r="E171" s="144" t="s">
        <v>19</v>
      </c>
      <c r="F171" s="145" t="s">
        <v>1935</v>
      </c>
      <c r="H171" s="144" t="s">
        <v>19</v>
      </c>
      <c r="I171" s="146"/>
      <c r="L171" s="142"/>
      <c r="M171" s="147"/>
      <c r="T171" s="148"/>
      <c r="AT171" s="144" t="s">
        <v>249</v>
      </c>
      <c r="AU171" s="144" t="s">
        <v>233</v>
      </c>
      <c r="AV171" s="12" t="s">
        <v>84</v>
      </c>
      <c r="AW171" s="12" t="s">
        <v>37</v>
      </c>
      <c r="AX171" s="12" t="s">
        <v>76</v>
      </c>
      <c r="AY171" s="144" t="s">
        <v>223</v>
      </c>
    </row>
    <row r="172" spans="2:65" s="13" customFormat="1" ht="11.25">
      <c r="B172" s="149"/>
      <c r="D172" s="143" t="s">
        <v>249</v>
      </c>
      <c r="E172" s="150" t="s">
        <v>19</v>
      </c>
      <c r="F172" s="151" t="s">
        <v>1981</v>
      </c>
      <c r="H172" s="152">
        <v>24</v>
      </c>
      <c r="I172" s="153"/>
      <c r="L172" s="149"/>
      <c r="M172" s="154"/>
      <c r="T172" s="155"/>
      <c r="AT172" s="150" t="s">
        <v>249</v>
      </c>
      <c r="AU172" s="150" t="s">
        <v>233</v>
      </c>
      <c r="AV172" s="13" t="s">
        <v>87</v>
      </c>
      <c r="AW172" s="13" t="s">
        <v>37</v>
      </c>
      <c r="AX172" s="13" t="s">
        <v>76</v>
      </c>
      <c r="AY172" s="150" t="s">
        <v>223</v>
      </c>
    </row>
    <row r="173" spans="2:65" s="13" customFormat="1" ht="11.25">
      <c r="B173" s="149"/>
      <c r="D173" s="143" t="s">
        <v>249</v>
      </c>
      <c r="E173" s="150" t="s">
        <v>19</v>
      </c>
      <c r="F173" s="151" t="s">
        <v>1982</v>
      </c>
      <c r="H173" s="152">
        <v>12</v>
      </c>
      <c r="I173" s="153"/>
      <c r="L173" s="149"/>
      <c r="M173" s="154"/>
      <c r="T173" s="155"/>
      <c r="AT173" s="150" t="s">
        <v>249</v>
      </c>
      <c r="AU173" s="150" t="s">
        <v>233</v>
      </c>
      <c r="AV173" s="13" t="s">
        <v>87</v>
      </c>
      <c r="AW173" s="13" t="s">
        <v>37</v>
      </c>
      <c r="AX173" s="13" t="s">
        <v>84</v>
      </c>
      <c r="AY173" s="150" t="s">
        <v>223</v>
      </c>
    </row>
    <row r="174" spans="2:65" s="1" customFormat="1" ht="55.5" customHeight="1">
      <c r="B174" s="34"/>
      <c r="C174" s="129" t="s">
        <v>328</v>
      </c>
      <c r="D174" s="129" t="s">
        <v>227</v>
      </c>
      <c r="E174" s="130" t="s">
        <v>1992</v>
      </c>
      <c r="F174" s="131" t="s">
        <v>1993</v>
      </c>
      <c r="G174" s="132" t="s">
        <v>230</v>
      </c>
      <c r="H174" s="133">
        <v>6480</v>
      </c>
      <c r="I174" s="134"/>
      <c r="J174" s="135">
        <f>ROUND(I174*H174,2)</f>
        <v>0</v>
      </c>
      <c r="K174" s="131" t="s">
        <v>272</v>
      </c>
      <c r="L174" s="34"/>
      <c r="M174" s="136" t="s">
        <v>19</v>
      </c>
      <c r="N174" s="137" t="s">
        <v>47</v>
      </c>
      <c r="P174" s="138">
        <f>O174*H174</f>
        <v>0</v>
      </c>
      <c r="Q174" s="138">
        <v>0</v>
      </c>
      <c r="R174" s="138">
        <f>Q174*H174</f>
        <v>0</v>
      </c>
      <c r="S174" s="138">
        <v>0</v>
      </c>
      <c r="T174" s="139">
        <f>S174*H174</f>
        <v>0</v>
      </c>
      <c r="AR174" s="140" t="s">
        <v>232</v>
      </c>
      <c r="AT174" s="140" t="s">
        <v>227</v>
      </c>
      <c r="AU174" s="140" t="s">
        <v>233</v>
      </c>
      <c r="AY174" s="18" t="s">
        <v>223</v>
      </c>
      <c r="BE174" s="141">
        <f>IF(N174="základní",J174,0)</f>
        <v>0</v>
      </c>
      <c r="BF174" s="141">
        <f>IF(N174="snížená",J174,0)</f>
        <v>0</v>
      </c>
      <c r="BG174" s="141">
        <f>IF(N174="zákl. přenesená",J174,0)</f>
        <v>0</v>
      </c>
      <c r="BH174" s="141">
        <f>IF(N174="sníž. přenesená",J174,0)</f>
        <v>0</v>
      </c>
      <c r="BI174" s="141">
        <f>IF(N174="nulová",J174,0)</f>
        <v>0</v>
      </c>
      <c r="BJ174" s="18" t="s">
        <v>84</v>
      </c>
      <c r="BK174" s="141">
        <f>ROUND(I174*H174,2)</f>
        <v>0</v>
      </c>
      <c r="BL174" s="18" t="s">
        <v>232</v>
      </c>
      <c r="BM174" s="140" t="s">
        <v>1994</v>
      </c>
    </row>
    <row r="175" spans="2:65" s="1" customFormat="1" ht="11.25">
      <c r="B175" s="34"/>
      <c r="D175" s="163" t="s">
        <v>274</v>
      </c>
      <c r="F175" s="164" t="s">
        <v>1995</v>
      </c>
      <c r="I175" s="165"/>
      <c r="L175" s="34"/>
      <c r="M175" s="166"/>
      <c r="T175" s="55"/>
      <c r="AT175" s="18" t="s">
        <v>274</v>
      </c>
      <c r="AU175" s="18" t="s">
        <v>233</v>
      </c>
    </row>
    <row r="176" spans="2:65" s="13" customFormat="1" ht="22.5">
      <c r="B176" s="149"/>
      <c r="D176" s="143" t="s">
        <v>249</v>
      </c>
      <c r="E176" s="150" t="s">
        <v>19</v>
      </c>
      <c r="F176" s="151" t="s">
        <v>1987</v>
      </c>
      <c r="H176" s="152">
        <v>6480</v>
      </c>
      <c r="I176" s="153"/>
      <c r="L176" s="149"/>
      <c r="M176" s="154"/>
      <c r="T176" s="155"/>
      <c r="AT176" s="150" t="s">
        <v>249</v>
      </c>
      <c r="AU176" s="150" t="s">
        <v>233</v>
      </c>
      <c r="AV176" s="13" t="s">
        <v>87</v>
      </c>
      <c r="AW176" s="13" t="s">
        <v>37</v>
      </c>
      <c r="AX176" s="13" t="s">
        <v>84</v>
      </c>
      <c r="AY176" s="150" t="s">
        <v>223</v>
      </c>
    </row>
    <row r="177" spans="2:65" s="1" customFormat="1" ht="37.9" customHeight="1">
      <c r="B177" s="34"/>
      <c r="C177" s="129" t="s">
        <v>334</v>
      </c>
      <c r="D177" s="129" t="s">
        <v>227</v>
      </c>
      <c r="E177" s="130" t="s">
        <v>1996</v>
      </c>
      <c r="F177" s="131" t="s">
        <v>1997</v>
      </c>
      <c r="G177" s="132" t="s">
        <v>230</v>
      </c>
      <c r="H177" s="133">
        <v>12</v>
      </c>
      <c r="I177" s="134"/>
      <c r="J177" s="135">
        <f>ROUND(I177*H177,2)</f>
        <v>0</v>
      </c>
      <c r="K177" s="131" t="s">
        <v>272</v>
      </c>
      <c r="L177" s="34"/>
      <c r="M177" s="136" t="s">
        <v>19</v>
      </c>
      <c r="N177" s="137" t="s">
        <v>47</v>
      </c>
      <c r="P177" s="138">
        <f>O177*H177</f>
        <v>0</v>
      </c>
      <c r="Q177" s="138">
        <v>0</v>
      </c>
      <c r="R177" s="138">
        <f>Q177*H177</f>
        <v>0</v>
      </c>
      <c r="S177" s="138">
        <v>0</v>
      </c>
      <c r="T177" s="139">
        <f>S177*H177</f>
        <v>0</v>
      </c>
      <c r="AR177" s="140" t="s">
        <v>232</v>
      </c>
      <c r="AT177" s="140" t="s">
        <v>227</v>
      </c>
      <c r="AU177" s="140" t="s">
        <v>233</v>
      </c>
      <c r="AY177" s="18" t="s">
        <v>223</v>
      </c>
      <c r="BE177" s="141">
        <f>IF(N177="základní",J177,0)</f>
        <v>0</v>
      </c>
      <c r="BF177" s="141">
        <f>IF(N177="snížená",J177,0)</f>
        <v>0</v>
      </c>
      <c r="BG177" s="141">
        <f>IF(N177="zákl. přenesená",J177,0)</f>
        <v>0</v>
      </c>
      <c r="BH177" s="141">
        <f>IF(N177="sníž. přenesená",J177,0)</f>
        <v>0</v>
      </c>
      <c r="BI177" s="141">
        <f>IF(N177="nulová",J177,0)</f>
        <v>0</v>
      </c>
      <c r="BJ177" s="18" t="s">
        <v>84</v>
      </c>
      <c r="BK177" s="141">
        <f>ROUND(I177*H177,2)</f>
        <v>0</v>
      </c>
      <c r="BL177" s="18" t="s">
        <v>232</v>
      </c>
      <c r="BM177" s="140" t="s">
        <v>1998</v>
      </c>
    </row>
    <row r="178" spans="2:65" s="1" customFormat="1" ht="11.25">
      <c r="B178" s="34"/>
      <c r="D178" s="163" t="s">
        <v>274</v>
      </c>
      <c r="F178" s="164" t="s">
        <v>1999</v>
      </c>
      <c r="I178" s="165"/>
      <c r="L178" s="34"/>
      <c r="M178" s="166"/>
      <c r="T178" s="55"/>
      <c r="AT178" s="18" t="s">
        <v>274</v>
      </c>
      <c r="AU178" s="18" t="s">
        <v>233</v>
      </c>
    </row>
    <row r="179" spans="2:65" s="12" customFormat="1" ht="11.25">
      <c r="B179" s="142"/>
      <c r="D179" s="143" t="s">
        <v>249</v>
      </c>
      <c r="E179" s="144" t="s">
        <v>19</v>
      </c>
      <c r="F179" s="145" t="s">
        <v>1935</v>
      </c>
      <c r="H179" s="144" t="s">
        <v>19</v>
      </c>
      <c r="I179" s="146"/>
      <c r="L179" s="142"/>
      <c r="M179" s="147"/>
      <c r="T179" s="148"/>
      <c r="AT179" s="144" t="s">
        <v>249</v>
      </c>
      <c r="AU179" s="144" t="s">
        <v>233</v>
      </c>
      <c r="AV179" s="12" t="s">
        <v>84</v>
      </c>
      <c r="AW179" s="12" t="s">
        <v>37</v>
      </c>
      <c r="AX179" s="12" t="s">
        <v>76</v>
      </c>
      <c r="AY179" s="144" t="s">
        <v>223</v>
      </c>
    </row>
    <row r="180" spans="2:65" s="13" customFormat="1" ht="11.25">
      <c r="B180" s="149"/>
      <c r="D180" s="143" t="s">
        <v>249</v>
      </c>
      <c r="E180" s="150" t="s">
        <v>19</v>
      </c>
      <c r="F180" s="151" t="s">
        <v>1981</v>
      </c>
      <c r="H180" s="152">
        <v>24</v>
      </c>
      <c r="I180" s="153"/>
      <c r="L180" s="149"/>
      <c r="M180" s="154"/>
      <c r="T180" s="155"/>
      <c r="AT180" s="150" t="s">
        <v>249</v>
      </c>
      <c r="AU180" s="150" t="s">
        <v>233</v>
      </c>
      <c r="AV180" s="13" t="s">
        <v>87</v>
      </c>
      <c r="AW180" s="13" t="s">
        <v>37</v>
      </c>
      <c r="AX180" s="13" t="s">
        <v>76</v>
      </c>
      <c r="AY180" s="150" t="s">
        <v>223</v>
      </c>
    </row>
    <row r="181" spans="2:65" s="13" customFormat="1" ht="11.25">
      <c r="B181" s="149"/>
      <c r="D181" s="143" t="s">
        <v>249</v>
      </c>
      <c r="E181" s="150" t="s">
        <v>19</v>
      </c>
      <c r="F181" s="151" t="s">
        <v>1982</v>
      </c>
      <c r="H181" s="152">
        <v>12</v>
      </c>
      <c r="I181" s="153"/>
      <c r="L181" s="149"/>
      <c r="M181" s="154"/>
      <c r="T181" s="155"/>
      <c r="AT181" s="150" t="s">
        <v>249</v>
      </c>
      <c r="AU181" s="150" t="s">
        <v>233</v>
      </c>
      <c r="AV181" s="13" t="s">
        <v>87</v>
      </c>
      <c r="AW181" s="13" t="s">
        <v>37</v>
      </c>
      <c r="AX181" s="13" t="s">
        <v>84</v>
      </c>
      <c r="AY181" s="150" t="s">
        <v>223</v>
      </c>
    </row>
    <row r="182" spans="2:65" s="1" customFormat="1" ht="55.5" customHeight="1">
      <c r="B182" s="34"/>
      <c r="C182" s="129" t="s">
        <v>340</v>
      </c>
      <c r="D182" s="129" t="s">
        <v>227</v>
      </c>
      <c r="E182" s="130" t="s">
        <v>2000</v>
      </c>
      <c r="F182" s="131" t="s">
        <v>2001</v>
      </c>
      <c r="G182" s="132" t="s">
        <v>230</v>
      </c>
      <c r="H182" s="133">
        <v>6480</v>
      </c>
      <c r="I182" s="134"/>
      <c r="J182" s="135">
        <f>ROUND(I182*H182,2)</f>
        <v>0</v>
      </c>
      <c r="K182" s="131" t="s">
        <v>272</v>
      </c>
      <c r="L182" s="34"/>
      <c r="M182" s="136" t="s">
        <v>19</v>
      </c>
      <c r="N182" s="137" t="s">
        <v>47</v>
      </c>
      <c r="P182" s="138">
        <f>O182*H182</f>
        <v>0</v>
      </c>
      <c r="Q182" s="138">
        <v>0</v>
      </c>
      <c r="R182" s="138">
        <f>Q182*H182</f>
        <v>0</v>
      </c>
      <c r="S182" s="138">
        <v>0</v>
      </c>
      <c r="T182" s="139">
        <f>S182*H182</f>
        <v>0</v>
      </c>
      <c r="AR182" s="140" t="s">
        <v>232</v>
      </c>
      <c r="AT182" s="140" t="s">
        <v>227</v>
      </c>
      <c r="AU182" s="140" t="s">
        <v>233</v>
      </c>
      <c r="AY182" s="18" t="s">
        <v>223</v>
      </c>
      <c r="BE182" s="141">
        <f>IF(N182="základní",J182,0)</f>
        <v>0</v>
      </c>
      <c r="BF182" s="141">
        <f>IF(N182="snížená",J182,0)</f>
        <v>0</v>
      </c>
      <c r="BG182" s="141">
        <f>IF(N182="zákl. přenesená",J182,0)</f>
        <v>0</v>
      </c>
      <c r="BH182" s="141">
        <f>IF(N182="sníž. přenesená",J182,0)</f>
        <v>0</v>
      </c>
      <c r="BI182" s="141">
        <f>IF(N182="nulová",J182,0)</f>
        <v>0</v>
      </c>
      <c r="BJ182" s="18" t="s">
        <v>84</v>
      </c>
      <c r="BK182" s="141">
        <f>ROUND(I182*H182,2)</f>
        <v>0</v>
      </c>
      <c r="BL182" s="18" t="s">
        <v>232</v>
      </c>
      <c r="BM182" s="140" t="s">
        <v>2002</v>
      </c>
    </row>
    <row r="183" spans="2:65" s="1" customFormat="1" ht="11.25">
      <c r="B183" s="34"/>
      <c r="D183" s="163" t="s">
        <v>274</v>
      </c>
      <c r="F183" s="164" t="s">
        <v>2003</v>
      </c>
      <c r="I183" s="165"/>
      <c r="L183" s="34"/>
      <c r="M183" s="166"/>
      <c r="T183" s="55"/>
      <c r="AT183" s="18" t="s">
        <v>274</v>
      </c>
      <c r="AU183" s="18" t="s">
        <v>233</v>
      </c>
    </row>
    <row r="184" spans="2:65" s="13" customFormat="1" ht="22.5">
      <c r="B184" s="149"/>
      <c r="D184" s="143" t="s">
        <v>249</v>
      </c>
      <c r="E184" s="150" t="s">
        <v>19</v>
      </c>
      <c r="F184" s="151" t="s">
        <v>1987</v>
      </c>
      <c r="H184" s="152">
        <v>6480</v>
      </c>
      <c r="I184" s="153"/>
      <c r="L184" s="149"/>
      <c r="M184" s="154"/>
      <c r="T184" s="155"/>
      <c r="AT184" s="150" t="s">
        <v>249</v>
      </c>
      <c r="AU184" s="150" t="s">
        <v>233</v>
      </c>
      <c r="AV184" s="13" t="s">
        <v>87</v>
      </c>
      <c r="AW184" s="13" t="s">
        <v>37</v>
      </c>
      <c r="AX184" s="13" t="s">
        <v>84</v>
      </c>
      <c r="AY184" s="150" t="s">
        <v>223</v>
      </c>
    </row>
    <row r="185" spans="2:65" s="1" customFormat="1" ht="33" customHeight="1">
      <c r="B185" s="34"/>
      <c r="C185" s="129" t="s">
        <v>346</v>
      </c>
      <c r="D185" s="129" t="s">
        <v>227</v>
      </c>
      <c r="E185" s="130" t="s">
        <v>2004</v>
      </c>
      <c r="F185" s="131" t="s">
        <v>2005</v>
      </c>
      <c r="G185" s="132" t="s">
        <v>563</v>
      </c>
      <c r="H185" s="133">
        <v>30</v>
      </c>
      <c r="I185" s="134"/>
      <c r="J185" s="135">
        <f>ROUND(I185*H185,2)</f>
        <v>0</v>
      </c>
      <c r="K185" s="131" t="s">
        <v>272</v>
      </c>
      <c r="L185" s="34"/>
      <c r="M185" s="136" t="s">
        <v>19</v>
      </c>
      <c r="N185" s="137" t="s">
        <v>47</v>
      </c>
      <c r="P185" s="138">
        <f>O185*H185</f>
        <v>0</v>
      </c>
      <c r="Q185" s="138">
        <v>2.0100000000000001E-3</v>
      </c>
      <c r="R185" s="138">
        <f>Q185*H185</f>
        <v>6.0299999999999999E-2</v>
      </c>
      <c r="S185" s="138">
        <v>0</v>
      </c>
      <c r="T185" s="139">
        <f>S185*H185</f>
        <v>0</v>
      </c>
      <c r="AR185" s="140" t="s">
        <v>232</v>
      </c>
      <c r="AT185" s="140" t="s">
        <v>227</v>
      </c>
      <c r="AU185" s="140" t="s">
        <v>233</v>
      </c>
      <c r="AY185" s="18" t="s">
        <v>223</v>
      </c>
      <c r="BE185" s="141">
        <f>IF(N185="základní",J185,0)</f>
        <v>0</v>
      </c>
      <c r="BF185" s="141">
        <f>IF(N185="snížená",J185,0)</f>
        <v>0</v>
      </c>
      <c r="BG185" s="141">
        <f>IF(N185="zákl. přenesená",J185,0)</f>
        <v>0</v>
      </c>
      <c r="BH185" s="141">
        <f>IF(N185="sníž. přenesená",J185,0)</f>
        <v>0</v>
      </c>
      <c r="BI185" s="141">
        <f>IF(N185="nulová",J185,0)</f>
        <v>0</v>
      </c>
      <c r="BJ185" s="18" t="s">
        <v>84</v>
      </c>
      <c r="BK185" s="141">
        <f>ROUND(I185*H185,2)</f>
        <v>0</v>
      </c>
      <c r="BL185" s="18" t="s">
        <v>232</v>
      </c>
      <c r="BM185" s="140" t="s">
        <v>2006</v>
      </c>
    </row>
    <row r="186" spans="2:65" s="1" customFormat="1" ht="11.25">
      <c r="B186" s="34"/>
      <c r="D186" s="163" t="s">
        <v>274</v>
      </c>
      <c r="F186" s="164" t="s">
        <v>2007</v>
      </c>
      <c r="I186" s="165"/>
      <c r="L186" s="34"/>
      <c r="M186" s="166"/>
      <c r="T186" s="55"/>
      <c r="AT186" s="18" t="s">
        <v>274</v>
      </c>
      <c r="AU186" s="18" t="s">
        <v>233</v>
      </c>
    </row>
    <row r="187" spans="2:65" s="12" customFormat="1" ht="11.25">
      <c r="B187" s="142"/>
      <c r="D187" s="143" t="s">
        <v>249</v>
      </c>
      <c r="E187" s="144" t="s">
        <v>19</v>
      </c>
      <c r="F187" s="145" t="s">
        <v>1935</v>
      </c>
      <c r="H187" s="144" t="s">
        <v>19</v>
      </c>
      <c r="I187" s="146"/>
      <c r="L187" s="142"/>
      <c r="M187" s="147"/>
      <c r="T187" s="148"/>
      <c r="AT187" s="144" t="s">
        <v>249</v>
      </c>
      <c r="AU187" s="144" t="s">
        <v>233</v>
      </c>
      <c r="AV187" s="12" t="s">
        <v>84</v>
      </c>
      <c r="AW187" s="12" t="s">
        <v>37</v>
      </c>
      <c r="AX187" s="12" t="s">
        <v>76</v>
      </c>
      <c r="AY187" s="144" t="s">
        <v>223</v>
      </c>
    </row>
    <row r="188" spans="2:65" s="13" customFormat="1" ht="11.25">
      <c r="B188" s="149"/>
      <c r="D188" s="143" t="s">
        <v>249</v>
      </c>
      <c r="E188" s="150" t="s">
        <v>19</v>
      </c>
      <c r="F188" s="151" t="s">
        <v>2008</v>
      </c>
      <c r="H188" s="152">
        <v>60</v>
      </c>
      <c r="I188" s="153"/>
      <c r="L188" s="149"/>
      <c r="M188" s="154"/>
      <c r="T188" s="155"/>
      <c r="AT188" s="150" t="s">
        <v>249</v>
      </c>
      <c r="AU188" s="150" t="s">
        <v>233</v>
      </c>
      <c r="AV188" s="13" t="s">
        <v>87</v>
      </c>
      <c r="AW188" s="13" t="s">
        <v>37</v>
      </c>
      <c r="AX188" s="13" t="s">
        <v>76</v>
      </c>
      <c r="AY188" s="150" t="s">
        <v>223</v>
      </c>
    </row>
    <row r="189" spans="2:65" s="13" customFormat="1" ht="11.25">
      <c r="B189" s="149"/>
      <c r="D189" s="143" t="s">
        <v>249</v>
      </c>
      <c r="E189" s="150" t="s">
        <v>19</v>
      </c>
      <c r="F189" s="151" t="s">
        <v>2009</v>
      </c>
      <c r="H189" s="152">
        <v>30</v>
      </c>
      <c r="I189" s="153"/>
      <c r="L189" s="149"/>
      <c r="M189" s="154"/>
      <c r="T189" s="155"/>
      <c r="AT189" s="150" t="s">
        <v>249</v>
      </c>
      <c r="AU189" s="150" t="s">
        <v>233</v>
      </c>
      <c r="AV189" s="13" t="s">
        <v>87</v>
      </c>
      <c r="AW189" s="13" t="s">
        <v>37</v>
      </c>
      <c r="AX189" s="13" t="s">
        <v>84</v>
      </c>
      <c r="AY189" s="150" t="s">
        <v>223</v>
      </c>
    </row>
    <row r="190" spans="2:65" s="1" customFormat="1" ht="24.2" customHeight="1">
      <c r="B190" s="34"/>
      <c r="C190" s="129" t="s">
        <v>353</v>
      </c>
      <c r="D190" s="129" t="s">
        <v>227</v>
      </c>
      <c r="E190" s="130" t="s">
        <v>2010</v>
      </c>
      <c r="F190" s="131" t="s">
        <v>2011</v>
      </c>
      <c r="G190" s="132" t="s">
        <v>563</v>
      </c>
      <c r="H190" s="133">
        <v>30</v>
      </c>
      <c r="I190" s="134"/>
      <c r="J190" s="135">
        <f>ROUND(I190*H190,2)</f>
        <v>0</v>
      </c>
      <c r="K190" s="131" t="s">
        <v>272</v>
      </c>
      <c r="L190" s="34"/>
      <c r="M190" s="136" t="s">
        <v>19</v>
      </c>
      <c r="N190" s="137" t="s">
        <v>47</v>
      </c>
      <c r="P190" s="138">
        <f>O190*H190</f>
        <v>0</v>
      </c>
      <c r="Q190" s="138">
        <v>0</v>
      </c>
      <c r="R190" s="138">
        <f>Q190*H190</f>
        <v>0</v>
      </c>
      <c r="S190" s="138">
        <v>0</v>
      </c>
      <c r="T190" s="139">
        <f>S190*H190</f>
        <v>0</v>
      </c>
      <c r="AR190" s="140" t="s">
        <v>232</v>
      </c>
      <c r="AT190" s="140" t="s">
        <v>227</v>
      </c>
      <c r="AU190" s="140" t="s">
        <v>233</v>
      </c>
      <c r="AY190" s="18" t="s">
        <v>223</v>
      </c>
      <c r="BE190" s="141">
        <f>IF(N190="základní",J190,0)</f>
        <v>0</v>
      </c>
      <c r="BF190" s="141">
        <f>IF(N190="snížená",J190,0)</f>
        <v>0</v>
      </c>
      <c r="BG190" s="141">
        <f>IF(N190="zákl. přenesená",J190,0)</f>
        <v>0</v>
      </c>
      <c r="BH190" s="141">
        <f>IF(N190="sníž. přenesená",J190,0)</f>
        <v>0</v>
      </c>
      <c r="BI190" s="141">
        <f>IF(N190="nulová",J190,0)</f>
        <v>0</v>
      </c>
      <c r="BJ190" s="18" t="s">
        <v>84</v>
      </c>
      <c r="BK190" s="141">
        <f>ROUND(I190*H190,2)</f>
        <v>0</v>
      </c>
      <c r="BL190" s="18" t="s">
        <v>232</v>
      </c>
      <c r="BM190" s="140" t="s">
        <v>2012</v>
      </c>
    </row>
    <row r="191" spans="2:65" s="1" customFormat="1" ht="11.25">
      <c r="B191" s="34"/>
      <c r="D191" s="163" t="s">
        <v>274</v>
      </c>
      <c r="F191" s="164" t="s">
        <v>2013</v>
      </c>
      <c r="I191" s="165"/>
      <c r="L191" s="34"/>
      <c r="M191" s="166"/>
      <c r="T191" s="55"/>
      <c r="AT191" s="18" t="s">
        <v>274</v>
      </c>
      <c r="AU191" s="18" t="s">
        <v>233</v>
      </c>
    </row>
    <row r="192" spans="2:65" s="12" customFormat="1" ht="11.25">
      <c r="B192" s="142"/>
      <c r="D192" s="143" t="s">
        <v>249</v>
      </c>
      <c r="E192" s="144" t="s">
        <v>19</v>
      </c>
      <c r="F192" s="145" t="s">
        <v>1935</v>
      </c>
      <c r="H192" s="144" t="s">
        <v>19</v>
      </c>
      <c r="I192" s="146"/>
      <c r="L192" s="142"/>
      <c r="M192" s="147"/>
      <c r="T192" s="148"/>
      <c r="AT192" s="144" t="s">
        <v>249</v>
      </c>
      <c r="AU192" s="144" t="s">
        <v>233</v>
      </c>
      <c r="AV192" s="12" t="s">
        <v>84</v>
      </c>
      <c r="AW192" s="12" t="s">
        <v>37</v>
      </c>
      <c r="AX192" s="12" t="s">
        <v>76</v>
      </c>
      <c r="AY192" s="144" t="s">
        <v>223</v>
      </c>
    </row>
    <row r="193" spans="2:65" s="13" customFormat="1" ht="11.25">
      <c r="B193" s="149"/>
      <c r="D193" s="143" t="s">
        <v>249</v>
      </c>
      <c r="E193" s="150" t="s">
        <v>19</v>
      </c>
      <c r="F193" s="151" t="s">
        <v>2008</v>
      </c>
      <c r="H193" s="152">
        <v>60</v>
      </c>
      <c r="I193" s="153"/>
      <c r="L193" s="149"/>
      <c r="M193" s="154"/>
      <c r="T193" s="155"/>
      <c r="AT193" s="150" t="s">
        <v>249</v>
      </c>
      <c r="AU193" s="150" t="s">
        <v>233</v>
      </c>
      <c r="AV193" s="13" t="s">
        <v>87</v>
      </c>
      <c r="AW193" s="13" t="s">
        <v>37</v>
      </c>
      <c r="AX193" s="13" t="s">
        <v>76</v>
      </c>
      <c r="AY193" s="150" t="s">
        <v>223</v>
      </c>
    </row>
    <row r="194" spans="2:65" s="13" customFormat="1" ht="11.25">
      <c r="B194" s="149"/>
      <c r="D194" s="143" t="s">
        <v>249</v>
      </c>
      <c r="E194" s="150" t="s">
        <v>19</v>
      </c>
      <c r="F194" s="151" t="s">
        <v>2009</v>
      </c>
      <c r="H194" s="152">
        <v>30</v>
      </c>
      <c r="I194" s="153"/>
      <c r="L194" s="149"/>
      <c r="M194" s="154"/>
      <c r="T194" s="155"/>
      <c r="AT194" s="150" t="s">
        <v>249</v>
      </c>
      <c r="AU194" s="150" t="s">
        <v>233</v>
      </c>
      <c r="AV194" s="13" t="s">
        <v>87</v>
      </c>
      <c r="AW194" s="13" t="s">
        <v>37</v>
      </c>
      <c r="AX194" s="13" t="s">
        <v>84</v>
      </c>
      <c r="AY194" s="150" t="s">
        <v>223</v>
      </c>
    </row>
    <row r="195" spans="2:65" s="11" customFormat="1" ht="20.85" customHeight="1">
      <c r="B195" s="117"/>
      <c r="D195" s="118" t="s">
        <v>75</v>
      </c>
      <c r="E195" s="127" t="s">
        <v>1414</v>
      </c>
      <c r="F195" s="127" t="s">
        <v>2014</v>
      </c>
      <c r="I195" s="120"/>
      <c r="J195" s="128">
        <f>BK195</f>
        <v>0</v>
      </c>
      <c r="L195" s="117"/>
      <c r="M195" s="122"/>
      <c r="P195" s="123">
        <f>SUM(P196:P200)</f>
        <v>0</v>
      </c>
      <c r="R195" s="123">
        <f>SUM(R196:R200)</f>
        <v>0</v>
      </c>
      <c r="T195" s="124">
        <f>SUM(T196:T200)</f>
        <v>0</v>
      </c>
      <c r="AR195" s="118" t="s">
        <v>84</v>
      </c>
      <c r="AT195" s="125" t="s">
        <v>75</v>
      </c>
      <c r="AU195" s="125" t="s">
        <v>87</v>
      </c>
      <c r="AY195" s="118" t="s">
        <v>223</v>
      </c>
      <c r="BK195" s="126">
        <f>SUM(BK196:BK200)</f>
        <v>0</v>
      </c>
    </row>
    <row r="196" spans="2:65" s="1" customFormat="1" ht="24.2" customHeight="1">
      <c r="B196" s="34"/>
      <c r="C196" s="129" t="s">
        <v>361</v>
      </c>
      <c r="D196" s="129" t="s">
        <v>227</v>
      </c>
      <c r="E196" s="130" t="s">
        <v>2015</v>
      </c>
      <c r="F196" s="131" t="s">
        <v>2016</v>
      </c>
      <c r="G196" s="132" t="s">
        <v>271</v>
      </c>
      <c r="H196" s="133">
        <v>2000</v>
      </c>
      <c r="I196" s="134"/>
      <c r="J196" s="135">
        <f>ROUND(I196*H196,2)</f>
        <v>0</v>
      </c>
      <c r="K196" s="131" t="s">
        <v>231</v>
      </c>
      <c r="L196" s="34"/>
      <c r="M196" s="136" t="s">
        <v>19</v>
      </c>
      <c r="N196" s="137" t="s">
        <v>47</v>
      </c>
      <c r="P196" s="138">
        <f>O196*H196</f>
        <v>0</v>
      </c>
      <c r="Q196" s="138">
        <v>0</v>
      </c>
      <c r="R196" s="138">
        <f>Q196*H196</f>
        <v>0</v>
      </c>
      <c r="S196" s="138">
        <v>0</v>
      </c>
      <c r="T196" s="139">
        <f>S196*H196</f>
        <v>0</v>
      </c>
      <c r="AR196" s="140" t="s">
        <v>232</v>
      </c>
      <c r="AT196" s="140" t="s">
        <v>227</v>
      </c>
      <c r="AU196" s="140" t="s">
        <v>233</v>
      </c>
      <c r="AY196" s="18" t="s">
        <v>223</v>
      </c>
      <c r="BE196" s="141">
        <f>IF(N196="základní",J196,0)</f>
        <v>0</v>
      </c>
      <c r="BF196" s="141">
        <f>IF(N196="snížená",J196,0)</f>
        <v>0</v>
      </c>
      <c r="BG196" s="141">
        <f>IF(N196="zákl. přenesená",J196,0)</f>
        <v>0</v>
      </c>
      <c r="BH196" s="141">
        <f>IF(N196="sníž. přenesená",J196,0)</f>
        <v>0</v>
      </c>
      <c r="BI196" s="141">
        <f>IF(N196="nulová",J196,0)</f>
        <v>0</v>
      </c>
      <c r="BJ196" s="18" t="s">
        <v>84</v>
      </c>
      <c r="BK196" s="141">
        <f>ROUND(I196*H196,2)</f>
        <v>0</v>
      </c>
      <c r="BL196" s="18" t="s">
        <v>232</v>
      </c>
      <c r="BM196" s="140" t="s">
        <v>2017</v>
      </c>
    </row>
    <row r="197" spans="2:65" s="12" customFormat="1" ht="22.5">
      <c r="B197" s="142"/>
      <c r="D197" s="143" t="s">
        <v>249</v>
      </c>
      <c r="E197" s="144" t="s">
        <v>19</v>
      </c>
      <c r="F197" s="145" t="s">
        <v>2018</v>
      </c>
      <c r="H197" s="144" t="s">
        <v>19</v>
      </c>
      <c r="I197" s="146"/>
      <c r="L197" s="142"/>
      <c r="M197" s="147"/>
      <c r="T197" s="148"/>
      <c r="AT197" s="144" t="s">
        <v>249</v>
      </c>
      <c r="AU197" s="144" t="s">
        <v>233</v>
      </c>
      <c r="AV197" s="12" t="s">
        <v>84</v>
      </c>
      <c r="AW197" s="12" t="s">
        <v>37</v>
      </c>
      <c r="AX197" s="12" t="s">
        <v>76</v>
      </c>
      <c r="AY197" s="144" t="s">
        <v>223</v>
      </c>
    </row>
    <row r="198" spans="2:65" s="13" customFormat="1" ht="11.25">
      <c r="B198" s="149"/>
      <c r="D198" s="143" t="s">
        <v>249</v>
      </c>
      <c r="E198" s="150" t="s">
        <v>19</v>
      </c>
      <c r="F198" s="151" t="s">
        <v>2019</v>
      </c>
      <c r="H198" s="152">
        <v>2000</v>
      </c>
      <c r="I198" s="153"/>
      <c r="L198" s="149"/>
      <c r="M198" s="154"/>
      <c r="T198" s="155"/>
      <c r="AT198" s="150" t="s">
        <v>249</v>
      </c>
      <c r="AU198" s="150" t="s">
        <v>233</v>
      </c>
      <c r="AV198" s="13" t="s">
        <v>87</v>
      </c>
      <c r="AW198" s="13" t="s">
        <v>37</v>
      </c>
      <c r="AX198" s="13" t="s">
        <v>84</v>
      </c>
      <c r="AY198" s="150" t="s">
        <v>223</v>
      </c>
    </row>
    <row r="199" spans="2:65" s="1" customFormat="1" ht="33" customHeight="1">
      <c r="B199" s="34"/>
      <c r="C199" s="129" t="s">
        <v>369</v>
      </c>
      <c r="D199" s="129" t="s">
        <v>227</v>
      </c>
      <c r="E199" s="130" t="s">
        <v>2020</v>
      </c>
      <c r="F199" s="131" t="s">
        <v>2021</v>
      </c>
      <c r="G199" s="132" t="s">
        <v>271</v>
      </c>
      <c r="H199" s="133">
        <v>5000</v>
      </c>
      <c r="I199" s="134"/>
      <c r="J199" s="135">
        <f>ROUND(I199*H199,2)</f>
        <v>0</v>
      </c>
      <c r="K199" s="131" t="s">
        <v>231</v>
      </c>
      <c r="L199" s="34"/>
      <c r="M199" s="136" t="s">
        <v>19</v>
      </c>
      <c r="N199" s="137" t="s">
        <v>47</v>
      </c>
      <c r="P199" s="138">
        <f>O199*H199</f>
        <v>0</v>
      </c>
      <c r="Q199" s="138">
        <v>0</v>
      </c>
      <c r="R199" s="138">
        <f>Q199*H199</f>
        <v>0</v>
      </c>
      <c r="S199" s="138">
        <v>0</v>
      </c>
      <c r="T199" s="139">
        <f>S199*H199</f>
        <v>0</v>
      </c>
      <c r="AR199" s="140" t="s">
        <v>232</v>
      </c>
      <c r="AT199" s="140" t="s">
        <v>227</v>
      </c>
      <c r="AU199" s="140" t="s">
        <v>233</v>
      </c>
      <c r="AY199" s="18" t="s">
        <v>223</v>
      </c>
      <c r="BE199" s="141">
        <f>IF(N199="základní",J199,0)</f>
        <v>0</v>
      </c>
      <c r="BF199" s="141">
        <f>IF(N199="snížená",J199,0)</f>
        <v>0</v>
      </c>
      <c r="BG199" s="141">
        <f>IF(N199="zákl. přenesená",J199,0)</f>
        <v>0</v>
      </c>
      <c r="BH199" s="141">
        <f>IF(N199="sníž. přenesená",J199,0)</f>
        <v>0</v>
      </c>
      <c r="BI199" s="141">
        <f>IF(N199="nulová",J199,0)</f>
        <v>0</v>
      </c>
      <c r="BJ199" s="18" t="s">
        <v>84</v>
      </c>
      <c r="BK199" s="141">
        <f>ROUND(I199*H199,2)</f>
        <v>0</v>
      </c>
      <c r="BL199" s="18" t="s">
        <v>232</v>
      </c>
      <c r="BM199" s="140" t="s">
        <v>2022</v>
      </c>
    </row>
    <row r="200" spans="2:65" s="13" customFormat="1" ht="11.25">
      <c r="B200" s="149"/>
      <c r="D200" s="143" t="s">
        <v>249</v>
      </c>
      <c r="E200" s="150" t="s">
        <v>19</v>
      </c>
      <c r="F200" s="151" t="s">
        <v>2023</v>
      </c>
      <c r="H200" s="152">
        <v>5000</v>
      </c>
      <c r="I200" s="153"/>
      <c r="L200" s="149"/>
      <c r="M200" s="188"/>
      <c r="N200" s="189"/>
      <c r="O200" s="189"/>
      <c r="P200" s="189"/>
      <c r="Q200" s="189"/>
      <c r="R200" s="189"/>
      <c r="S200" s="189"/>
      <c r="T200" s="190"/>
      <c r="AT200" s="150" t="s">
        <v>249</v>
      </c>
      <c r="AU200" s="150" t="s">
        <v>233</v>
      </c>
      <c r="AV200" s="13" t="s">
        <v>87</v>
      </c>
      <c r="AW200" s="13" t="s">
        <v>37</v>
      </c>
      <c r="AX200" s="13" t="s">
        <v>84</v>
      </c>
      <c r="AY200" s="150" t="s">
        <v>223</v>
      </c>
    </row>
    <row r="201" spans="2:65" s="1" customFormat="1" ht="6.95" customHeight="1">
      <c r="B201" s="43"/>
      <c r="C201" s="44"/>
      <c r="D201" s="44"/>
      <c r="E201" s="44"/>
      <c r="F201" s="44"/>
      <c r="G201" s="44"/>
      <c r="H201" s="44"/>
      <c r="I201" s="44"/>
      <c r="J201" s="44"/>
      <c r="K201" s="44"/>
      <c r="L201" s="34"/>
    </row>
  </sheetData>
  <sheetProtection algorithmName="SHA-512" hashValue="AziwCMrqhrPnzq1JiJtfU/tje5mrp3qPFPgQZK4wWPrb8OUEbGqBlHkMSlpxzixCydLbRVwp2FaaQ3R2cYJ31Q==" saltValue="wOUiomj1otxwQ4XbmDsCDRRds/dpB6/bLiNQjeBaygPZA9ftlosU72BkxMzILfUnOiG0arBbm6HKfbYPr+U3xQ==" spinCount="100000" sheet="1" objects="1" scenarios="1" formatColumns="0" formatRows="0" autoFilter="0"/>
  <autoFilter ref="C83:K200" xr:uid="{00000000-0009-0000-0000-00000D000000}"/>
  <mergeCells count="9">
    <mergeCell ref="E50:H50"/>
    <mergeCell ref="E74:H74"/>
    <mergeCell ref="E76:H76"/>
    <mergeCell ref="L2:V2"/>
    <mergeCell ref="E7:H7"/>
    <mergeCell ref="E9:H9"/>
    <mergeCell ref="E18:H18"/>
    <mergeCell ref="E27:H27"/>
    <mergeCell ref="E48:H48"/>
  </mergeCells>
  <hyperlinks>
    <hyperlink ref="F89" r:id="rId1" xr:uid="{00000000-0004-0000-0D00-000000000000}"/>
    <hyperlink ref="F98" r:id="rId2" xr:uid="{00000000-0004-0000-0D00-000001000000}"/>
    <hyperlink ref="F104" r:id="rId3" xr:uid="{00000000-0004-0000-0D00-000002000000}"/>
    <hyperlink ref="F107" r:id="rId4" xr:uid="{00000000-0004-0000-0D00-000003000000}"/>
    <hyperlink ref="F112" r:id="rId5" xr:uid="{00000000-0004-0000-0D00-000004000000}"/>
    <hyperlink ref="F140" r:id="rId6" xr:uid="{00000000-0004-0000-0D00-000005000000}"/>
    <hyperlink ref="F143" r:id="rId7" xr:uid="{00000000-0004-0000-0D00-000006000000}"/>
    <hyperlink ref="F151" r:id="rId8" xr:uid="{00000000-0004-0000-0D00-000007000000}"/>
    <hyperlink ref="F156" r:id="rId9" xr:uid="{00000000-0004-0000-0D00-000008000000}"/>
    <hyperlink ref="F159" r:id="rId10" xr:uid="{00000000-0004-0000-0D00-000009000000}"/>
    <hyperlink ref="F162" r:id="rId11" xr:uid="{00000000-0004-0000-0D00-00000A000000}"/>
    <hyperlink ref="F167" r:id="rId12" xr:uid="{00000000-0004-0000-0D00-00000B000000}"/>
    <hyperlink ref="F170" r:id="rId13" xr:uid="{00000000-0004-0000-0D00-00000C000000}"/>
    <hyperlink ref="F175" r:id="rId14" xr:uid="{00000000-0004-0000-0D00-00000D000000}"/>
    <hyperlink ref="F178" r:id="rId15" xr:uid="{00000000-0004-0000-0D00-00000E000000}"/>
    <hyperlink ref="F183" r:id="rId16" xr:uid="{00000000-0004-0000-0D00-00000F000000}"/>
    <hyperlink ref="F186" r:id="rId17" xr:uid="{00000000-0004-0000-0D00-000010000000}"/>
    <hyperlink ref="F191" r:id="rId18" xr:uid="{00000000-0004-0000-0D00-000011000000}"/>
  </hyperlinks>
  <pageMargins left="0.39370078740157483" right="0.39370078740157483" top="0.39370078740157483" bottom="0.39370078740157483" header="0" footer="0"/>
  <pageSetup paperSize="9" scale="76" fitToHeight="0" orientation="portrait" r:id="rId19"/>
  <headerFooter>
    <oddFooter>&amp;CStrana &amp;P z &amp;N</oddFooter>
  </headerFooter>
  <drawing r:id="rId2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BM19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127</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2024</v>
      </c>
      <c r="F9" s="322"/>
      <c r="G9" s="322"/>
      <c r="H9" s="322"/>
      <c r="L9" s="34"/>
    </row>
    <row r="10" spans="2:46" s="1" customFormat="1" ht="11.25">
      <c r="B10" s="34"/>
      <c r="L10" s="34"/>
    </row>
    <row r="11" spans="2:46" s="1" customFormat="1" ht="12" customHeight="1">
      <c r="B11" s="34"/>
      <c r="D11" s="28" t="s">
        <v>18</v>
      </c>
      <c r="F11" s="26" t="s">
        <v>86</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ROUNDUP(J84,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ROUNDUP((SUM(BE84:BE198)),  2)</f>
        <v>0</v>
      </c>
      <c r="I33" s="91">
        <v>0.21</v>
      </c>
      <c r="J33" s="90">
        <f>ROUNDUP(((SUM(BE84:BE198))*I33),  2)</f>
        <v>0</v>
      </c>
      <c r="L33" s="34"/>
    </row>
    <row r="34" spans="2:12" s="1" customFormat="1" ht="14.45" customHeight="1">
      <c r="B34" s="34"/>
      <c r="E34" s="28" t="s">
        <v>48</v>
      </c>
      <c r="F34" s="90">
        <f>ROUNDUP((SUM(BF84:BF198)),  2)</f>
        <v>0</v>
      </c>
      <c r="I34" s="91">
        <v>0.12</v>
      </c>
      <c r="J34" s="90">
        <f>ROUNDUP(((SUM(BF84:BF198))*I34),  2)</f>
        <v>0</v>
      </c>
      <c r="L34" s="34"/>
    </row>
    <row r="35" spans="2:12" s="1" customFormat="1" ht="14.45" hidden="1" customHeight="1">
      <c r="B35" s="34"/>
      <c r="E35" s="28" t="s">
        <v>49</v>
      </c>
      <c r="F35" s="90">
        <f>ROUNDUP((SUM(BG84:BG198)),  2)</f>
        <v>0</v>
      </c>
      <c r="I35" s="91">
        <v>0.21</v>
      </c>
      <c r="J35" s="90">
        <f>0</f>
        <v>0</v>
      </c>
      <c r="L35" s="34"/>
    </row>
    <row r="36" spans="2:12" s="1" customFormat="1" ht="14.45" hidden="1" customHeight="1">
      <c r="B36" s="34"/>
      <c r="E36" s="28" t="s">
        <v>50</v>
      </c>
      <c r="F36" s="90">
        <f>ROUNDUP((SUM(BH84:BH198)),  2)</f>
        <v>0</v>
      </c>
      <c r="I36" s="91">
        <v>0.12</v>
      </c>
      <c r="J36" s="90">
        <f>0</f>
        <v>0</v>
      </c>
      <c r="L36" s="34"/>
    </row>
    <row r="37" spans="2:12" s="1" customFormat="1" ht="14.45" hidden="1" customHeight="1">
      <c r="B37" s="34"/>
      <c r="E37" s="28" t="s">
        <v>51</v>
      </c>
      <c r="F37" s="90">
        <f>ROUNDUP((SUM(BI84:BI198)),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SO 153.2 - SO 153.2 - Dopravní opatření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J84</f>
        <v>0</v>
      </c>
      <c r="L59" s="34"/>
      <c r="AU59" s="18" t="s">
        <v>186</v>
      </c>
    </row>
    <row r="60" spans="2:47" s="8" customFormat="1" ht="24.95" customHeight="1">
      <c r="B60" s="101"/>
      <c r="D60" s="102" t="s">
        <v>187</v>
      </c>
      <c r="E60" s="103"/>
      <c r="F60" s="103"/>
      <c r="G60" s="103"/>
      <c r="H60" s="103"/>
      <c r="I60" s="103"/>
      <c r="J60" s="104">
        <f>J85</f>
        <v>0</v>
      </c>
      <c r="L60" s="101"/>
    </row>
    <row r="61" spans="2:47" s="9" customFormat="1" ht="19.899999999999999" customHeight="1">
      <c r="B61" s="105"/>
      <c r="D61" s="106" t="s">
        <v>1896</v>
      </c>
      <c r="E61" s="107"/>
      <c r="F61" s="107"/>
      <c r="G61" s="107"/>
      <c r="H61" s="107"/>
      <c r="I61" s="107"/>
      <c r="J61" s="108">
        <f>J86</f>
        <v>0</v>
      </c>
      <c r="L61" s="105"/>
    </row>
    <row r="62" spans="2:47" s="9" customFormat="1" ht="14.85" customHeight="1">
      <c r="B62" s="105"/>
      <c r="D62" s="106" t="s">
        <v>1897</v>
      </c>
      <c r="E62" s="107"/>
      <c r="F62" s="107"/>
      <c r="G62" s="107"/>
      <c r="H62" s="107"/>
      <c r="I62" s="107"/>
      <c r="J62" s="108">
        <f>J87</f>
        <v>0</v>
      </c>
      <c r="L62" s="105"/>
    </row>
    <row r="63" spans="2:47" s="9" customFormat="1" ht="14.85" customHeight="1">
      <c r="B63" s="105"/>
      <c r="D63" s="106" t="s">
        <v>1898</v>
      </c>
      <c r="E63" s="107"/>
      <c r="F63" s="107"/>
      <c r="G63" s="107"/>
      <c r="H63" s="107"/>
      <c r="I63" s="107"/>
      <c r="J63" s="108">
        <f>J110</f>
        <v>0</v>
      </c>
      <c r="L63" s="105"/>
    </row>
    <row r="64" spans="2:47" s="9" customFormat="1" ht="14.85" customHeight="1">
      <c r="B64" s="105"/>
      <c r="D64" s="106" t="s">
        <v>1899</v>
      </c>
      <c r="E64" s="107"/>
      <c r="F64" s="107"/>
      <c r="G64" s="107"/>
      <c r="H64" s="107"/>
      <c r="I64" s="107"/>
      <c r="J64" s="108">
        <f>J195</f>
        <v>0</v>
      </c>
      <c r="L64" s="105"/>
    </row>
    <row r="65" spans="2:12" s="1" customFormat="1" ht="21.75" customHeight="1">
      <c r="B65" s="34"/>
      <c r="L65" s="34"/>
    </row>
    <row r="66" spans="2:12" s="1" customFormat="1" ht="6.95" customHeight="1">
      <c r="B66" s="43"/>
      <c r="C66" s="44"/>
      <c r="D66" s="44"/>
      <c r="E66" s="44"/>
      <c r="F66" s="44"/>
      <c r="G66" s="44"/>
      <c r="H66" s="44"/>
      <c r="I66" s="44"/>
      <c r="J66" s="44"/>
      <c r="K66" s="44"/>
      <c r="L66" s="34"/>
    </row>
    <row r="70" spans="2:12" s="1" customFormat="1" ht="6.95" customHeight="1">
      <c r="B70" s="45"/>
      <c r="C70" s="46"/>
      <c r="D70" s="46"/>
      <c r="E70" s="46"/>
      <c r="F70" s="46"/>
      <c r="G70" s="46"/>
      <c r="H70" s="46"/>
      <c r="I70" s="46"/>
      <c r="J70" s="46"/>
      <c r="K70" s="46"/>
      <c r="L70" s="34"/>
    </row>
    <row r="71" spans="2:12" s="1" customFormat="1" ht="24.95" customHeight="1">
      <c r="B71" s="34"/>
      <c r="C71" s="22" t="s">
        <v>208</v>
      </c>
      <c r="L71" s="34"/>
    </row>
    <row r="72" spans="2:12" s="1" customFormat="1" ht="6.95" customHeight="1">
      <c r="B72" s="34"/>
      <c r="L72" s="34"/>
    </row>
    <row r="73" spans="2:12" s="1" customFormat="1" ht="12" customHeight="1">
      <c r="B73" s="34"/>
      <c r="C73" s="28" t="s">
        <v>16</v>
      </c>
      <c r="L73" s="34"/>
    </row>
    <row r="74" spans="2:12" s="1" customFormat="1" ht="16.5" customHeight="1">
      <c r="B74" s="34"/>
      <c r="E74" s="320" t="str">
        <f>E7</f>
        <v>II/231 Rekonstrukce ul. 28.října, II.část</v>
      </c>
      <c r="F74" s="321"/>
      <c r="G74" s="321"/>
      <c r="H74" s="321"/>
      <c r="L74" s="34"/>
    </row>
    <row r="75" spans="2:12" s="1" customFormat="1" ht="12" customHeight="1">
      <c r="B75" s="34"/>
      <c r="C75" s="28" t="s">
        <v>180</v>
      </c>
      <c r="L75" s="34"/>
    </row>
    <row r="76" spans="2:12" s="1" customFormat="1" ht="16.5" customHeight="1">
      <c r="B76" s="34"/>
      <c r="E76" s="315" t="str">
        <f>E9</f>
        <v>SO 153.2 - SO 153.2 - Dopravní opatření (100% město)</v>
      </c>
      <c r="F76" s="322"/>
      <c r="G76" s="322"/>
      <c r="H76" s="322"/>
      <c r="L76" s="34"/>
    </row>
    <row r="77" spans="2:12" s="1" customFormat="1" ht="6.95" customHeight="1">
      <c r="B77" s="34"/>
      <c r="L77" s="34"/>
    </row>
    <row r="78" spans="2:12" s="1" customFormat="1" ht="12" customHeight="1">
      <c r="B78" s="34"/>
      <c r="C78" s="28" t="s">
        <v>21</v>
      </c>
      <c r="F78" s="26" t="str">
        <f>F12</f>
        <v xml:space="preserve"> </v>
      </c>
      <c r="I78" s="28" t="s">
        <v>23</v>
      </c>
      <c r="J78" s="51" t="str">
        <f>IF(J12="","",J12)</f>
        <v>1. 10. 2024</v>
      </c>
      <c r="L78" s="34"/>
    </row>
    <row r="79" spans="2:12" s="1" customFormat="1" ht="6.95" customHeight="1">
      <c r="B79" s="34"/>
      <c r="L79" s="34"/>
    </row>
    <row r="80" spans="2:12" s="1" customFormat="1" ht="15.2" customHeight="1">
      <c r="B80" s="34"/>
      <c r="C80" s="28" t="s">
        <v>29</v>
      </c>
      <c r="F80" s="26" t="str">
        <f>E15</f>
        <v>Statutární město Plzeň+ SÚS Plzeňského kraje, p.o.</v>
      </c>
      <c r="I80" s="28" t="s">
        <v>35</v>
      </c>
      <c r="J80" s="32" t="str">
        <f>E21</f>
        <v>PSDS s.r.o.</v>
      </c>
      <c r="L80" s="34"/>
    </row>
    <row r="81" spans="2:65" s="1" customFormat="1" ht="15.2" customHeight="1">
      <c r="B81" s="34"/>
      <c r="C81" s="28" t="s">
        <v>33</v>
      </c>
      <c r="F81" s="26" t="str">
        <f>IF(E18="","",E18)</f>
        <v>Vyplň údaj</v>
      </c>
      <c r="I81" s="28" t="s">
        <v>38</v>
      </c>
      <c r="J81" s="32" t="str">
        <f>E24</f>
        <v xml:space="preserve"> </v>
      </c>
      <c r="L81" s="34"/>
    </row>
    <row r="82" spans="2:65" s="1" customFormat="1" ht="10.35" customHeight="1">
      <c r="B82" s="34"/>
      <c r="L82" s="34"/>
    </row>
    <row r="83" spans="2:65" s="10" customFormat="1" ht="29.25" customHeight="1">
      <c r="B83" s="109"/>
      <c r="C83" s="110" t="s">
        <v>209</v>
      </c>
      <c r="D83" s="111" t="s">
        <v>61</v>
      </c>
      <c r="E83" s="111" t="s">
        <v>57</v>
      </c>
      <c r="F83" s="111" t="s">
        <v>58</v>
      </c>
      <c r="G83" s="111" t="s">
        <v>210</v>
      </c>
      <c r="H83" s="111" t="s">
        <v>211</v>
      </c>
      <c r="I83" s="111" t="s">
        <v>212</v>
      </c>
      <c r="J83" s="111" t="s">
        <v>185</v>
      </c>
      <c r="K83" s="112" t="s">
        <v>213</v>
      </c>
      <c r="L83" s="109"/>
      <c r="M83" s="58" t="s">
        <v>19</v>
      </c>
      <c r="N83" s="59" t="s">
        <v>46</v>
      </c>
      <c r="O83" s="59" t="s">
        <v>214</v>
      </c>
      <c r="P83" s="59" t="s">
        <v>215</v>
      </c>
      <c r="Q83" s="59" t="s">
        <v>216</v>
      </c>
      <c r="R83" s="59" t="s">
        <v>217</v>
      </c>
      <c r="S83" s="59" t="s">
        <v>218</v>
      </c>
      <c r="T83" s="60" t="s">
        <v>219</v>
      </c>
    </row>
    <row r="84" spans="2:65" s="1" customFormat="1" ht="22.9" customHeight="1">
      <c r="B84" s="34"/>
      <c r="C84" s="63" t="s">
        <v>220</v>
      </c>
      <c r="J84" s="113">
        <f>BK84</f>
        <v>0</v>
      </c>
      <c r="L84" s="34"/>
      <c r="M84" s="61"/>
      <c r="N84" s="52"/>
      <c r="O84" s="52"/>
      <c r="P84" s="114">
        <f>P85</f>
        <v>0</v>
      </c>
      <c r="Q84" s="52"/>
      <c r="R84" s="114">
        <f>R85</f>
        <v>207.30030000000002</v>
      </c>
      <c r="S84" s="52"/>
      <c r="T84" s="115">
        <f>T85</f>
        <v>0</v>
      </c>
      <c r="AT84" s="18" t="s">
        <v>75</v>
      </c>
      <c r="AU84" s="18" t="s">
        <v>186</v>
      </c>
      <c r="BK84" s="116">
        <f>BK85</f>
        <v>0</v>
      </c>
    </row>
    <row r="85" spans="2:65" s="11" customFormat="1" ht="25.9" customHeight="1">
      <c r="B85" s="117"/>
      <c r="D85" s="118" t="s">
        <v>75</v>
      </c>
      <c r="E85" s="119" t="s">
        <v>221</v>
      </c>
      <c r="F85" s="119" t="s">
        <v>222</v>
      </c>
      <c r="I85" s="120"/>
      <c r="J85" s="121">
        <f>BK85</f>
        <v>0</v>
      </c>
      <c r="L85" s="117"/>
      <c r="M85" s="122"/>
      <c r="P85" s="123">
        <f>P86</f>
        <v>0</v>
      </c>
      <c r="R85" s="123">
        <f>R86</f>
        <v>207.30030000000002</v>
      </c>
      <c r="T85" s="124">
        <f>T86</f>
        <v>0</v>
      </c>
      <c r="AR85" s="118" t="s">
        <v>84</v>
      </c>
      <c r="AT85" s="125" t="s">
        <v>75</v>
      </c>
      <c r="AU85" s="125" t="s">
        <v>76</v>
      </c>
      <c r="AY85" s="118" t="s">
        <v>223</v>
      </c>
      <c r="BK85" s="126">
        <f>BK86</f>
        <v>0</v>
      </c>
    </row>
    <row r="86" spans="2:65" s="11" customFormat="1" ht="22.9" customHeight="1">
      <c r="B86" s="117"/>
      <c r="D86" s="118" t="s">
        <v>75</v>
      </c>
      <c r="E86" s="127" t="s">
        <v>282</v>
      </c>
      <c r="F86" s="127" t="s">
        <v>1900</v>
      </c>
      <c r="I86" s="120"/>
      <c r="J86" s="128">
        <f>BK86</f>
        <v>0</v>
      </c>
      <c r="L86" s="117"/>
      <c r="M86" s="122"/>
      <c r="P86" s="123">
        <f>P87+P110+P195</f>
        <v>0</v>
      </c>
      <c r="R86" s="123">
        <f>R87+R110+R195</f>
        <v>207.30030000000002</v>
      </c>
      <c r="T86" s="124">
        <f>T87+T110+T195</f>
        <v>0</v>
      </c>
      <c r="AR86" s="118" t="s">
        <v>84</v>
      </c>
      <c r="AT86" s="125" t="s">
        <v>75</v>
      </c>
      <c r="AU86" s="125" t="s">
        <v>84</v>
      </c>
      <c r="AY86" s="118" t="s">
        <v>223</v>
      </c>
      <c r="BK86" s="126">
        <f>BK87+BK110+BK195</f>
        <v>0</v>
      </c>
    </row>
    <row r="87" spans="2:65" s="11" customFormat="1" ht="20.85" customHeight="1">
      <c r="B87" s="117"/>
      <c r="D87" s="118" t="s">
        <v>75</v>
      </c>
      <c r="E87" s="127" t="s">
        <v>1901</v>
      </c>
      <c r="F87" s="127" t="s">
        <v>1902</v>
      </c>
      <c r="I87" s="120"/>
      <c r="J87" s="128">
        <f>BK87</f>
        <v>0</v>
      </c>
      <c r="L87" s="117"/>
      <c r="M87" s="122"/>
      <c r="P87" s="123">
        <f>SUM(P88:P109)</f>
        <v>0</v>
      </c>
      <c r="R87" s="123">
        <f>SUM(R88:R109)</f>
        <v>0</v>
      </c>
      <c r="T87" s="124">
        <f>SUM(T88:T109)</f>
        <v>0</v>
      </c>
      <c r="AR87" s="118" t="s">
        <v>84</v>
      </c>
      <c r="AT87" s="125" t="s">
        <v>75</v>
      </c>
      <c r="AU87" s="125" t="s">
        <v>87</v>
      </c>
      <c r="AY87" s="118" t="s">
        <v>223</v>
      </c>
      <c r="BK87" s="126">
        <f>SUM(BK88:BK109)</f>
        <v>0</v>
      </c>
    </row>
    <row r="88" spans="2:65" s="1" customFormat="1" ht="37.9" customHeight="1">
      <c r="B88" s="34"/>
      <c r="C88" s="129" t="s">
        <v>84</v>
      </c>
      <c r="D88" s="129" t="s">
        <v>227</v>
      </c>
      <c r="E88" s="130" t="s">
        <v>1903</v>
      </c>
      <c r="F88" s="131" t="s">
        <v>1904</v>
      </c>
      <c r="G88" s="132" t="s">
        <v>230</v>
      </c>
      <c r="H88" s="133">
        <v>16</v>
      </c>
      <c r="I88" s="134"/>
      <c r="J88" s="135">
        <f>ROUND(I88*H88,2)</f>
        <v>0</v>
      </c>
      <c r="K88" s="131" t="s">
        <v>272</v>
      </c>
      <c r="L88" s="34"/>
      <c r="M88" s="136" t="s">
        <v>19</v>
      </c>
      <c r="N88" s="137" t="s">
        <v>47</v>
      </c>
      <c r="P88" s="138">
        <f>O88*H88</f>
        <v>0</v>
      </c>
      <c r="Q88" s="138">
        <v>0</v>
      </c>
      <c r="R88" s="138">
        <f>Q88*H88</f>
        <v>0</v>
      </c>
      <c r="S88" s="138">
        <v>0</v>
      </c>
      <c r="T88" s="139">
        <f>S88*H88</f>
        <v>0</v>
      </c>
      <c r="AR88" s="140" t="s">
        <v>232</v>
      </c>
      <c r="AT88" s="140" t="s">
        <v>227</v>
      </c>
      <c r="AU88" s="140" t="s">
        <v>233</v>
      </c>
      <c r="AY88" s="18" t="s">
        <v>223</v>
      </c>
      <c r="BE88" s="141">
        <f>IF(N88="základní",J88,0)</f>
        <v>0</v>
      </c>
      <c r="BF88" s="141">
        <f>IF(N88="snížená",J88,0)</f>
        <v>0</v>
      </c>
      <c r="BG88" s="141">
        <f>IF(N88="zákl. přenesená",J88,0)</f>
        <v>0</v>
      </c>
      <c r="BH88" s="141">
        <f>IF(N88="sníž. přenesená",J88,0)</f>
        <v>0</v>
      </c>
      <c r="BI88" s="141">
        <f>IF(N88="nulová",J88,0)</f>
        <v>0</v>
      </c>
      <c r="BJ88" s="18" t="s">
        <v>84</v>
      </c>
      <c r="BK88" s="141">
        <f>ROUND(I88*H88,2)</f>
        <v>0</v>
      </c>
      <c r="BL88" s="18" t="s">
        <v>232</v>
      </c>
      <c r="BM88" s="140" t="s">
        <v>1905</v>
      </c>
    </row>
    <row r="89" spans="2:65" s="1" customFormat="1" ht="11.25">
      <c r="B89" s="34"/>
      <c r="D89" s="163" t="s">
        <v>274</v>
      </c>
      <c r="F89" s="164" t="s">
        <v>1906</v>
      </c>
      <c r="I89" s="165"/>
      <c r="L89" s="34"/>
      <c r="M89" s="166"/>
      <c r="T89" s="55"/>
      <c r="AT89" s="18" t="s">
        <v>274</v>
      </c>
      <c r="AU89" s="18" t="s">
        <v>233</v>
      </c>
    </row>
    <row r="90" spans="2:65" s="12" customFormat="1" ht="11.25">
      <c r="B90" s="142"/>
      <c r="D90" s="143" t="s">
        <v>249</v>
      </c>
      <c r="E90" s="144" t="s">
        <v>19</v>
      </c>
      <c r="F90" s="145" t="s">
        <v>1907</v>
      </c>
      <c r="H90" s="144" t="s">
        <v>19</v>
      </c>
      <c r="I90" s="146"/>
      <c r="L90" s="142"/>
      <c r="M90" s="147"/>
      <c r="T90" s="148"/>
      <c r="AT90" s="144" t="s">
        <v>249</v>
      </c>
      <c r="AU90" s="144" t="s">
        <v>233</v>
      </c>
      <c r="AV90" s="12" t="s">
        <v>84</v>
      </c>
      <c r="AW90" s="12" t="s">
        <v>37</v>
      </c>
      <c r="AX90" s="12" t="s">
        <v>76</v>
      </c>
      <c r="AY90" s="144" t="s">
        <v>223</v>
      </c>
    </row>
    <row r="91" spans="2:65" s="13" customFormat="1" ht="11.25">
      <c r="B91" s="149"/>
      <c r="D91" s="143" t="s">
        <v>249</v>
      </c>
      <c r="E91" s="150" t="s">
        <v>19</v>
      </c>
      <c r="F91" s="151" t="s">
        <v>1908</v>
      </c>
      <c r="H91" s="152">
        <v>3</v>
      </c>
      <c r="I91" s="153"/>
      <c r="L91" s="149"/>
      <c r="M91" s="154"/>
      <c r="T91" s="155"/>
      <c r="AT91" s="150" t="s">
        <v>249</v>
      </c>
      <c r="AU91" s="150" t="s">
        <v>233</v>
      </c>
      <c r="AV91" s="13" t="s">
        <v>87</v>
      </c>
      <c r="AW91" s="13" t="s">
        <v>37</v>
      </c>
      <c r="AX91" s="13" t="s">
        <v>76</v>
      </c>
      <c r="AY91" s="150" t="s">
        <v>223</v>
      </c>
    </row>
    <row r="92" spans="2:65" s="13" customFormat="1" ht="11.25">
      <c r="B92" s="149"/>
      <c r="D92" s="143" t="s">
        <v>249</v>
      </c>
      <c r="E92" s="150" t="s">
        <v>19</v>
      </c>
      <c r="F92" s="151" t="s">
        <v>1909</v>
      </c>
      <c r="H92" s="152">
        <v>1</v>
      </c>
      <c r="I92" s="153"/>
      <c r="L92" s="149"/>
      <c r="M92" s="154"/>
      <c r="T92" s="155"/>
      <c r="AT92" s="150" t="s">
        <v>249</v>
      </c>
      <c r="AU92" s="150" t="s">
        <v>233</v>
      </c>
      <c r="AV92" s="13" t="s">
        <v>87</v>
      </c>
      <c r="AW92" s="13" t="s">
        <v>37</v>
      </c>
      <c r="AX92" s="13" t="s">
        <v>76</v>
      </c>
      <c r="AY92" s="150" t="s">
        <v>223</v>
      </c>
    </row>
    <row r="93" spans="2:65" s="13" customFormat="1" ht="11.25">
      <c r="B93" s="149"/>
      <c r="D93" s="143" t="s">
        <v>249</v>
      </c>
      <c r="E93" s="150" t="s">
        <v>19</v>
      </c>
      <c r="F93" s="151" t="s">
        <v>1828</v>
      </c>
      <c r="H93" s="152">
        <v>3</v>
      </c>
      <c r="I93" s="153"/>
      <c r="L93" s="149"/>
      <c r="M93" s="154"/>
      <c r="T93" s="155"/>
      <c r="AT93" s="150" t="s">
        <v>249</v>
      </c>
      <c r="AU93" s="150" t="s">
        <v>233</v>
      </c>
      <c r="AV93" s="13" t="s">
        <v>87</v>
      </c>
      <c r="AW93" s="13" t="s">
        <v>37</v>
      </c>
      <c r="AX93" s="13" t="s">
        <v>76</v>
      </c>
      <c r="AY93" s="150" t="s">
        <v>223</v>
      </c>
    </row>
    <row r="94" spans="2:65" s="13" customFormat="1" ht="11.25">
      <c r="B94" s="149"/>
      <c r="D94" s="143" t="s">
        <v>249</v>
      </c>
      <c r="E94" s="150" t="s">
        <v>19</v>
      </c>
      <c r="F94" s="151" t="s">
        <v>1910</v>
      </c>
      <c r="H94" s="152">
        <v>25</v>
      </c>
      <c r="I94" s="153"/>
      <c r="L94" s="149"/>
      <c r="M94" s="154"/>
      <c r="T94" s="155"/>
      <c r="AT94" s="150" t="s">
        <v>249</v>
      </c>
      <c r="AU94" s="150" t="s">
        <v>233</v>
      </c>
      <c r="AV94" s="13" t="s">
        <v>87</v>
      </c>
      <c r="AW94" s="13" t="s">
        <v>37</v>
      </c>
      <c r="AX94" s="13" t="s">
        <v>76</v>
      </c>
      <c r="AY94" s="150" t="s">
        <v>223</v>
      </c>
    </row>
    <row r="95" spans="2:65" s="15" customFormat="1" ht="11.25">
      <c r="B95" s="167"/>
      <c r="D95" s="143" t="s">
        <v>249</v>
      </c>
      <c r="E95" s="168" t="s">
        <v>19</v>
      </c>
      <c r="F95" s="169" t="s">
        <v>292</v>
      </c>
      <c r="H95" s="170">
        <v>32</v>
      </c>
      <c r="I95" s="171"/>
      <c r="L95" s="167"/>
      <c r="M95" s="172"/>
      <c r="T95" s="173"/>
      <c r="AT95" s="168" t="s">
        <v>249</v>
      </c>
      <c r="AU95" s="168" t="s">
        <v>233</v>
      </c>
      <c r="AV95" s="15" t="s">
        <v>233</v>
      </c>
      <c r="AW95" s="15" t="s">
        <v>37</v>
      </c>
      <c r="AX95" s="15" t="s">
        <v>76</v>
      </c>
      <c r="AY95" s="168" t="s">
        <v>223</v>
      </c>
    </row>
    <row r="96" spans="2:65" s="13" customFormat="1" ht="11.25">
      <c r="B96" s="149"/>
      <c r="D96" s="143" t="s">
        <v>249</v>
      </c>
      <c r="E96" s="150" t="s">
        <v>19</v>
      </c>
      <c r="F96" s="151" t="s">
        <v>1911</v>
      </c>
      <c r="H96" s="152">
        <v>16</v>
      </c>
      <c r="I96" s="153"/>
      <c r="L96" s="149"/>
      <c r="M96" s="154"/>
      <c r="T96" s="155"/>
      <c r="AT96" s="150" t="s">
        <v>249</v>
      </c>
      <c r="AU96" s="150" t="s">
        <v>233</v>
      </c>
      <c r="AV96" s="13" t="s">
        <v>87</v>
      </c>
      <c r="AW96" s="13" t="s">
        <v>37</v>
      </c>
      <c r="AX96" s="13" t="s">
        <v>84</v>
      </c>
      <c r="AY96" s="150" t="s">
        <v>223</v>
      </c>
    </row>
    <row r="97" spans="2:65" s="1" customFormat="1" ht="37.9" customHeight="1">
      <c r="B97" s="34"/>
      <c r="C97" s="129" t="s">
        <v>87</v>
      </c>
      <c r="D97" s="129" t="s">
        <v>227</v>
      </c>
      <c r="E97" s="130" t="s">
        <v>1912</v>
      </c>
      <c r="F97" s="131" t="s">
        <v>1913</v>
      </c>
      <c r="G97" s="132" t="s">
        <v>230</v>
      </c>
      <c r="H97" s="133">
        <v>5</v>
      </c>
      <c r="I97" s="134"/>
      <c r="J97" s="135">
        <f>ROUND(I97*H97,2)</f>
        <v>0</v>
      </c>
      <c r="K97" s="131" t="s">
        <v>272</v>
      </c>
      <c r="L97" s="34"/>
      <c r="M97" s="136" t="s">
        <v>19</v>
      </c>
      <c r="N97" s="137" t="s">
        <v>47</v>
      </c>
      <c r="P97" s="138">
        <f>O97*H97</f>
        <v>0</v>
      </c>
      <c r="Q97" s="138">
        <v>0</v>
      </c>
      <c r="R97" s="138">
        <f>Q97*H97</f>
        <v>0</v>
      </c>
      <c r="S97" s="138">
        <v>0</v>
      </c>
      <c r="T97" s="139">
        <f>S97*H97</f>
        <v>0</v>
      </c>
      <c r="AR97" s="140" t="s">
        <v>232</v>
      </c>
      <c r="AT97" s="140" t="s">
        <v>227</v>
      </c>
      <c r="AU97" s="140" t="s">
        <v>233</v>
      </c>
      <c r="AY97" s="18" t="s">
        <v>223</v>
      </c>
      <c r="BE97" s="141">
        <f>IF(N97="základní",J97,0)</f>
        <v>0</v>
      </c>
      <c r="BF97" s="141">
        <f>IF(N97="snížená",J97,0)</f>
        <v>0</v>
      </c>
      <c r="BG97" s="141">
        <f>IF(N97="zákl. přenesená",J97,0)</f>
        <v>0</v>
      </c>
      <c r="BH97" s="141">
        <f>IF(N97="sníž. přenesená",J97,0)</f>
        <v>0</v>
      </c>
      <c r="BI97" s="141">
        <f>IF(N97="nulová",J97,0)</f>
        <v>0</v>
      </c>
      <c r="BJ97" s="18" t="s">
        <v>84</v>
      </c>
      <c r="BK97" s="141">
        <f>ROUND(I97*H97,2)</f>
        <v>0</v>
      </c>
      <c r="BL97" s="18" t="s">
        <v>232</v>
      </c>
      <c r="BM97" s="140" t="s">
        <v>1914</v>
      </c>
    </row>
    <row r="98" spans="2:65" s="1" customFormat="1" ht="11.25">
      <c r="B98" s="34"/>
      <c r="D98" s="163" t="s">
        <v>274</v>
      </c>
      <c r="F98" s="164" t="s">
        <v>1915</v>
      </c>
      <c r="I98" s="165"/>
      <c r="L98" s="34"/>
      <c r="M98" s="166"/>
      <c r="T98" s="55"/>
      <c r="AT98" s="18" t="s">
        <v>274</v>
      </c>
      <c r="AU98" s="18" t="s">
        <v>233</v>
      </c>
    </row>
    <row r="99" spans="2:65" s="12" customFormat="1" ht="11.25">
      <c r="B99" s="142"/>
      <c r="D99" s="143" t="s">
        <v>249</v>
      </c>
      <c r="E99" s="144" t="s">
        <v>19</v>
      </c>
      <c r="F99" s="145" t="s">
        <v>1907</v>
      </c>
      <c r="H99" s="144" t="s">
        <v>19</v>
      </c>
      <c r="I99" s="146"/>
      <c r="L99" s="142"/>
      <c r="M99" s="147"/>
      <c r="T99" s="148"/>
      <c r="AT99" s="144" t="s">
        <v>249</v>
      </c>
      <c r="AU99" s="144" t="s">
        <v>233</v>
      </c>
      <c r="AV99" s="12" t="s">
        <v>84</v>
      </c>
      <c r="AW99" s="12" t="s">
        <v>37</v>
      </c>
      <c r="AX99" s="12" t="s">
        <v>76</v>
      </c>
      <c r="AY99" s="144" t="s">
        <v>223</v>
      </c>
    </row>
    <row r="100" spans="2:65" s="13" customFormat="1" ht="11.25">
      <c r="B100" s="149"/>
      <c r="D100" s="143" t="s">
        <v>249</v>
      </c>
      <c r="E100" s="150" t="s">
        <v>19</v>
      </c>
      <c r="F100" s="151" t="s">
        <v>1916</v>
      </c>
      <c r="H100" s="152">
        <v>11</v>
      </c>
      <c r="I100" s="153"/>
      <c r="L100" s="149"/>
      <c r="M100" s="154"/>
      <c r="T100" s="155"/>
      <c r="AT100" s="150" t="s">
        <v>249</v>
      </c>
      <c r="AU100" s="150" t="s">
        <v>233</v>
      </c>
      <c r="AV100" s="13" t="s">
        <v>87</v>
      </c>
      <c r="AW100" s="13" t="s">
        <v>37</v>
      </c>
      <c r="AX100" s="13" t="s">
        <v>76</v>
      </c>
      <c r="AY100" s="150" t="s">
        <v>223</v>
      </c>
    </row>
    <row r="101" spans="2:65" s="13" customFormat="1" ht="11.25">
      <c r="B101" s="149"/>
      <c r="D101" s="143" t="s">
        <v>249</v>
      </c>
      <c r="E101" s="150" t="s">
        <v>19</v>
      </c>
      <c r="F101" s="151" t="s">
        <v>1917</v>
      </c>
      <c r="H101" s="152">
        <v>5.5</v>
      </c>
      <c r="I101" s="153"/>
      <c r="L101" s="149"/>
      <c r="M101" s="154"/>
      <c r="T101" s="155"/>
      <c r="AT101" s="150" t="s">
        <v>249</v>
      </c>
      <c r="AU101" s="150" t="s">
        <v>233</v>
      </c>
      <c r="AV101" s="13" t="s">
        <v>87</v>
      </c>
      <c r="AW101" s="13" t="s">
        <v>37</v>
      </c>
      <c r="AX101" s="13" t="s">
        <v>76</v>
      </c>
      <c r="AY101" s="150" t="s">
        <v>223</v>
      </c>
    </row>
    <row r="102" spans="2:65" s="13" customFormat="1" ht="11.25">
      <c r="B102" s="149"/>
      <c r="D102" s="143" t="s">
        <v>249</v>
      </c>
      <c r="E102" s="150" t="s">
        <v>19</v>
      </c>
      <c r="F102" s="151" t="s">
        <v>244</v>
      </c>
      <c r="H102" s="152">
        <v>5</v>
      </c>
      <c r="I102" s="153"/>
      <c r="L102" s="149"/>
      <c r="M102" s="154"/>
      <c r="T102" s="155"/>
      <c r="AT102" s="150" t="s">
        <v>249</v>
      </c>
      <c r="AU102" s="150" t="s">
        <v>233</v>
      </c>
      <c r="AV102" s="13" t="s">
        <v>87</v>
      </c>
      <c r="AW102" s="13" t="s">
        <v>37</v>
      </c>
      <c r="AX102" s="13" t="s">
        <v>84</v>
      </c>
      <c r="AY102" s="150" t="s">
        <v>223</v>
      </c>
    </row>
    <row r="103" spans="2:65" s="1" customFormat="1" ht="44.25" customHeight="1">
      <c r="B103" s="34"/>
      <c r="C103" s="129" t="s">
        <v>233</v>
      </c>
      <c r="D103" s="129" t="s">
        <v>227</v>
      </c>
      <c r="E103" s="130" t="s">
        <v>1918</v>
      </c>
      <c r="F103" s="131" t="s">
        <v>1919</v>
      </c>
      <c r="G103" s="132" t="s">
        <v>230</v>
      </c>
      <c r="H103" s="133">
        <v>8640</v>
      </c>
      <c r="I103" s="134"/>
      <c r="J103" s="135">
        <f>ROUND(I103*H103,2)</f>
        <v>0</v>
      </c>
      <c r="K103" s="131" t="s">
        <v>272</v>
      </c>
      <c r="L103" s="34"/>
      <c r="M103" s="136" t="s">
        <v>19</v>
      </c>
      <c r="N103" s="137" t="s">
        <v>47</v>
      </c>
      <c r="P103" s="138">
        <f>O103*H103</f>
        <v>0</v>
      </c>
      <c r="Q103" s="138">
        <v>0</v>
      </c>
      <c r="R103" s="138">
        <f>Q103*H103</f>
        <v>0</v>
      </c>
      <c r="S103" s="138">
        <v>0</v>
      </c>
      <c r="T103" s="139">
        <f>S103*H103</f>
        <v>0</v>
      </c>
      <c r="AR103" s="140" t="s">
        <v>232</v>
      </c>
      <c r="AT103" s="140" t="s">
        <v>227</v>
      </c>
      <c r="AU103" s="140" t="s">
        <v>233</v>
      </c>
      <c r="AY103" s="18" t="s">
        <v>223</v>
      </c>
      <c r="BE103" s="141">
        <f>IF(N103="základní",J103,0)</f>
        <v>0</v>
      </c>
      <c r="BF103" s="141">
        <f>IF(N103="snížená",J103,0)</f>
        <v>0</v>
      </c>
      <c r="BG103" s="141">
        <f>IF(N103="zákl. přenesená",J103,0)</f>
        <v>0</v>
      </c>
      <c r="BH103" s="141">
        <f>IF(N103="sníž. přenesená",J103,0)</f>
        <v>0</v>
      </c>
      <c r="BI103" s="141">
        <f>IF(N103="nulová",J103,0)</f>
        <v>0</v>
      </c>
      <c r="BJ103" s="18" t="s">
        <v>84</v>
      </c>
      <c r="BK103" s="141">
        <f>ROUND(I103*H103,2)</f>
        <v>0</v>
      </c>
      <c r="BL103" s="18" t="s">
        <v>232</v>
      </c>
      <c r="BM103" s="140" t="s">
        <v>1920</v>
      </c>
    </row>
    <row r="104" spans="2:65" s="1" customFormat="1" ht="11.25">
      <c r="B104" s="34"/>
      <c r="D104" s="163" t="s">
        <v>274</v>
      </c>
      <c r="F104" s="164" t="s">
        <v>1921</v>
      </c>
      <c r="I104" s="165"/>
      <c r="L104" s="34"/>
      <c r="M104" s="166"/>
      <c r="T104" s="55"/>
      <c r="AT104" s="18" t="s">
        <v>274</v>
      </c>
      <c r="AU104" s="18" t="s">
        <v>233</v>
      </c>
    </row>
    <row r="105" spans="2:65" s="13" customFormat="1" ht="22.5">
      <c r="B105" s="149"/>
      <c r="D105" s="143" t="s">
        <v>249</v>
      </c>
      <c r="E105" s="150" t="s">
        <v>19</v>
      </c>
      <c r="F105" s="151" t="s">
        <v>1922</v>
      </c>
      <c r="H105" s="152">
        <v>8640</v>
      </c>
      <c r="I105" s="153"/>
      <c r="L105" s="149"/>
      <c r="M105" s="154"/>
      <c r="T105" s="155"/>
      <c r="AT105" s="150" t="s">
        <v>249</v>
      </c>
      <c r="AU105" s="150" t="s">
        <v>233</v>
      </c>
      <c r="AV105" s="13" t="s">
        <v>87</v>
      </c>
      <c r="AW105" s="13" t="s">
        <v>37</v>
      </c>
      <c r="AX105" s="13" t="s">
        <v>84</v>
      </c>
      <c r="AY105" s="150" t="s">
        <v>223</v>
      </c>
    </row>
    <row r="106" spans="2:65" s="1" customFormat="1" ht="44.25" customHeight="1">
      <c r="B106" s="34"/>
      <c r="C106" s="129" t="s">
        <v>232</v>
      </c>
      <c r="D106" s="129" t="s">
        <v>227</v>
      </c>
      <c r="E106" s="130" t="s">
        <v>1923</v>
      </c>
      <c r="F106" s="131" t="s">
        <v>1924</v>
      </c>
      <c r="G106" s="132" t="s">
        <v>230</v>
      </c>
      <c r="H106" s="133">
        <v>2700</v>
      </c>
      <c r="I106" s="134"/>
      <c r="J106" s="135">
        <f>ROUND(I106*H106,2)</f>
        <v>0</v>
      </c>
      <c r="K106" s="131" t="s">
        <v>272</v>
      </c>
      <c r="L106" s="34"/>
      <c r="M106" s="136" t="s">
        <v>19</v>
      </c>
      <c r="N106" s="137" t="s">
        <v>47</v>
      </c>
      <c r="P106" s="138">
        <f>O106*H106</f>
        <v>0</v>
      </c>
      <c r="Q106" s="138">
        <v>0</v>
      </c>
      <c r="R106" s="138">
        <f>Q106*H106</f>
        <v>0</v>
      </c>
      <c r="S106" s="138">
        <v>0</v>
      </c>
      <c r="T106" s="139">
        <f>S106*H106</f>
        <v>0</v>
      </c>
      <c r="AR106" s="140" t="s">
        <v>232</v>
      </c>
      <c r="AT106" s="140" t="s">
        <v>227</v>
      </c>
      <c r="AU106" s="140" t="s">
        <v>233</v>
      </c>
      <c r="AY106" s="18" t="s">
        <v>223</v>
      </c>
      <c r="BE106" s="141">
        <f>IF(N106="základní",J106,0)</f>
        <v>0</v>
      </c>
      <c r="BF106" s="141">
        <f>IF(N106="snížená",J106,0)</f>
        <v>0</v>
      </c>
      <c r="BG106" s="141">
        <f>IF(N106="zákl. přenesená",J106,0)</f>
        <v>0</v>
      </c>
      <c r="BH106" s="141">
        <f>IF(N106="sníž. přenesená",J106,0)</f>
        <v>0</v>
      </c>
      <c r="BI106" s="141">
        <f>IF(N106="nulová",J106,0)</f>
        <v>0</v>
      </c>
      <c r="BJ106" s="18" t="s">
        <v>84</v>
      </c>
      <c r="BK106" s="141">
        <f>ROUND(I106*H106,2)</f>
        <v>0</v>
      </c>
      <c r="BL106" s="18" t="s">
        <v>232</v>
      </c>
      <c r="BM106" s="140" t="s">
        <v>1925</v>
      </c>
    </row>
    <row r="107" spans="2:65" s="1" customFormat="1" ht="11.25">
      <c r="B107" s="34"/>
      <c r="D107" s="163" t="s">
        <v>274</v>
      </c>
      <c r="F107" s="164" t="s">
        <v>1926</v>
      </c>
      <c r="I107" s="165"/>
      <c r="L107" s="34"/>
      <c r="M107" s="166"/>
      <c r="T107" s="55"/>
      <c r="AT107" s="18" t="s">
        <v>274</v>
      </c>
      <c r="AU107" s="18" t="s">
        <v>233</v>
      </c>
    </row>
    <row r="108" spans="2:65" s="12" customFormat="1" ht="11.25">
      <c r="B108" s="142"/>
      <c r="D108" s="143" t="s">
        <v>249</v>
      </c>
      <c r="E108" s="144" t="s">
        <v>19</v>
      </c>
      <c r="F108" s="145" t="s">
        <v>1907</v>
      </c>
      <c r="H108" s="144" t="s">
        <v>19</v>
      </c>
      <c r="I108" s="146"/>
      <c r="L108" s="142"/>
      <c r="M108" s="147"/>
      <c r="T108" s="148"/>
      <c r="AT108" s="144" t="s">
        <v>249</v>
      </c>
      <c r="AU108" s="144" t="s">
        <v>233</v>
      </c>
      <c r="AV108" s="12" t="s">
        <v>84</v>
      </c>
      <c r="AW108" s="12" t="s">
        <v>37</v>
      </c>
      <c r="AX108" s="12" t="s">
        <v>76</v>
      </c>
      <c r="AY108" s="144" t="s">
        <v>223</v>
      </c>
    </row>
    <row r="109" spans="2:65" s="13" customFormat="1" ht="11.25">
      <c r="B109" s="149"/>
      <c r="D109" s="143" t="s">
        <v>249</v>
      </c>
      <c r="E109" s="150" t="s">
        <v>19</v>
      </c>
      <c r="F109" s="151" t="s">
        <v>2025</v>
      </c>
      <c r="H109" s="152">
        <v>2700</v>
      </c>
      <c r="I109" s="153"/>
      <c r="L109" s="149"/>
      <c r="M109" s="154"/>
      <c r="T109" s="155"/>
      <c r="AT109" s="150" t="s">
        <v>249</v>
      </c>
      <c r="AU109" s="150" t="s">
        <v>233</v>
      </c>
      <c r="AV109" s="13" t="s">
        <v>87</v>
      </c>
      <c r="AW109" s="13" t="s">
        <v>37</v>
      </c>
      <c r="AX109" s="13" t="s">
        <v>84</v>
      </c>
      <c r="AY109" s="150" t="s">
        <v>223</v>
      </c>
    </row>
    <row r="110" spans="2:65" s="11" customFormat="1" ht="20.85" customHeight="1">
      <c r="B110" s="117"/>
      <c r="D110" s="118" t="s">
        <v>75</v>
      </c>
      <c r="E110" s="127" t="s">
        <v>1928</v>
      </c>
      <c r="F110" s="127" t="s">
        <v>1929</v>
      </c>
      <c r="I110" s="120"/>
      <c r="J110" s="128">
        <f>BK110</f>
        <v>0</v>
      </c>
      <c r="L110" s="117"/>
      <c r="M110" s="122"/>
      <c r="P110" s="123">
        <f>SUM(P111:P194)</f>
        <v>0</v>
      </c>
      <c r="R110" s="123">
        <f>SUM(R111:R194)</f>
        <v>6.0299999999999999E-2</v>
      </c>
      <c r="T110" s="124">
        <f>SUM(T111:T194)</f>
        <v>0</v>
      </c>
      <c r="AR110" s="118" t="s">
        <v>84</v>
      </c>
      <c r="AT110" s="125" t="s">
        <v>75</v>
      </c>
      <c r="AU110" s="125" t="s">
        <v>87</v>
      </c>
      <c r="AY110" s="118" t="s">
        <v>223</v>
      </c>
      <c r="BK110" s="126">
        <f>SUM(BK111:BK194)</f>
        <v>0</v>
      </c>
    </row>
    <row r="111" spans="2:65" s="1" customFormat="1" ht="37.9" customHeight="1">
      <c r="B111" s="34"/>
      <c r="C111" s="129" t="s">
        <v>244</v>
      </c>
      <c r="D111" s="129" t="s">
        <v>227</v>
      </c>
      <c r="E111" s="130" t="s">
        <v>1903</v>
      </c>
      <c r="F111" s="131" t="s">
        <v>1904</v>
      </c>
      <c r="G111" s="132" t="s">
        <v>230</v>
      </c>
      <c r="H111" s="133">
        <v>365</v>
      </c>
      <c r="I111" s="134"/>
      <c r="J111" s="135">
        <f>ROUND(I111*H111,2)</f>
        <v>0</v>
      </c>
      <c r="K111" s="131" t="s">
        <v>272</v>
      </c>
      <c r="L111" s="34"/>
      <c r="M111" s="136" t="s">
        <v>19</v>
      </c>
      <c r="N111" s="137" t="s">
        <v>47</v>
      </c>
      <c r="P111" s="138">
        <f>O111*H111</f>
        <v>0</v>
      </c>
      <c r="Q111" s="138">
        <v>0</v>
      </c>
      <c r="R111" s="138">
        <f>Q111*H111</f>
        <v>0</v>
      </c>
      <c r="S111" s="138">
        <v>0</v>
      </c>
      <c r="T111" s="139">
        <f>S111*H111</f>
        <v>0</v>
      </c>
      <c r="AR111" s="140" t="s">
        <v>232</v>
      </c>
      <c r="AT111" s="140" t="s">
        <v>227</v>
      </c>
      <c r="AU111" s="140" t="s">
        <v>233</v>
      </c>
      <c r="AY111" s="18" t="s">
        <v>223</v>
      </c>
      <c r="BE111" s="141">
        <f>IF(N111="základní",J111,0)</f>
        <v>0</v>
      </c>
      <c r="BF111" s="141">
        <f>IF(N111="snížená",J111,0)</f>
        <v>0</v>
      </c>
      <c r="BG111" s="141">
        <f>IF(N111="zákl. přenesená",J111,0)</f>
        <v>0</v>
      </c>
      <c r="BH111" s="141">
        <f>IF(N111="sníž. přenesená",J111,0)</f>
        <v>0</v>
      </c>
      <c r="BI111" s="141">
        <f>IF(N111="nulová",J111,0)</f>
        <v>0</v>
      </c>
      <c r="BJ111" s="18" t="s">
        <v>84</v>
      </c>
      <c r="BK111" s="141">
        <f>ROUND(I111*H111,2)</f>
        <v>0</v>
      </c>
      <c r="BL111" s="18" t="s">
        <v>232</v>
      </c>
      <c r="BM111" s="140" t="s">
        <v>1930</v>
      </c>
    </row>
    <row r="112" spans="2:65" s="1" customFormat="1" ht="11.25">
      <c r="B112" s="34"/>
      <c r="D112" s="163" t="s">
        <v>274</v>
      </c>
      <c r="F112" s="164" t="s">
        <v>1906</v>
      </c>
      <c r="I112" s="165"/>
      <c r="L112" s="34"/>
      <c r="M112" s="166"/>
      <c r="T112" s="55"/>
      <c r="AT112" s="18" t="s">
        <v>274</v>
      </c>
      <c r="AU112" s="18" t="s">
        <v>233</v>
      </c>
    </row>
    <row r="113" spans="2:51" s="12" customFormat="1" ht="11.25">
      <c r="B113" s="142"/>
      <c r="D113" s="143" t="s">
        <v>249</v>
      </c>
      <c r="E113" s="144" t="s">
        <v>19</v>
      </c>
      <c r="F113" s="145" t="s">
        <v>1931</v>
      </c>
      <c r="H113" s="144" t="s">
        <v>19</v>
      </c>
      <c r="I113" s="146"/>
      <c r="L113" s="142"/>
      <c r="M113" s="147"/>
      <c r="T113" s="148"/>
      <c r="AT113" s="144" t="s">
        <v>249</v>
      </c>
      <c r="AU113" s="144" t="s">
        <v>233</v>
      </c>
      <c r="AV113" s="12" t="s">
        <v>84</v>
      </c>
      <c r="AW113" s="12" t="s">
        <v>37</v>
      </c>
      <c r="AX113" s="12" t="s">
        <v>76</v>
      </c>
      <c r="AY113" s="144" t="s">
        <v>223</v>
      </c>
    </row>
    <row r="114" spans="2:51" s="13" customFormat="1" ht="11.25">
      <c r="B114" s="149"/>
      <c r="D114" s="143" t="s">
        <v>249</v>
      </c>
      <c r="E114" s="150" t="s">
        <v>19</v>
      </c>
      <c r="F114" s="151" t="s">
        <v>1932</v>
      </c>
      <c r="H114" s="152">
        <v>120</v>
      </c>
      <c r="I114" s="153"/>
      <c r="L114" s="149"/>
      <c r="M114" s="154"/>
      <c r="T114" s="155"/>
      <c r="AT114" s="150" t="s">
        <v>249</v>
      </c>
      <c r="AU114" s="150" t="s">
        <v>233</v>
      </c>
      <c r="AV114" s="13" t="s">
        <v>87</v>
      </c>
      <c r="AW114" s="13" t="s">
        <v>37</v>
      </c>
      <c r="AX114" s="13" t="s">
        <v>76</v>
      </c>
      <c r="AY114" s="150" t="s">
        <v>223</v>
      </c>
    </row>
    <row r="115" spans="2:51" s="13" customFormat="1" ht="11.25">
      <c r="B115" s="149"/>
      <c r="D115" s="143" t="s">
        <v>249</v>
      </c>
      <c r="E115" s="150" t="s">
        <v>19</v>
      </c>
      <c r="F115" s="151" t="s">
        <v>1933</v>
      </c>
      <c r="H115" s="152">
        <v>60</v>
      </c>
      <c r="I115" s="153"/>
      <c r="L115" s="149"/>
      <c r="M115" s="154"/>
      <c r="T115" s="155"/>
      <c r="AT115" s="150" t="s">
        <v>249</v>
      </c>
      <c r="AU115" s="150" t="s">
        <v>233</v>
      </c>
      <c r="AV115" s="13" t="s">
        <v>87</v>
      </c>
      <c r="AW115" s="13" t="s">
        <v>37</v>
      </c>
      <c r="AX115" s="13" t="s">
        <v>76</v>
      </c>
      <c r="AY115" s="150" t="s">
        <v>223</v>
      </c>
    </row>
    <row r="116" spans="2:51" s="13" customFormat="1" ht="11.25">
      <c r="B116" s="149"/>
      <c r="D116" s="143" t="s">
        <v>249</v>
      </c>
      <c r="E116" s="150" t="s">
        <v>19</v>
      </c>
      <c r="F116" s="151" t="s">
        <v>1934</v>
      </c>
      <c r="H116" s="152">
        <v>240</v>
      </c>
      <c r="I116" s="153"/>
      <c r="L116" s="149"/>
      <c r="M116" s="154"/>
      <c r="T116" s="155"/>
      <c r="AT116" s="150" t="s">
        <v>249</v>
      </c>
      <c r="AU116" s="150" t="s">
        <v>233</v>
      </c>
      <c r="AV116" s="13" t="s">
        <v>87</v>
      </c>
      <c r="AW116" s="13" t="s">
        <v>37</v>
      </c>
      <c r="AX116" s="13" t="s">
        <v>76</v>
      </c>
      <c r="AY116" s="150" t="s">
        <v>223</v>
      </c>
    </row>
    <row r="117" spans="2:51" s="15" customFormat="1" ht="11.25">
      <c r="B117" s="167"/>
      <c r="D117" s="143" t="s">
        <v>249</v>
      </c>
      <c r="E117" s="168" t="s">
        <v>19</v>
      </c>
      <c r="F117" s="169" t="s">
        <v>292</v>
      </c>
      <c r="H117" s="170">
        <v>420</v>
      </c>
      <c r="I117" s="171"/>
      <c r="L117" s="167"/>
      <c r="M117" s="172"/>
      <c r="T117" s="173"/>
      <c r="AT117" s="168" t="s">
        <v>249</v>
      </c>
      <c r="AU117" s="168" t="s">
        <v>233</v>
      </c>
      <c r="AV117" s="15" t="s">
        <v>233</v>
      </c>
      <c r="AW117" s="15" t="s">
        <v>37</v>
      </c>
      <c r="AX117" s="15" t="s">
        <v>76</v>
      </c>
      <c r="AY117" s="168" t="s">
        <v>223</v>
      </c>
    </row>
    <row r="118" spans="2:51" s="12" customFormat="1" ht="11.25">
      <c r="B118" s="142"/>
      <c r="D118" s="143" t="s">
        <v>249</v>
      </c>
      <c r="E118" s="144" t="s">
        <v>19</v>
      </c>
      <c r="F118" s="145" t="s">
        <v>1935</v>
      </c>
      <c r="H118" s="144" t="s">
        <v>19</v>
      </c>
      <c r="I118" s="146"/>
      <c r="L118" s="142"/>
      <c r="M118" s="147"/>
      <c r="T118" s="148"/>
      <c r="AT118" s="144" t="s">
        <v>249</v>
      </c>
      <c r="AU118" s="144" t="s">
        <v>233</v>
      </c>
      <c r="AV118" s="12" t="s">
        <v>84</v>
      </c>
      <c r="AW118" s="12" t="s">
        <v>37</v>
      </c>
      <c r="AX118" s="12" t="s">
        <v>76</v>
      </c>
      <c r="AY118" s="144" t="s">
        <v>223</v>
      </c>
    </row>
    <row r="119" spans="2:51" s="13" customFormat="1" ht="11.25">
      <c r="B119" s="149"/>
      <c r="D119" s="143" t="s">
        <v>249</v>
      </c>
      <c r="E119" s="150" t="s">
        <v>19</v>
      </c>
      <c r="F119" s="151" t="s">
        <v>1936</v>
      </c>
      <c r="H119" s="152">
        <v>24</v>
      </c>
      <c r="I119" s="153"/>
      <c r="L119" s="149"/>
      <c r="M119" s="154"/>
      <c r="T119" s="155"/>
      <c r="AT119" s="150" t="s">
        <v>249</v>
      </c>
      <c r="AU119" s="150" t="s">
        <v>233</v>
      </c>
      <c r="AV119" s="13" t="s">
        <v>87</v>
      </c>
      <c r="AW119" s="13" t="s">
        <v>37</v>
      </c>
      <c r="AX119" s="13" t="s">
        <v>76</v>
      </c>
      <c r="AY119" s="150" t="s">
        <v>223</v>
      </c>
    </row>
    <row r="120" spans="2:51" s="13" customFormat="1" ht="11.25">
      <c r="B120" s="149"/>
      <c r="D120" s="143" t="s">
        <v>249</v>
      </c>
      <c r="E120" s="150" t="s">
        <v>19</v>
      </c>
      <c r="F120" s="151" t="s">
        <v>1937</v>
      </c>
      <c r="H120" s="152">
        <v>24</v>
      </c>
      <c r="I120" s="153"/>
      <c r="L120" s="149"/>
      <c r="M120" s="154"/>
      <c r="T120" s="155"/>
      <c r="AT120" s="150" t="s">
        <v>249</v>
      </c>
      <c r="AU120" s="150" t="s">
        <v>233</v>
      </c>
      <c r="AV120" s="13" t="s">
        <v>87</v>
      </c>
      <c r="AW120" s="13" t="s">
        <v>37</v>
      </c>
      <c r="AX120" s="13" t="s">
        <v>76</v>
      </c>
      <c r="AY120" s="150" t="s">
        <v>223</v>
      </c>
    </row>
    <row r="121" spans="2:51" s="13" customFormat="1" ht="11.25">
      <c r="B121" s="149"/>
      <c r="D121" s="143" t="s">
        <v>249</v>
      </c>
      <c r="E121" s="150" t="s">
        <v>19</v>
      </c>
      <c r="F121" s="151" t="s">
        <v>1938</v>
      </c>
      <c r="H121" s="152">
        <v>24</v>
      </c>
      <c r="I121" s="153"/>
      <c r="L121" s="149"/>
      <c r="M121" s="154"/>
      <c r="T121" s="155"/>
      <c r="AT121" s="150" t="s">
        <v>249</v>
      </c>
      <c r="AU121" s="150" t="s">
        <v>233</v>
      </c>
      <c r="AV121" s="13" t="s">
        <v>87</v>
      </c>
      <c r="AW121" s="13" t="s">
        <v>37</v>
      </c>
      <c r="AX121" s="13" t="s">
        <v>76</v>
      </c>
      <c r="AY121" s="150" t="s">
        <v>223</v>
      </c>
    </row>
    <row r="122" spans="2:51" s="13" customFormat="1" ht="11.25">
      <c r="B122" s="149"/>
      <c r="D122" s="143" t="s">
        <v>249</v>
      </c>
      <c r="E122" s="150" t="s">
        <v>19</v>
      </c>
      <c r="F122" s="151" t="s">
        <v>1939</v>
      </c>
      <c r="H122" s="152">
        <v>192</v>
      </c>
      <c r="I122" s="153"/>
      <c r="L122" s="149"/>
      <c r="M122" s="154"/>
      <c r="T122" s="155"/>
      <c r="AT122" s="150" t="s">
        <v>249</v>
      </c>
      <c r="AU122" s="150" t="s">
        <v>233</v>
      </c>
      <c r="AV122" s="13" t="s">
        <v>87</v>
      </c>
      <c r="AW122" s="13" t="s">
        <v>37</v>
      </c>
      <c r="AX122" s="13" t="s">
        <v>76</v>
      </c>
      <c r="AY122" s="150" t="s">
        <v>223</v>
      </c>
    </row>
    <row r="123" spans="2:51" s="15" customFormat="1" ht="11.25">
      <c r="B123" s="167"/>
      <c r="D123" s="143" t="s">
        <v>249</v>
      </c>
      <c r="E123" s="168" t="s">
        <v>19</v>
      </c>
      <c r="F123" s="169" t="s">
        <v>292</v>
      </c>
      <c r="H123" s="170">
        <v>264</v>
      </c>
      <c r="I123" s="171"/>
      <c r="L123" s="167"/>
      <c r="M123" s="172"/>
      <c r="T123" s="173"/>
      <c r="AT123" s="168" t="s">
        <v>249</v>
      </c>
      <c r="AU123" s="168" t="s">
        <v>233</v>
      </c>
      <c r="AV123" s="15" t="s">
        <v>233</v>
      </c>
      <c r="AW123" s="15" t="s">
        <v>37</v>
      </c>
      <c r="AX123" s="15" t="s">
        <v>76</v>
      </c>
      <c r="AY123" s="168" t="s">
        <v>223</v>
      </c>
    </row>
    <row r="124" spans="2:51" s="12" customFormat="1" ht="11.25">
      <c r="B124" s="142"/>
      <c r="D124" s="143" t="s">
        <v>249</v>
      </c>
      <c r="E124" s="144" t="s">
        <v>19</v>
      </c>
      <c r="F124" s="145" t="s">
        <v>1940</v>
      </c>
      <c r="H124" s="144" t="s">
        <v>19</v>
      </c>
      <c r="I124" s="146"/>
      <c r="L124" s="142"/>
      <c r="M124" s="147"/>
      <c r="T124" s="148"/>
      <c r="AT124" s="144" t="s">
        <v>249</v>
      </c>
      <c r="AU124" s="144" t="s">
        <v>233</v>
      </c>
      <c r="AV124" s="12" t="s">
        <v>84</v>
      </c>
      <c r="AW124" s="12" t="s">
        <v>37</v>
      </c>
      <c r="AX124" s="12" t="s">
        <v>76</v>
      </c>
      <c r="AY124" s="144" t="s">
        <v>223</v>
      </c>
    </row>
    <row r="125" spans="2:51" s="13" customFormat="1" ht="11.25">
      <c r="B125" s="149"/>
      <c r="D125" s="143" t="s">
        <v>249</v>
      </c>
      <c r="E125" s="150" t="s">
        <v>19</v>
      </c>
      <c r="F125" s="151" t="s">
        <v>1941</v>
      </c>
      <c r="H125" s="152">
        <v>8</v>
      </c>
      <c r="I125" s="153"/>
      <c r="L125" s="149"/>
      <c r="M125" s="154"/>
      <c r="T125" s="155"/>
      <c r="AT125" s="150" t="s">
        <v>249</v>
      </c>
      <c r="AU125" s="150" t="s">
        <v>233</v>
      </c>
      <c r="AV125" s="13" t="s">
        <v>87</v>
      </c>
      <c r="AW125" s="13" t="s">
        <v>37</v>
      </c>
      <c r="AX125" s="13" t="s">
        <v>76</v>
      </c>
      <c r="AY125" s="150" t="s">
        <v>223</v>
      </c>
    </row>
    <row r="126" spans="2:51" s="13" customFormat="1" ht="11.25">
      <c r="B126" s="149"/>
      <c r="D126" s="143" t="s">
        <v>249</v>
      </c>
      <c r="E126" s="150" t="s">
        <v>19</v>
      </c>
      <c r="F126" s="151" t="s">
        <v>1942</v>
      </c>
      <c r="H126" s="152">
        <v>4</v>
      </c>
      <c r="I126" s="153"/>
      <c r="L126" s="149"/>
      <c r="M126" s="154"/>
      <c r="T126" s="155"/>
      <c r="AT126" s="150" t="s">
        <v>249</v>
      </c>
      <c r="AU126" s="150" t="s">
        <v>233</v>
      </c>
      <c r="AV126" s="13" t="s">
        <v>87</v>
      </c>
      <c r="AW126" s="13" t="s">
        <v>37</v>
      </c>
      <c r="AX126" s="13" t="s">
        <v>76</v>
      </c>
      <c r="AY126" s="150" t="s">
        <v>223</v>
      </c>
    </row>
    <row r="127" spans="2:51" s="13" customFormat="1" ht="11.25">
      <c r="B127" s="149"/>
      <c r="D127" s="143" t="s">
        <v>249</v>
      </c>
      <c r="E127" s="150" t="s">
        <v>19</v>
      </c>
      <c r="F127" s="151" t="s">
        <v>1943</v>
      </c>
      <c r="H127" s="152">
        <v>4</v>
      </c>
      <c r="I127" s="153"/>
      <c r="L127" s="149"/>
      <c r="M127" s="154"/>
      <c r="T127" s="155"/>
      <c r="AT127" s="150" t="s">
        <v>249</v>
      </c>
      <c r="AU127" s="150" t="s">
        <v>233</v>
      </c>
      <c r="AV127" s="13" t="s">
        <v>87</v>
      </c>
      <c r="AW127" s="13" t="s">
        <v>37</v>
      </c>
      <c r="AX127" s="13" t="s">
        <v>76</v>
      </c>
      <c r="AY127" s="150" t="s">
        <v>223</v>
      </c>
    </row>
    <row r="128" spans="2:51" s="13" customFormat="1" ht="11.25">
      <c r="B128" s="149"/>
      <c r="D128" s="143" t="s">
        <v>249</v>
      </c>
      <c r="E128" s="150" t="s">
        <v>19</v>
      </c>
      <c r="F128" s="151" t="s">
        <v>1944</v>
      </c>
      <c r="H128" s="152">
        <v>4</v>
      </c>
      <c r="I128" s="153"/>
      <c r="L128" s="149"/>
      <c r="M128" s="154"/>
      <c r="T128" s="155"/>
      <c r="AT128" s="150" t="s">
        <v>249</v>
      </c>
      <c r="AU128" s="150" t="s">
        <v>233</v>
      </c>
      <c r="AV128" s="13" t="s">
        <v>87</v>
      </c>
      <c r="AW128" s="13" t="s">
        <v>37</v>
      </c>
      <c r="AX128" s="13" t="s">
        <v>76</v>
      </c>
      <c r="AY128" s="150" t="s">
        <v>223</v>
      </c>
    </row>
    <row r="129" spans="2:65" s="13" customFormat="1" ht="11.25">
      <c r="B129" s="149"/>
      <c r="D129" s="143" t="s">
        <v>249</v>
      </c>
      <c r="E129" s="150" t="s">
        <v>19</v>
      </c>
      <c r="F129" s="151" t="s">
        <v>1945</v>
      </c>
      <c r="H129" s="152">
        <v>4</v>
      </c>
      <c r="I129" s="153"/>
      <c r="L129" s="149"/>
      <c r="M129" s="154"/>
      <c r="T129" s="155"/>
      <c r="AT129" s="150" t="s">
        <v>249</v>
      </c>
      <c r="AU129" s="150" t="s">
        <v>233</v>
      </c>
      <c r="AV129" s="13" t="s">
        <v>87</v>
      </c>
      <c r="AW129" s="13" t="s">
        <v>37</v>
      </c>
      <c r="AX129" s="13" t="s">
        <v>76</v>
      </c>
      <c r="AY129" s="150" t="s">
        <v>223</v>
      </c>
    </row>
    <row r="130" spans="2:65" s="13" customFormat="1" ht="11.25">
      <c r="B130" s="149"/>
      <c r="D130" s="143" t="s">
        <v>249</v>
      </c>
      <c r="E130" s="150" t="s">
        <v>19</v>
      </c>
      <c r="F130" s="151" t="s">
        <v>1946</v>
      </c>
      <c r="H130" s="152">
        <v>16</v>
      </c>
      <c r="I130" s="153"/>
      <c r="L130" s="149"/>
      <c r="M130" s="154"/>
      <c r="T130" s="155"/>
      <c r="AT130" s="150" t="s">
        <v>249</v>
      </c>
      <c r="AU130" s="150" t="s">
        <v>233</v>
      </c>
      <c r="AV130" s="13" t="s">
        <v>87</v>
      </c>
      <c r="AW130" s="13" t="s">
        <v>37</v>
      </c>
      <c r="AX130" s="13" t="s">
        <v>76</v>
      </c>
      <c r="AY130" s="150" t="s">
        <v>223</v>
      </c>
    </row>
    <row r="131" spans="2:65" s="15" customFormat="1" ht="11.25">
      <c r="B131" s="167"/>
      <c r="D131" s="143" t="s">
        <v>249</v>
      </c>
      <c r="E131" s="168" t="s">
        <v>19</v>
      </c>
      <c r="F131" s="169" t="s">
        <v>292</v>
      </c>
      <c r="H131" s="170">
        <v>40</v>
      </c>
      <c r="I131" s="171"/>
      <c r="L131" s="167"/>
      <c r="M131" s="172"/>
      <c r="T131" s="173"/>
      <c r="AT131" s="168" t="s">
        <v>249</v>
      </c>
      <c r="AU131" s="168" t="s">
        <v>233</v>
      </c>
      <c r="AV131" s="15" t="s">
        <v>233</v>
      </c>
      <c r="AW131" s="15" t="s">
        <v>37</v>
      </c>
      <c r="AX131" s="15" t="s">
        <v>76</v>
      </c>
      <c r="AY131" s="168" t="s">
        <v>223</v>
      </c>
    </row>
    <row r="132" spans="2:65" s="12" customFormat="1" ht="11.25">
      <c r="B132" s="142"/>
      <c r="D132" s="143" t="s">
        <v>249</v>
      </c>
      <c r="E132" s="144" t="s">
        <v>19</v>
      </c>
      <c r="F132" s="145" t="s">
        <v>1947</v>
      </c>
      <c r="H132" s="144" t="s">
        <v>19</v>
      </c>
      <c r="I132" s="146"/>
      <c r="L132" s="142"/>
      <c r="M132" s="147"/>
      <c r="T132" s="148"/>
      <c r="AT132" s="144" t="s">
        <v>249</v>
      </c>
      <c r="AU132" s="144" t="s">
        <v>233</v>
      </c>
      <c r="AV132" s="12" t="s">
        <v>84</v>
      </c>
      <c r="AW132" s="12" t="s">
        <v>37</v>
      </c>
      <c r="AX132" s="12" t="s">
        <v>76</v>
      </c>
      <c r="AY132" s="144" t="s">
        <v>223</v>
      </c>
    </row>
    <row r="133" spans="2:65" s="13" customFormat="1" ht="11.25">
      <c r="B133" s="149"/>
      <c r="D133" s="143" t="s">
        <v>249</v>
      </c>
      <c r="E133" s="150" t="s">
        <v>19</v>
      </c>
      <c r="F133" s="151" t="s">
        <v>1948</v>
      </c>
      <c r="H133" s="152">
        <v>2</v>
      </c>
      <c r="I133" s="153"/>
      <c r="L133" s="149"/>
      <c r="M133" s="154"/>
      <c r="T133" s="155"/>
      <c r="AT133" s="150" t="s">
        <v>249</v>
      </c>
      <c r="AU133" s="150" t="s">
        <v>233</v>
      </c>
      <c r="AV133" s="13" t="s">
        <v>87</v>
      </c>
      <c r="AW133" s="13" t="s">
        <v>37</v>
      </c>
      <c r="AX133" s="13" t="s">
        <v>76</v>
      </c>
      <c r="AY133" s="150" t="s">
        <v>223</v>
      </c>
    </row>
    <row r="134" spans="2:65" s="13" customFormat="1" ht="11.25">
      <c r="B134" s="149"/>
      <c r="D134" s="143" t="s">
        <v>249</v>
      </c>
      <c r="E134" s="150" t="s">
        <v>19</v>
      </c>
      <c r="F134" s="151" t="s">
        <v>1949</v>
      </c>
      <c r="H134" s="152">
        <v>2</v>
      </c>
      <c r="I134" s="153"/>
      <c r="L134" s="149"/>
      <c r="M134" s="154"/>
      <c r="T134" s="155"/>
      <c r="AT134" s="150" t="s">
        <v>249</v>
      </c>
      <c r="AU134" s="150" t="s">
        <v>233</v>
      </c>
      <c r="AV134" s="13" t="s">
        <v>87</v>
      </c>
      <c r="AW134" s="13" t="s">
        <v>37</v>
      </c>
      <c r="AX134" s="13" t="s">
        <v>76</v>
      </c>
      <c r="AY134" s="150" t="s">
        <v>223</v>
      </c>
    </row>
    <row r="135" spans="2:65" s="13" customFormat="1" ht="11.25">
      <c r="B135" s="149"/>
      <c r="D135" s="143" t="s">
        <v>249</v>
      </c>
      <c r="E135" s="150" t="s">
        <v>19</v>
      </c>
      <c r="F135" s="151" t="s">
        <v>1950</v>
      </c>
      <c r="H135" s="152">
        <v>2</v>
      </c>
      <c r="I135" s="153"/>
      <c r="L135" s="149"/>
      <c r="M135" s="154"/>
      <c r="T135" s="155"/>
      <c r="AT135" s="150" t="s">
        <v>249</v>
      </c>
      <c r="AU135" s="150" t="s">
        <v>233</v>
      </c>
      <c r="AV135" s="13" t="s">
        <v>87</v>
      </c>
      <c r="AW135" s="13" t="s">
        <v>37</v>
      </c>
      <c r="AX135" s="13" t="s">
        <v>76</v>
      </c>
      <c r="AY135" s="150" t="s">
        <v>223</v>
      </c>
    </row>
    <row r="136" spans="2:65" s="15" customFormat="1" ht="11.25">
      <c r="B136" s="167"/>
      <c r="D136" s="143" t="s">
        <v>249</v>
      </c>
      <c r="E136" s="168" t="s">
        <v>19</v>
      </c>
      <c r="F136" s="169" t="s">
        <v>292</v>
      </c>
      <c r="H136" s="170">
        <v>6</v>
      </c>
      <c r="I136" s="171"/>
      <c r="L136" s="167"/>
      <c r="M136" s="172"/>
      <c r="T136" s="173"/>
      <c r="AT136" s="168" t="s">
        <v>249</v>
      </c>
      <c r="AU136" s="168" t="s">
        <v>233</v>
      </c>
      <c r="AV136" s="15" t="s">
        <v>233</v>
      </c>
      <c r="AW136" s="15" t="s">
        <v>37</v>
      </c>
      <c r="AX136" s="15" t="s">
        <v>76</v>
      </c>
      <c r="AY136" s="168" t="s">
        <v>223</v>
      </c>
    </row>
    <row r="137" spans="2:65" s="14" customFormat="1" ht="11.25">
      <c r="B137" s="156"/>
      <c r="D137" s="143" t="s">
        <v>249</v>
      </c>
      <c r="E137" s="157" t="s">
        <v>19</v>
      </c>
      <c r="F137" s="158" t="s">
        <v>253</v>
      </c>
      <c r="H137" s="159">
        <v>730</v>
      </c>
      <c r="I137" s="160"/>
      <c r="L137" s="156"/>
      <c r="M137" s="161"/>
      <c r="T137" s="162"/>
      <c r="AT137" s="157" t="s">
        <v>249</v>
      </c>
      <c r="AU137" s="157" t="s">
        <v>233</v>
      </c>
      <c r="AV137" s="14" t="s">
        <v>232</v>
      </c>
      <c r="AW137" s="14" t="s">
        <v>37</v>
      </c>
      <c r="AX137" s="14" t="s">
        <v>76</v>
      </c>
      <c r="AY137" s="157" t="s">
        <v>223</v>
      </c>
    </row>
    <row r="138" spans="2:65" s="13" customFormat="1" ht="11.25">
      <c r="B138" s="149"/>
      <c r="D138" s="143" t="s">
        <v>249</v>
      </c>
      <c r="E138" s="150" t="s">
        <v>19</v>
      </c>
      <c r="F138" s="151" t="s">
        <v>1951</v>
      </c>
      <c r="H138" s="152">
        <v>365</v>
      </c>
      <c r="I138" s="153"/>
      <c r="L138" s="149"/>
      <c r="M138" s="154"/>
      <c r="T138" s="155"/>
      <c r="AT138" s="150" t="s">
        <v>249</v>
      </c>
      <c r="AU138" s="150" t="s">
        <v>233</v>
      </c>
      <c r="AV138" s="13" t="s">
        <v>87</v>
      </c>
      <c r="AW138" s="13" t="s">
        <v>37</v>
      </c>
      <c r="AX138" s="13" t="s">
        <v>84</v>
      </c>
      <c r="AY138" s="150" t="s">
        <v>223</v>
      </c>
    </row>
    <row r="139" spans="2:65" s="1" customFormat="1" ht="44.25" customHeight="1">
      <c r="B139" s="34"/>
      <c r="C139" s="129" t="s">
        <v>254</v>
      </c>
      <c r="D139" s="129" t="s">
        <v>227</v>
      </c>
      <c r="E139" s="130" t="s">
        <v>1918</v>
      </c>
      <c r="F139" s="131" t="s">
        <v>1919</v>
      </c>
      <c r="G139" s="132" t="s">
        <v>230</v>
      </c>
      <c r="H139" s="133">
        <v>197100</v>
      </c>
      <c r="I139" s="134"/>
      <c r="J139" s="135">
        <f>ROUND(I139*H139,2)</f>
        <v>0</v>
      </c>
      <c r="K139" s="131" t="s">
        <v>272</v>
      </c>
      <c r="L139" s="34"/>
      <c r="M139" s="136" t="s">
        <v>19</v>
      </c>
      <c r="N139" s="137" t="s">
        <v>47</v>
      </c>
      <c r="P139" s="138">
        <f>O139*H139</f>
        <v>0</v>
      </c>
      <c r="Q139" s="138">
        <v>0</v>
      </c>
      <c r="R139" s="138">
        <f>Q139*H139</f>
        <v>0</v>
      </c>
      <c r="S139" s="138">
        <v>0</v>
      </c>
      <c r="T139" s="139">
        <f>S139*H139</f>
        <v>0</v>
      </c>
      <c r="AR139" s="140" t="s">
        <v>232</v>
      </c>
      <c r="AT139" s="140" t="s">
        <v>227</v>
      </c>
      <c r="AU139" s="140" t="s">
        <v>233</v>
      </c>
      <c r="AY139" s="18" t="s">
        <v>223</v>
      </c>
      <c r="BE139" s="141">
        <f>IF(N139="základní",J139,0)</f>
        <v>0</v>
      </c>
      <c r="BF139" s="141">
        <f>IF(N139="snížená",J139,0)</f>
        <v>0</v>
      </c>
      <c r="BG139" s="141">
        <f>IF(N139="zákl. přenesená",J139,0)</f>
        <v>0</v>
      </c>
      <c r="BH139" s="141">
        <f>IF(N139="sníž. přenesená",J139,0)</f>
        <v>0</v>
      </c>
      <c r="BI139" s="141">
        <f>IF(N139="nulová",J139,0)</f>
        <v>0</v>
      </c>
      <c r="BJ139" s="18" t="s">
        <v>84</v>
      </c>
      <c r="BK139" s="141">
        <f>ROUND(I139*H139,2)</f>
        <v>0</v>
      </c>
      <c r="BL139" s="18" t="s">
        <v>232</v>
      </c>
      <c r="BM139" s="140" t="s">
        <v>1952</v>
      </c>
    </row>
    <row r="140" spans="2:65" s="1" customFormat="1" ht="11.25">
      <c r="B140" s="34"/>
      <c r="D140" s="163" t="s">
        <v>274</v>
      </c>
      <c r="F140" s="164" t="s">
        <v>1921</v>
      </c>
      <c r="I140" s="165"/>
      <c r="L140" s="34"/>
      <c r="M140" s="166"/>
      <c r="T140" s="55"/>
      <c r="AT140" s="18" t="s">
        <v>274</v>
      </c>
      <c r="AU140" s="18" t="s">
        <v>233</v>
      </c>
    </row>
    <row r="141" spans="2:65" s="13" customFormat="1" ht="22.5">
      <c r="B141" s="149"/>
      <c r="D141" s="143" t="s">
        <v>249</v>
      </c>
      <c r="E141" s="150" t="s">
        <v>19</v>
      </c>
      <c r="F141" s="151" t="s">
        <v>1953</v>
      </c>
      <c r="H141" s="152">
        <v>197100</v>
      </c>
      <c r="I141" s="153"/>
      <c r="L141" s="149"/>
      <c r="M141" s="154"/>
      <c r="T141" s="155"/>
      <c r="AT141" s="150" t="s">
        <v>249</v>
      </c>
      <c r="AU141" s="150" t="s">
        <v>233</v>
      </c>
      <c r="AV141" s="13" t="s">
        <v>87</v>
      </c>
      <c r="AW141" s="13" t="s">
        <v>37</v>
      </c>
      <c r="AX141" s="13" t="s">
        <v>84</v>
      </c>
      <c r="AY141" s="150" t="s">
        <v>223</v>
      </c>
    </row>
    <row r="142" spans="2:65" s="1" customFormat="1" ht="37.9" customHeight="1">
      <c r="B142" s="34"/>
      <c r="C142" s="129" t="s">
        <v>262</v>
      </c>
      <c r="D142" s="129" t="s">
        <v>227</v>
      </c>
      <c r="E142" s="130" t="s">
        <v>1954</v>
      </c>
      <c r="F142" s="131" t="s">
        <v>1955</v>
      </c>
      <c r="G142" s="132" t="s">
        <v>230</v>
      </c>
      <c r="H142" s="133">
        <v>72</v>
      </c>
      <c r="I142" s="134"/>
      <c r="J142" s="135">
        <f>ROUND(I142*H142,2)</f>
        <v>0</v>
      </c>
      <c r="K142" s="131" t="s">
        <v>272</v>
      </c>
      <c r="L142" s="34"/>
      <c r="M142" s="136" t="s">
        <v>19</v>
      </c>
      <c r="N142" s="137" t="s">
        <v>47</v>
      </c>
      <c r="P142" s="138">
        <f>O142*H142</f>
        <v>0</v>
      </c>
      <c r="Q142" s="138">
        <v>0</v>
      </c>
      <c r="R142" s="138">
        <f>Q142*H142</f>
        <v>0</v>
      </c>
      <c r="S142" s="138">
        <v>0</v>
      </c>
      <c r="T142" s="139">
        <f>S142*H142</f>
        <v>0</v>
      </c>
      <c r="AR142" s="140" t="s">
        <v>232</v>
      </c>
      <c r="AT142" s="140" t="s">
        <v>227</v>
      </c>
      <c r="AU142" s="140" t="s">
        <v>233</v>
      </c>
      <c r="AY142" s="18" t="s">
        <v>223</v>
      </c>
      <c r="BE142" s="141">
        <f>IF(N142="základní",J142,0)</f>
        <v>0</v>
      </c>
      <c r="BF142" s="141">
        <f>IF(N142="snížená",J142,0)</f>
        <v>0</v>
      </c>
      <c r="BG142" s="141">
        <f>IF(N142="zákl. přenesená",J142,0)</f>
        <v>0</v>
      </c>
      <c r="BH142" s="141">
        <f>IF(N142="sníž. přenesená",J142,0)</f>
        <v>0</v>
      </c>
      <c r="BI142" s="141">
        <f>IF(N142="nulová",J142,0)</f>
        <v>0</v>
      </c>
      <c r="BJ142" s="18" t="s">
        <v>84</v>
      </c>
      <c r="BK142" s="141">
        <f>ROUND(I142*H142,2)</f>
        <v>0</v>
      </c>
      <c r="BL142" s="18" t="s">
        <v>232</v>
      </c>
      <c r="BM142" s="140" t="s">
        <v>1956</v>
      </c>
    </row>
    <row r="143" spans="2:65" s="1" customFormat="1" ht="11.25">
      <c r="B143" s="34"/>
      <c r="D143" s="163" t="s">
        <v>274</v>
      </c>
      <c r="F143" s="164" t="s">
        <v>1957</v>
      </c>
      <c r="I143" s="165"/>
      <c r="L143" s="34"/>
      <c r="M143" s="166"/>
      <c r="T143" s="55"/>
      <c r="AT143" s="18" t="s">
        <v>274</v>
      </c>
      <c r="AU143" s="18" t="s">
        <v>233</v>
      </c>
    </row>
    <row r="144" spans="2:65" s="12" customFormat="1" ht="11.25">
      <c r="B144" s="142"/>
      <c r="D144" s="143" t="s">
        <v>249</v>
      </c>
      <c r="E144" s="144" t="s">
        <v>19</v>
      </c>
      <c r="F144" s="145" t="s">
        <v>1931</v>
      </c>
      <c r="H144" s="144" t="s">
        <v>19</v>
      </c>
      <c r="I144" s="146"/>
      <c r="L144" s="142"/>
      <c r="M144" s="147"/>
      <c r="T144" s="148"/>
      <c r="AT144" s="144" t="s">
        <v>249</v>
      </c>
      <c r="AU144" s="144" t="s">
        <v>233</v>
      </c>
      <c r="AV144" s="12" t="s">
        <v>84</v>
      </c>
      <c r="AW144" s="12" t="s">
        <v>37</v>
      </c>
      <c r="AX144" s="12" t="s">
        <v>76</v>
      </c>
      <c r="AY144" s="144" t="s">
        <v>223</v>
      </c>
    </row>
    <row r="145" spans="2:65" s="13" customFormat="1" ht="11.25">
      <c r="B145" s="149"/>
      <c r="D145" s="143" t="s">
        <v>249</v>
      </c>
      <c r="E145" s="150" t="s">
        <v>19</v>
      </c>
      <c r="F145" s="151" t="s">
        <v>1958</v>
      </c>
      <c r="H145" s="152">
        <v>120</v>
      </c>
      <c r="I145" s="153"/>
      <c r="L145" s="149"/>
      <c r="M145" s="154"/>
      <c r="T145" s="155"/>
      <c r="AT145" s="150" t="s">
        <v>249</v>
      </c>
      <c r="AU145" s="150" t="s">
        <v>233</v>
      </c>
      <c r="AV145" s="13" t="s">
        <v>87</v>
      </c>
      <c r="AW145" s="13" t="s">
        <v>37</v>
      </c>
      <c r="AX145" s="13" t="s">
        <v>76</v>
      </c>
      <c r="AY145" s="150" t="s">
        <v>223</v>
      </c>
    </row>
    <row r="146" spans="2:65" s="12" customFormat="1" ht="11.25">
      <c r="B146" s="142"/>
      <c r="D146" s="143" t="s">
        <v>249</v>
      </c>
      <c r="E146" s="144" t="s">
        <v>19</v>
      </c>
      <c r="F146" s="145" t="s">
        <v>1935</v>
      </c>
      <c r="H146" s="144" t="s">
        <v>19</v>
      </c>
      <c r="I146" s="146"/>
      <c r="L146" s="142"/>
      <c r="M146" s="147"/>
      <c r="T146" s="148"/>
      <c r="AT146" s="144" t="s">
        <v>249</v>
      </c>
      <c r="AU146" s="144" t="s">
        <v>233</v>
      </c>
      <c r="AV146" s="12" t="s">
        <v>84</v>
      </c>
      <c r="AW146" s="12" t="s">
        <v>37</v>
      </c>
      <c r="AX146" s="12" t="s">
        <v>76</v>
      </c>
      <c r="AY146" s="144" t="s">
        <v>223</v>
      </c>
    </row>
    <row r="147" spans="2:65" s="13" customFormat="1" ht="11.25">
      <c r="B147" s="149"/>
      <c r="D147" s="143" t="s">
        <v>249</v>
      </c>
      <c r="E147" s="150" t="s">
        <v>19</v>
      </c>
      <c r="F147" s="151" t="s">
        <v>1959</v>
      </c>
      <c r="H147" s="152">
        <v>24</v>
      </c>
      <c r="I147" s="153"/>
      <c r="L147" s="149"/>
      <c r="M147" s="154"/>
      <c r="T147" s="155"/>
      <c r="AT147" s="150" t="s">
        <v>249</v>
      </c>
      <c r="AU147" s="150" t="s">
        <v>233</v>
      </c>
      <c r="AV147" s="13" t="s">
        <v>87</v>
      </c>
      <c r="AW147" s="13" t="s">
        <v>37</v>
      </c>
      <c r="AX147" s="13" t="s">
        <v>76</v>
      </c>
      <c r="AY147" s="150" t="s">
        <v>223</v>
      </c>
    </row>
    <row r="148" spans="2:65" s="15" customFormat="1" ht="11.25">
      <c r="B148" s="167"/>
      <c r="D148" s="143" t="s">
        <v>249</v>
      </c>
      <c r="E148" s="168" t="s">
        <v>19</v>
      </c>
      <c r="F148" s="169" t="s">
        <v>292</v>
      </c>
      <c r="H148" s="170">
        <v>144</v>
      </c>
      <c r="I148" s="171"/>
      <c r="L148" s="167"/>
      <c r="M148" s="172"/>
      <c r="T148" s="173"/>
      <c r="AT148" s="168" t="s">
        <v>249</v>
      </c>
      <c r="AU148" s="168" t="s">
        <v>233</v>
      </c>
      <c r="AV148" s="15" t="s">
        <v>233</v>
      </c>
      <c r="AW148" s="15" t="s">
        <v>37</v>
      </c>
      <c r="AX148" s="15" t="s">
        <v>76</v>
      </c>
      <c r="AY148" s="168" t="s">
        <v>223</v>
      </c>
    </row>
    <row r="149" spans="2:65" s="13" customFormat="1" ht="11.25">
      <c r="B149" s="149"/>
      <c r="D149" s="143" t="s">
        <v>249</v>
      </c>
      <c r="E149" s="150" t="s">
        <v>19</v>
      </c>
      <c r="F149" s="151" t="s">
        <v>1960</v>
      </c>
      <c r="H149" s="152">
        <v>72</v>
      </c>
      <c r="I149" s="153"/>
      <c r="L149" s="149"/>
      <c r="M149" s="154"/>
      <c r="T149" s="155"/>
      <c r="AT149" s="150" t="s">
        <v>249</v>
      </c>
      <c r="AU149" s="150" t="s">
        <v>233</v>
      </c>
      <c r="AV149" s="13" t="s">
        <v>87</v>
      </c>
      <c r="AW149" s="13" t="s">
        <v>37</v>
      </c>
      <c r="AX149" s="13" t="s">
        <v>84</v>
      </c>
      <c r="AY149" s="150" t="s">
        <v>223</v>
      </c>
    </row>
    <row r="150" spans="2:65" s="1" customFormat="1" ht="37.9" customHeight="1">
      <c r="B150" s="34"/>
      <c r="C150" s="129" t="s">
        <v>268</v>
      </c>
      <c r="D150" s="129" t="s">
        <v>227</v>
      </c>
      <c r="E150" s="130" t="s">
        <v>1961</v>
      </c>
      <c r="F150" s="131" t="s">
        <v>1962</v>
      </c>
      <c r="G150" s="132" t="s">
        <v>230</v>
      </c>
      <c r="H150" s="133">
        <v>4</v>
      </c>
      <c r="I150" s="134"/>
      <c r="J150" s="135">
        <f>ROUND(I150*H150,2)</f>
        <v>0</v>
      </c>
      <c r="K150" s="131" t="s">
        <v>272</v>
      </c>
      <c r="L150" s="34"/>
      <c r="M150" s="136" t="s">
        <v>19</v>
      </c>
      <c r="N150" s="137" t="s">
        <v>47</v>
      </c>
      <c r="P150" s="138">
        <f>O150*H150</f>
        <v>0</v>
      </c>
      <c r="Q150" s="138">
        <v>0</v>
      </c>
      <c r="R150" s="138">
        <f>Q150*H150</f>
        <v>0</v>
      </c>
      <c r="S150" s="138">
        <v>0</v>
      </c>
      <c r="T150" s="139">
        <f>S150*H150</f>
        <v>0</v>
      </c>
      <c r="AR150" s="140" t="s">
        <v>232</v>
      </c>
      <c r="AT150" s="140" t="s">
        <v>227</v>
      </c>
      <c r="AU150" s="140" t="s">
        <v>233</v>
      </c>
      <c r="AY150" s="18" t="s">
        <v>223</v>
      </c>
      <c r="BE150" s="141">
        <f>IF(N150="základní",J150,0)</f>
        <v>0</v>
      </c>
      <c r="BF150" s="141">
        <f>IF(N150="snížená",J150,0)</f>
        <v>0</v>
      </c>
      <c r="BG150" s="141">
        <f>IF(N150="zákl. přenesená",J150,0)</f>
        <v>0</v>
      </c>
      <c r="BH150" s="141">
        <f>IF(N150="sníž. přenesená",J150,0)</f>
        <v>0</v>
      </c>
      <c r="BI150" s="141">
        <f>IF(N150="nulová",J150,0)</f>
        <v>0</v>
      </c>
      <c r="BJ150" s="18" t="s">
        <v>84</v>
      </c>
      <c r="BK150" s="141">
        <f>ROUND(I150*H150,2)</f>
        <v>0</v>
      </c>
      <c r="BL150" s="18" t="s">
        <v>232</v>
      </c>
      <c r="BM150" s="140" t="s">
        <v>1963</v>
      </c>
    </row>
    <row r="151" spans="2:65" s="1" customFormat="1" ht="11.25">
      <c r="B151" s="34"/>
      <c r="D151" s="163" t="s">
        <v>274</v>
      </c>
      <c r="F151" s="164" t="s">
        <v>1964</v>
      </c>
      <c r="I151" s="165"/>
      <c r="L151" s="34"/>
      <c r="M151" s="166"/>
      <c r="T151" s="55"/>
      <c r="AT151" s="18" t="s">
        <v>274</v>
      </c>
      <c r="AU151" s="18" t="s">
        <v>233</v>
      </c>
    </row>
    <row r="152" spans="2:65" s="12" customFormat="1" ht="11.25">
      <c r="B152" s="142"/>
      <c r="D152" s="143" t="s">
        <v>249</v>
      </c>
      <c r="E152" s="144" t="s">
        <v>19</v>
      </c>
      <c r="F152" s="145" t="s">
        <v>1940</v>
      </c>
      <c r="H152" s="144" t="s">
        <v>19</v>
      </c>
      <c r="I152" s="146"/>
      <c r="L152" s="142"/>
      <c r="M152" s="147"/>
      <c r="T152" s="148"/>
      <c r="AT152" s="144" t="s">
        <v>249</v>
      </c>
      <c r="AU152" s="144" t="s">
        <v>233</v>
      </c>
      <c r="AV152" s="12" t="s">
        <v>84</v>
      </c>
      <c r="AW152" s="12" t="s">
        <v>37</v>
      </c>
      <c r="AX152" s="12" t="s">
        <v>76</v>
      </c>
      <c r="AY152" s="144" t="s">
        <v>223</v>
      </c>
    </row>
    <row r="153" spans="2:65" s="13" customFormat="1" ht="11.25">
      <c r="B153" s="149"/>
      <c r="D153" s="143" t="s">
        <v>249</v>
      </c>
      <c r="E153" s="150" t="s">
        <v>19</v>
      </c>
      <c r="F153" s="151" t="s">
        <v>1965</v>
      </c>
      <c r="H153" s="152">
        <v>8</v>
      </c>
      <c r="I153" s="153"/>
      <c r="L153" s="149"/>
      <c r="M153" s="154"/>
      <c r="T153" s="155"/>
      <c r="AT153" s="150" t="s">
        <v>249</v>
      </c>
      <c r="AU153" s="150" t="s">
        <v>233</v>
      </c>
      <c r="AV153" s="13" t="s">
        <v>87</v>
      </c>
      <c r="AW153" s="13" t="s">
        <v>37</v>
      </c>
      <c r="AX153" s="13" t="s">
        <v>76</v>
      </c>
      <c r="AY153" s="150" t="s">
        <v>223</v>
      </c>
    </row>
    <row r="154" spans="2:65" s="13" customFormat="1" ht="11.25">
      <c r="B154" s="149"/>
      <c r="D154" s="143" t="s">
        <v>249</v>
      </c>
      <c r="E154" s="150" t="s">
        <v>19</v>
      </c>
      <c r="F154" s="151" t="s">
        <v>1966</v>
      </c>
      <c r="H154" s="152">
        <v>4</v>
      </c>
      <c r="I154" s="153"/>
      <c r="L154" s="149"/>
      <c r="M154" s="154"/>
      <c r="T154" s="155"/>
      <c r="AT154" s="150" t="s">
        <v>249</v>
      </c>
      <c r="AU154" s="150" t="s">
        <v>233</v>
      </c>
      <c r="AV154" s="13" t="s">
        <v>87</v>
      </c>
      <c r="AW154" s="13" t="s">
        <v>37</v>
      </c>
      <c r="AX154" s="13" t="s">
        <v>84</v>
      </c>
      <c r="AY154" s="150" t="s">
        <v>223</v>
      </c>
    </row>
    <row r="155" spans="2:65" s="1" customFormat="1" ht="37.9" customHeight="1">
      <c r="B155" s="34"/>
      <c r="C155" s="129" t="s">
        <v>282</v>
      </c>
      <c r="D155" s="129" t="s">
        <v>227</v>
      </c>
      <c r="E155" s="130" t="s">
        <v>1967</v>
      </c>
      <c r="F155" s="131" t="s">
        <v>1968</v>
      </c>
      <c r="G155" s="132" t="s">
        <v>230</v>
      </c>
      <c r="H155" s="133">
        <v>38880</v>
      </c>
      <c r="I155" s="134"/>
      <c r="J155" s="135">
        <f>ROUND(I155*H155,2)</f>
        <v>0</v>
      </c>
      <c r="K155" s="131" t="s">
        <v>272</v>
      </c>
      <c r="L155" s="34"/>
      <c r="M155" s="136" t="s">
        <v>19</v>
      </c>
      <c r="N155" s="137" t="s">
        <v>47</v>
      </c>
      <c r="P155" s="138">
        <f>O155*H155</f>
        <v>0</v>
      </c>
      <c r="Q155" s="138">
        <v>0</v>
      </c>
      <c r="R155" s="138">
        <f>Q155*H155</f>
        <v>0</v>
      </c>
      <c r="S155" s="138">
        <v>0</v>
      </c>
      <c r="T155" s="139">
        <f>S155*H155</f>
        <v>0</v>
      </c>
      <c r="AR155" s="140" t="s">
        <v>232</v>
      </c>
      <c r="AT155" s="140" t="s">
        <v>227</v>
      </c>
      <c r="AU155" s="140" t="s">
        <v>233</v>
      </c>
      <c r="AY155" s="18" t="s">
        <v>223</v>
      </c>
      <c r="BE155" s="141">
        <f>IF(N155="základní",J155,0)</f>
        <v>0</v>
      </c>
      <c r="BF155" s="141">
        <f>IF(N155="snížená",J155,0)</f>
        <v>0</v>
      </c>
      <c r="BG155" s="141">
        <f>IF(N155="zákl. přenesená",J155,0)</f>
        <v>0</v>
      </c>
      <c r="BH155" s="141">
        <f>IF(N155="sníž. přenesená",J155,0)</f>
        <v>0</v>
      </c>
      <c r="BI155" s="141">
        <f>IF(N155="nulová",J155,0)</f>
        <v>0</v>
      </c>
      <c r="BJ155" s="18" t="s">
        <v>84</v>
      </c>
      <c r="BK155" s="141">
        <f>ROUND(I155*H155,2)</f>
        <v>0</v>
      </c>
      <c r="BL155" s="18" t="s">
        <v>232</v>
      </c>
      <c r="BM155" s="140" t="s">
        <v>1969</v>
      </c>
    </row>
    <row r="156" spans="2:65" s="1" customFormat="1" ht="11.25">
      <c r="B156" s="34"/>
      <c r="D156" s="163" t="s">
        <v>274</v>
      </c>
      <c r="F156" s="164" t="s">
        <v>1970</v>
      </c>
      <c r="I156" s="165"/>
      <c r="L156" s="34"/>
      <c r="M156" s="166"/>
      <c r="T156" s="55"/>
      <c r="AT156" s="18" t="s">
        <v>274</v>
      </c>
      <c r="AU156" s="18" t="s">
        <v>233</v>
      </c>
    </row>
    <row r="157" spans="2:65" s="13" customFormat="1" ht="22.5">
      <c r="B157" s="149"/>
      <c r="D157" s="143" t="s">
        <v>249</v>
      </c>
      <c r="E157" s="150" t="s">
        <v>19</v>
      </c>
      <c r="F157" s="151" t="s">
        <v>1971</v>
      </c>
      <c r="H157" s="152">
        <v>38880</v>
      </c>
      <c r="I157" s="153"/>
      <c r="L157" s="149"/>
      <c r="M157" s="154"/>
      <c r="T157" s="155"/>
      <c r="AT157" s="150" t="s">
        <v>249</v>
      </c>
      <c r="AU157" s="150" t="s">
        <v>233</v>
      </c>
      <c r="AV157" s="13" t="s">
        <v>87</v>
      </c>
      <c r="AW157" s="13" t="s">
        <v>37</v>
      </c>
      <c r="AX157" s="13" t="s">
        <v>84</v>
      </c>
      <c r="AY157" s="150" t="s">
        <v>223</v>
      </c>
    </row>
    <row r="158" spans="2:65" s="1" customFormat="1" ht="37.9" customHeight="1">
      <c r="B158" s="34"/>
      <c r="C158" s="129" t="s">
        <v>301</v>
      </c>
      <c r="D158" s="129" t="s">
        <v>227</v>
      </c>
      <c r="E158" s="130" t="s">
        <v>1972</v>
      </c>
      <c r="F158" s="131" t="s">
        <v>1973</v>
      </c>
      <c r="G158" s="132" t="s">
        <v>230</v>
      </c>
      <c r="H158" s="133">
        <v>2160</v>
      </c>
      <c r="I158" s="134"/>
      <c r="J158" s="135">
        <f>ROUND(I158*H158,2)</f>
        <v>0</v>
      </c>
      <c r="K158" s="131" t="s">
        <v>272</v>
      </c>
      <c r="L158" s="34"/>
      <c r="M158" s="136" t="s">
        <v>19</v>
      </c>
      <c r="N158" s="137" t="s">
        <v>47</v>
      </c>
      <c r="P158" s="138">
        <f>O158*H158</f>
        <v>0</v>
      </c>
      <c r="Q158" s="138">
        <v>0</v>
      </c>
      <c r="R158" s="138">
        <f>Q158*H158</f>
        <v>0</v>
      </c>
      <c r="S158" s="138">
        <v>0</v>
      </c>
      <c r="T158" s="139">
        <f>S158*H158</f>
        <v>0</v>
      </c>
      <c r="AR158" s="140" t="s">
        <v>232</v>
      </c>
      <c r="AT158" s="140" t="s">
        <v>227</v>
      </c>
      <c r="AU158" s="140" t="s">
        <v>233</v>
      </c>
      <c r="AY158" s="18" t="s">
        <v>223</v>
      </c>
      <c r="BE158" s="141">
        <f>IF(N158="základní",J158,0)</f>
        <v>0</v>
      </c>
      <c r="BF158" s="141">
        <f>IF(N158="snížená",J158,0)</f>
        <v>0</v>
      </c>
      <c r="BG158" s="141">
        <f>IF(N158="zákl. přenesená",J158,0)</f>
        <v>0</v>
      </c>
      <c r="BH158" s="141">
        <f>IF(N158="sníž. přenesená",J158,0)</f>
        <v>0</v>
      </c>
      <c r="BI158" s="141">
        <f>IF(N158="nulová",J158,0)</f>
        <v>0</v>
      </c>
      <c r="BJ158" s="18" t="s">
        <v>84</v>
      </c>
      <c r="BK158" s="141">
        <f>ROUND(I158*H158,2)</f>
        <v>0</v>
      </c>
      <c r="BL158" s="18" t="s">
        <v>232</v>
      </c>
      <c r="BM158" s="140" t="s">
        <v>1974</v>
      </c>
    </row>
    <row r="159" spans="2:65" s="1" customFormat="1" ht="11.25">
      <c r="B159" s="34"/>
      <c r="D159" s="163" t="s">
        <v>274</v>
      </c>
      <c r="F159" s="164" t="s">
        <v>1975</v>
      </c>
      <c r="I159" s="165"/>
      <c r="L159" s="34"/>
      <c r="M159" s="166"/>
      <c r="T159" s="55"/>
      <c r="AT159" s="18" t="s">
        <v>274</v>
      </c>
      <c r="AU159" s="18" t="s">
        <v>233</v>
      </c>
    </row>
    <row r="160" spans="2:65" s="13" customFormat="1" ht="11.25">
      <c r="B160" s="149"/>
      <c r="D160" s="143" t="s">
        <v>249</v>
      </c>
      <c r="E160" s="150" t="s">
        <v>19</v>
      </c>
      <c r="F160" s="151" t="s">
        <v>1976</v>
      </c>
      <c r="H160" s="152">
        <v>2160</v>
      </c>
      <c r="I160" s="153"/>
      <c r="L160" s="149"/>
      <c r="M160" s="154"/>
      <c r="T160" s="155"/>
      <c r="AT160" s="150" t="s">
        <v>249</v>
      </c>
      <c r="AU160" s="150" t="s">
        <v>233</v>
      </c>
      <c r="AV160" s="13" t="s">
        <v>87</v>
      </c>
      <c r="AW160" s="13" t="s">
        <v>37</v>
      </c>
      <c r="AX160" s="13" t="s">
        <v>84</v>
      </c>
      <c r="AY160" s="150" t="s">
        <v>223</v>
      </c>
    </row>
    <row r="161" spans="2:65" s="1" customFormat="1" ht="24.2" customHeight="1">
      <c r="B161" s="34"/>
      <c r="C161" s="129" t="s">
        <v>308</v>
      </c>
      <c r="D161" s="129" t="s">
        <v>227</v>
      </c>
      <c r="E161" s="130" t="s">
        <v>1977</v>
      </c>
      <c r="F161" s="131" t="s">
        <v>1978</v>
      </c>
      <c r="G161" s="132" t="s">
        <v>230</v>
      </c>
      <c r="H161" s="133">
        <v>12</v>
      </c>
      <c r="I161" s="134"/>
      <c r="J161" s="135">
        <f>ROUND(I161*H161,2)</f>
        <v>0</v>
      </c>
      <c r="K161" s="131" t="s">
        <v>272</v>
      </c>
      <c r="L161" s="34"/>
      <c r="M161" s="136" t="s">
        <v>19</v>
      </c>
      <c r="N161" s="137" t="s">
        <v>47</v>
      </c>
      <c r="P161" s="138">
        <f>O161*H161</f>
        <v>0</v>
      </c>
      <c r="Q161" s="138">
        <v>0</v>
      </c>
      <c r="R161" s="138">
        <f>Q161*H161</f>
        <v>0</v>
      </c>
      <c r="S161" s="138">
        <v>0</v>
      </c>
      <c r="T161" s="139">
        <f>S161*H161</f>
        <v>0</v>
      </c>
      <c r="AR161" s="140" t="s">
        <v>232</v>
      </c>
      <c r="AT161" s="140" t="s">
        <v>227</v>
      </c>
      <c r="AU161" s="140" t="s">
        <v>233</v>
      </c>
      <c r="AY161" s="18" t="s">
        <v>223</v>
      </c>
      <c r="BE161" s="141">
        <f>IF(N161="základní",J161,0)</f>
        <v>0</v>
      </c>
      <c r="BF161" s="141">
        <f>IF(N161="snížená",J161,0)</f>
        <v>0</v>
      </c>
      <c r="BG161" s="141">
        <f>IF(N161="zákl. přenesená",J161,0)</f>
        <v>0</v>
      </c>
      <c r="BH161" s="141">
        <f>IF(N161="sníž. přenesená",J161,0)</f>
        <v>0</v>
      </c>
      <c r="BI161" s="141">
        <f>IF(N161="nulová",J161,0)</f>
        <v>0</v>
      </c>
      <c r="BJ161" s="18" t="s">
        <v>84</v>
      </c>
      <c r="BK161" s="141">
        <f>ROUND(I161*H161,2)</f>
        <v>0</v>
      </c>
      <c r="BL161" s="18" t="s">
        <v>232</v>
      </c>
      <c r="BM161" s="140" t="s">
        <v>1979</v>
      </c>
    </row>
    <row r="162" spans="2:65" s="1" customFormat="1" ht="11.25">
      <c r="B162" s="34"/>
      <c r="D162" s="163" t="s">
        <v>274</v>
      </c>
      <c r="F162" s="164" t="s">
        <v>1980</v>
      </c>
      <c r="I162" s="165"/>
      <c r="L162" s="34"/>
      <c r="M162" s="166"/>
      <c r="T162" s="55"/>
      <c r="AT162" s="18" t="s">
        <v>274</v>
      </c>
      <c r="AU162" s="18" t="s">
        <v>233</v>
      </c>
    </row>
    <row r="163" spans="2:65" s="12" customFormat="1" ht="11.25">
      <c r="B163" s="142"/>
      <c r="D163" s="143" t="s">
        <v>249</v>
      </c>
      <c r="E163" s="144" t="s">
        <v>19</v>
      </c>
      <c r="F163" s="145" t="s">
        <v>1935</v>
      </c>
      <c r="H163" s="144" t="s">
        <v>19</v>
      </c>
      <c r="I163" s="146"/>
      <c r="L163" s="142"/>
      <c r="M163" s="147"/>
      <c r="T163" s="148"/>
      <c r="AT163" s="144" t="s">
        <v>249</v>
      </c>
      <c r="AU163" s="144" t="s">
        <v>233</v>
      </c>
      <c r="AV163" s="12" t="s">
        <v>84</v>
      </c>
      <c r="AW163" s="12" t="s">
        <v>37</v>
      </c>
      <c r="AX163" s="12" t="s">
        <v>76</v>
      </c>
      <c r="AY163" s="144" t="s">
        <v>223</v>
      </c>
    </row>
    <row r="164" spans="2:65" s="13" customFormat="1" ht="11.25">
      <c r="B164" s="149"/>
      <c r="D164" s="143" t="s">
        <v>249</v>
      </c>
      <c r="E164" s="150" t="s">
        <v>19</v>
      </c>
      <c r="F164" s="151" t="s">
        <v>1981</v>
      </c>
      <c r="H164" s="152">
        <v>24</v>
      </c>
      <c r="I164" s="153"/>
      <c r="L164" s="149"/>
      <c r="M164" s="154"/>
      <c r="T164" s="155"/>
      <c r="AT164" s="150" t="s">
        <v>249</v>
      </c>
      <c r="AU164" s="150" t="s">
        <v>233</v>
      </c>
      <c r="AV164" s="13" t="s">
        <v>87</v>
      </c>
      <c r="AW164" s="13" t="s">
        <v>37</v>
      </c>
      <c r="AX164" s="13" t="s">
        <v>76</v>
      </c>
      <c r="AY164" s="150" t="s">
        <v>223</v>
      </c>
    </row>
    <row r="165" spans="2:65" s="13" customFormat="1" ht="11.25">
      <c r="B165" s="149"/>
      <c r="D165" s="143" t="s">
        <v>249</v>
      </c>
      <c r="E165" s="150" t="s">
        <v>19</v>
      </c>
      <c r="F165" s="151" t="s">
        <v>1982</v>
      </c>
      <c r="H165" s="152">
        <v>12</v>
      </c>
      <c r="I165" s="153"/>
      <c r="L165" s="149"/>
      <c r="M165" s="154"/>
      <c r="T165" s="155"/>
      <c r="AT165" s="150" t="s">
        <v>249</v>
      </c>
      <c r="AU165" s="150" t="s">
        <v>233</v>
      </c>
      <c r="AV165" s="13" t="s">
        <v>87</v>
      </c>
      <c r="AW165" s="13" t="s">
        <v>37</v>
      </c>
      <c r="AX165" s="13" t="s">
        <v>84</v>
      </c>
      <c r="AY165" s="150" t="s">
        <v>223</v>
      </c>
    </row>
    <row r="166" spans="2:65" s="1" customFormat="1" ht="37.9" customHeight="1">
      <c r="B166" s="34"/>
      <c r="C166" s="129" t="s">
        <v>8</v>
      </c>
      <c r="D166" s="129" t="s">
        <v>227</v>
      </c>
      <c r="E166" s="130" t="s">
        <v>1983</v>
      </c>
      <c r="F166" s="131" t="s">
        <v>1984</v>
      </c>
      <c r="G166" s="132" t="s">
        <v>230</v>
      </c>
      <c r="H166" s="133">
        <v>6480</v>
      </c>
      <c r="I166" s="134"/>
      <c r="J166" s="135">
        <f>ROUND(I166*H166,2)</f>
        <v>0</v>
      </c>
      <c r="K166" s="131" t="s">
        <v>272</v>
      </c>
      <c r="L166" s="34"/>
      <c r="M166" s="136" t="s">
        <v>19</v>
      </c>
      <c r="N166" s="137" t="s">
        <v>47</v>
      </c>
      <c r="P166" s="138">
        <f>O166*H166</f>
        <v>0</v>
      </c>
      <c r="Q166" s="138">
        <v>0</v>
      </c>
      <c r="R166" s="138">
        <f>Q166*H166</f>
        <v>0</v>
      </c>
      <c r="S166" s="138">
        <v>0</v>
      </c>
      <c r="T166" s="139">
        <f>S166*H166</f>
        <v>0</v>
      </c>
      <c r="AR166" s="140" t="s">
        <v>232</v>
      </c>
      <c r="AT166" s="140" t="s">
        <v>227</v>
      </c>
      <c r="AU166" s="140" t="s">
        <v>233</v>
      </c>
      <c r="AY166" s="18" t="s">
        <v>223</v>
      </c>
      <c r="BE166" s="141">
        <f>IF(N166="základní",J166,0)</f>
        <v>0</v>
      </c>
      <c r="BF166" s="141">
        <f>IF(N166="snížená",J166,0)</f>
        <v>0</v>
      </c>
      <c r="BG166" s="141">
        <f>IF(N166="zákl. přenesená",J166,0)</f>
        <v>0</v>
      </c>
      <c r="BH166" s="141">
        <f>IF(N166="sníž. přenesená",J166,0)</f>
        <v>0</v>
      </c>
      <c r="BI166" s="141">
        <f>IF(N166="nulová",J166,0)</f>
        <v>0</v>
      </c>
      <c r="BJ166" s="18" t="s">
        <v>84</v>
      </c>
      <c r="BK166" s="141">
        <f>ROUND(I166*H166,2)</f>
        <v>0</v>
      </c>
      <c r="BL166" s="18" t="s">
        <v>232</v>
      </c>
      <c r="BM166" s="140" t="s">
        <v>1985</v>
      </c>
    </row>
    <row r="167" spans="2:65" s="1" customFormat="1" ht="11.25">
      <c r="B167" s="34"/>
      <c r="D167" s="163" t="s">
        <v>274</v>
      </c>
      <c r="F167" s="164" t="s">
        <v>1986</v>
      </c>
      <c r="I167" s="165"/>
      <c r="L167" s="34"/>
      <c r="M167" s="166"/>
      <c r="T167" s="55"/>
      <c r="AT167" s="18" t="s">
        <v>274</v>
      </c>
      <c r="AU167" s="18" t="s">
        <v>233</v>
      </c>
    </row>
    <row r="168" spans="2:65" s="13" customFormat="1" ht="22.5">
      <c r="B168" s="149"/>
      <c r="D168" s="143" t="s">
        <v>249</v>
      </c>
      <c r="E168" s="150" t="s">
        <v>19</v>
      </c>
      <c r="F168" s="151" t="s">
        <v>1987</v>
      </c>
      <c r="H168" s="152">
        <v>6480</v>
      </c>
      <c r="I168" s="153"/>
      <c r="L168" s="149"/>
      <c r="M168" s="154"/>
      <c r="T168" s="155"/>
      <c r="AT168" s="150" t="s">
        <v>249</v>
      </c>
      <c r="AU168" s="150" t="s">
        <v>233</v>
      </c>
      <c r="AV168" s="13" t="s">
        <v>87</v>
      </c>
      <c r="AW168" s="13" t="s">
        <v>37</v>
      </c>
      <c r="AX168" s="13" t="s">
        <v>84</v>
      </c>
      <c r="AY168" s="150" t="s">
        <v>223</v>
      </c>
    </row>
    <row r="169" spans="2:65" s="1" customFormat="1" ht="37.9" customHeight="1">
      <c r="B169" s="34"/>
      <c r="C169" s="129" t="s">
        <v>322</v>
      </c>
      <c r="D169" s="129" t="s">
        <v>227</v>
      </c>
      <c r="E169" s="130" t="s">
        <v>1988</v>
      </c>
      <c r="F169" s="131" t="s">
        <v>1989</v>
      </c>
      <c r="G169" s="132" t="s">
        <v>230</v>
      </c>
      <c r="H169" s="133">
        <v>12</v>
      </c>
      <c r="I169" s="134"/>
      <c r="J169" s="135">
        <f>ROUND(I169*H169,2)</f>
        <v>0</v>
      </c>
      <c r="K169" s="131" t="s">
        <v>272</v>
      </c>
      <c r="L169" s="34"/>
      <c r="M169" s="136" t="s">
        <v>19</v>
      </c>
      <c r="N169" s="137" t="s">
        <v>47</v>
      </c>
      <c r="P169" s="138">
        <f>O169*H169</f>
        <v>0</v>
      </c>
      <c r="Q169" s="138">
        <v>0</v>
      </c>
      <c r="R169" s="138">
        <f>Q169*H169</f>
        <v>0</v>
      </c>
      <c r="S169" s="138">
        <v>0</v>
      </c>
      <c r="T169" s="139">
        <f>S169*H169</f>
        <v>0</v>
      </c>
      <c r="AR169" s="140" t="s">
        <v>232</v>
      </c>
      <c r="AT169" s="140" t="s">
        <v>227</v>
      </c>
      <c r="AU169" s="140" t="s">
        <v>233</v>
      </c>
      <c r="AY169" s="18" t="s">
        <v>223</v>
      </c>
      <c r="BE169" s="141">
        <f>IF(N169="základní",J169,0)</f>
        <v>0</v>
      </c>
      <c r="BF169" s="141">
        <f>IF(N169="snížená",J169,0)</f>
        <v>0</v>
      </c>
      <c r="BG169" s="141">
        <f>IF(N169="zákl. přenesená",J169,0)</f>
        <v>0</v>
      </c>
      <c r="BH169" s="141">
        <f>IF(N169="sníž. přenesená",J169,0)</f>
        <v>0</v>
      </c>
      <c r="BI169" s="141">
        <f>IF(N169="nulová",J169,0)</f>
        <v>0</v>
      </c>
      <c r="BJ169" s="18" t="s">
        <v>84</v>
      </c>
      <c r="BK169" s="141">
        <f>ROUND(I169*H169,2)</f>
        <v>0</v>
      </c>
      <c r="BL169" s="18" t="s">
        <v>232</v>
      </c>
      <c r="BM169" s="140" t="s">
        <v>1990</v>
      </c>
    </row>
    <row r="170" spans="2:65" s="1" customFormat="1" ht="11.25">
      <c r="B170" s="34"/>
      <c r="D170" s="163" t="s">
        <v>274</v>
      </c>
      <c r="F170" s="164" t="s">
        <v>1991</v>
      </c>
      <c r="I170" s="165"/>
      <c r="L170" s="34"/>
      <c r="M170" s="166"/>
      <c r="T170" s="55"/>
      <c r="AT170" s="18" t="s">
        <v>274</v>
      </c>
      <c r="AU170" s="18" t="s">
        <v>233</v>
      </c>
    </row>
    <row r="171" spans="2:65" s="12" customFormat="1" ht="11.25">
      <c r="B171" s="142"/>
      <c r="D171" s="143" t="s">
        <v>249</v>
      </c>
      <c r="E171" s="144" t="s">
        <v>19</v>
      </c>
      <c r="F171" s="145" t="s">
        <v>1935</v>
      </c>
      <c r="H171" s="144" t="s">
        <v>19</v>
      </c>
      <c r="I171" s="146"/>
      <c r="L171" s="142"/>
      <c r="M171" s="147"/>
      <c r="T171" s="148"/>
      <c r="AT171" s="144" t="s">
        <v>249</v>
      </c>
      <c r="AU171" s="144" t="s">
        <v>233</v>
      </c>
      <c r="AV171" s="12" t="s">
        <v>84</v>
      </c>
      <c r="AW171" s="12" t="s">
        <v>37</v>
      </c>
      <c r="AX171" s="12" t="s">
        <v>76</v>
      </c>
      <c r="AY171" s="144" t="s">
        <v>223</v>
      </c>
    </row>
    <row r="172" spans="2:65" s="13" customFormat="1" ht="11.25">
      <c r="B172" s="149"/>
      <c r="D172" s="143" t="s">
        <v>249</v>
      </c>
      <c r="E172" s="150" t="s">
        <v>19</v>
      </c>
      <c r="F172" s="151" t="s">
        <v>1981</v>
      </c>
      <c r="H172" s="152">
        <v>24</v>
      </c>
      <c r="I172" s="153"/>
      <c r="L172" s="149"/>
      <c r="M172" s="154"/>
      <c r="T172" s="155"/>
      <c r="AT172" s="150" t="s">
        <v>249</v>
      </c>
      <c r="AU172" s="150" t="s">
        <v>233</v>
      </c>
      <c r="AV172" s="13" t="s">
        <v>87</v>
      </c>
      <c r="AW172" s="13" t="s">
        <v>37</v>
      </c>
      <c r="AX172" s="13" t="s">
        <v>76</v>
      </c>
      <c r="AY172" s="150" t="s">
        <v>223</v>
      </c>
    </row>
    <row r="173" spans="2:65" s="13" customFormat="1" ht="11.25">
      <c r="B173" s="149"/>
      <c r="D173" s="143" t="s">
        <v>249</v>
      </c>
      <c r="E173" s="150" t="s">
        <v>19</v>
      </c>
      <c r="F173" s="151" t="s">
        <v>1982</v>
      </c>
      <c r="H173" s="152">
        <v>12</v>
      </c>
      <c r="I173" s="153"/>
      <c r="L173" s="149"/>
      <c r="M173" s="154"/>
      <c r="T173" s="155"/>
      <c r="AT173" s="150" t="s">
        <v>249</v>
      </c>
      <c r="AU173" s="150" t="s">
        <v>233</v>
      </c>
      <c r="AV173" s="13" t="s">
        <v>87</v>
      </c>
      <c r="AW173" s="13" t="s">
        <v>37</v>
      </c>
      <c r="AX173" s="13" t="s">
        <v>84</v>
      </c>
      <c r="AY173" s="150" t="s">
        <v>223</v>
      </c>
    </row>
    <row r="174" spans="2:65" s="1" customFormat="1" ht="55.5" customHeight="1">
      <c r="B174" s="34"/>
      <c r="C174" s="129" t="s">
        <v>328</v>
      </c>
      <c r="D174" s="129" t="s">
        <v>227</v>
      </c>
      <c r="E174" s="130" t="s">
        <v>1992</v>
      </c>
      <c r="F174" s="131" t="s">
        <v>1993</v>
      </c>
      <c r="G174" s="132" t="s">
        <v>230</v>
      </c>
      <c r="H174" s="133">
        <v>6480</v>
      </c>
      <c r="I174" s="134"/>
      <c r="J174" s="135">
        <f>ROUND(I174*H174,2)</f>
        <v>0</v>
      </c>
      <c r="K174" s="131" t="s">
        <v>272</v>
      </c>
      <c r="L174" s="34"/>
      <c r="M174" s="136" t="s">
        <v>19</v>
      </c>
      <c r="N174" s="137" t="s">
        <v>47</v>
      </c>
      <c r="P174" s="138">
        <f>O174*H174</f>
        <v>0</v>
      </c>
      <c r="Q174" s="138">
        <v>0</v>
      </c>
      <c r="R174" s="138">
        <f>Q174*H174</f>
        <v>0</v>
      </c>
      <c r="S174" s="138">
        <v>0</v>
      </c>
      <c r="T174" s="139">
        <f>S174*H174</f>
        <v>0</v>
      </c>
      <c r="AR174" s="140" t="s">
        <v>232</v>
      </c>
      <c r="AT174" s="140" t="s">
        <v>227</v>
      </c>
      <c r="AU174" s="140" t="s">
        <v>233</v>
      </c>
      <c r="AY174" s="18" t="s">
        <v>223</v>
      </c>
      <c r="BE174" s="141">
        <f>IF(N174="základní",J174,0)</f>
        <v>0</v>
      </c>
      <c r="BF174" s="141">
        <f>IF(N174="snížená",J174,0)</f>
        <v>0</v>
      </c>
      <c r="BG174" s="141">
        <f>IF(N174="zákl. přenesená",J174,0)</f>
        <v>0</v>
      </c>
      <c r="BH174" s="141">
        <f>IF(N174="sníž. přenesená",J174,0)</f>
        <v>0</v>
      </c>
      <c r="BI174" s="141">
        <f>IF(N174="nulová",J174,0)</f>
        <v>0</v>
      </c>
      <c r="BJ174" s="18" t="s">
        <v>84</v>
      </c>
      <c r="BK174" s="141">
        <f>ROUND(I174*H174,2)</f>
        <v>0</v>
      </c>
      <c r="BL174" s="18" t="s">
        <v>232</v>
      </c>
      <c r="BM174" s="140" t="s">
        <v>1994</v>
      </c>
    </row>
    <row r="175" spans="2:65" s="1" customFormat="1" ht="11.25">
      <c r="B175" s="34"/>
      <c r="D175" s="163" t="s">
        <v>274</v>
      </c>
      <c r="F175" s="164" t="s">
        <v>1995</v>
      </c>
      <c r="I175" s="165"/>
      <c r="L175" s="34"/>
      <c r="M175" s="166"/>
      <c r="T175" s="55"/>
      <c r="AT175" s="18" t="s">
        <v>274</v>
      </c>
      <c r="AU175" s="18" t="s">
        <v>233</v>
      </c>
    </row>
    <row r="176" spans="2:65" s="13" customFormat="1" ht="22.5">
      <c r="B176" s="149"/>
      <c r="D176" s="143" t="s">
        <v>249</v>
      </c>
      <c r="E176" s="150" t="s">
        <v>19</v>
      </c>
      <c r="F176" s="151" t="s">
        <v>1987</v>
      </c>
      <c r="H176" s="152">
        <v>6480</v>
      </c>
      <c r="I176" s="153"/>
      <c r="L176" s="149"/>
      <c r="M176" s="154"/>
      <c r="T176" s="155"/>
      <c r="AT176" s="150" t="s">
        <v>249</v>
      </c>
      <c r="AU176" s="150" t="s">
        <v>233</v>
      </c>
      <c r="AV176" s="13" t="s">
        <v>87</v>
      </c>
      <c r="AW176" s="13" t="s">
        <v>37</v>
      </c>
      <c r="AX176" s="13" t="s">
        <v>84</v>
      </c>
      <c r="AY176" s="150" t="s">
        <v>223</v>
      </c>
    </row>
    <row r="177" spans="2:65" s="1" customFormat="1" ht="37.9" customHeight="1">
      <c r="B177" s="34"/>
      <c r="C177" s="129" t="s">
        <v>334</v>
      </c>
      <c r="D177" s="129" t="s">
        <v>227</v>
      </c>
      <c r="E177" s="130" t="s">
        <v>1996</v>
      </c>
      <c r="F177" s="131" t="s">
        <v>1997</v>
      </c>
      <c r="G177" s="132" t="s">
        <v>230</v>
      </c>
      <c r="H177" s="133">
        <v>12</v>
      </c>
      <c r="I177" s="134"/>
      <c r="J177" s="135">
        <f>ROUND(I177*H177,2)</f>
        <v>0</v>
      </c>
      <c r="K177" s="131" t="s">
        <v>272</v>
      </c>
      <c r="L177" s="34"/>
      <c r="M177" s="136" t="s">
        <v>19</v>
      </c>
      <c r="N177" s="137" t="s">
        <v>47</v>
      </c>
      <c r="P177" s="138">
        <f>O177*H177</f>
        <v>0</v>
      </c>
      <c r="Q177" s="138">
        <v>0</v>
      </c>
      <c r="R177" s="138">
        <f>Q177*H177</f>
        <v>0</v>
      </c>
      <c r="S177" s="138">
        <v>0</v>
      </c>
      <c r="T177" s="139">
        <f>S177*H177</f>
        <v>0</v>
      </c>
      <c r="AR177" s="140" t="s">
        <v>232</v>
      </c>
      <c r="AT177" s="140" t="s">
        <v>227</v>
      </c>
      <c r="AU177" s="140" t="s">
        <v>233</v>
      </c>
      <c r="AY177" s="18" t="s">
        <v>223</v>
      </c>
      <c r="BE177" s="141">
        <f>IF(N177="základní",J177,0)</f>
        <v>0</v>
      </c>
      <c r="BF177" s="141">
        <f>IF(N177="snížená",J177,0)</f>
        <v>0</v>
      </c>
      <c r="BG177" s="141">
        <f>IF(N177="zákl. přenesená",J177,0)</f>
        <v>0</v>
      </c>
      <c r="BH177" s="141">
        <f>IF(N177="sníž. přenesená",J177,0)</f>
        <v>0</v>
      </c>
      <c r="BI177" s="141">
        <f>IF(N177="nulová",J177,0)</f>
        <v>0</v>
      </c>
      <c r="BJ177" s="18" t="s">
        <v>84</v>
      </c>
      <c r="BK177" s="141">
        <f>ROUND(I177*H177,2)</f>
        <v>0</v>
      </c>
      <c r="BL177" s="18" t="s">
        <v>232</v>
      </c>
      <c r="BM177" s="140" t="s">
        <v>1998</v>
      </c>
    </row>
    <row r="178" spans="2:65" s="1" customFormat="1" ht="11.25">
      <c r="B178" s="34"/>
      <c r="D178" s="163" t="s">
        <v>274</v>
      </c>
      <c r="F178" s="164" t="s">
        <v>1999</v>
      </c>
      <c r="I178" s="165"/>
      <c r="L178" s="34"/>
      <c r="M178" s="166"/>
      <c r="T178" s="55"/>
      <c r="AT178" s="18" t="s">
        <v>274</v>
      </c>
      <c r="AU178" s="18" t="s">
        <v>233</v>
      </c>
    </row>
    <row r="179" spans="2:65" s="12" customFormat="1" ht="11.25">
      <c r="B179" s="142"/>
      <c r="D179" s="143" t="s">
        <v>249</v>
      </c>
      <c r="E179" s="144" t="s">
        <v>19</v>
      </c>
      <c r="F179" s="145" t="s">
        <v>1935</v>
      </c>
      <c r="H179" s="144" t="s">
        <v>19</v>
      </c>
      <c r="I179" s="146"/>
      <c r="L179" s="142"/>
      <c r="M179" s="147"/>
      <c r="T179" s="148"/>
      <c r="AT179" s="144" t="s">
        <v>249</v>
      </c>
      <c r="AU179" s="144" t="s">
        <v>233</v>
      </c>
      <c r="AV179" s="12" t="s">
        <v>84</v>
      </c>
      <c r="AW179" s="12" t="s">
        <v>37</v>
      </c>
      <c r="AX179" s="12" t="s">
        <v>76</v>
      </c>
      <c r="AY179" s="144" t="s">
        <v>223</v>
      </c>
    </row>
    <row r="180" spans="2:65" s="13" customFormat="1" ht="11.25">
      <c r="B180" s="149"/>
      <c r="D180" s="143" t="s">
        <v>249</v>
      </c>
      <c r="E180" s="150" t="s">
        <v>19</v>
      </c>
      <c r="F180" s="151" t="s">
        <v>1981</v>
      </c>
      <c r="H180" s="152">
        <v>24</v>
      </c>
      <c r="I180" s="153"/>
      <c r="L180" s="149"/>
      <c r="M180" s="154"/>
      <c r="T180" s="155"/>
      <c r="AT180" s="150" t="s">
        <v>249</v>
      </c>
      <c r="AU180" s="150" t="s">
        <v>233</v>
      </c>
      <c r="AV180" s="13" t="s">
        <v>87</v>
      </c>
      <c r="AW180" s="13" t="s">
        <v>37</v>
      </c>
      <c r="AX180" s="13" t="s">
        <v>76</v>
      </c>
      <c r="AY180" s="150" t="s">
        <v>223</v>
      </c>
    </row>
    <row r="181" spans="2:65" s="13" customFormat="1" ht="11.25">
      <c r="B181" s="149"/>
      <c r="D181" s="143" t="s">
        <v>249</v>
      </c>
      <c r="E181" s="150" t="s">
        <v>19</v>
      </c>
      <c r="F181" s="151" t="s">
        <v>1982</v>
      </c>
      <c r="H181" s="152">
        <v>12</v>
      </c>
      <c r="I181" s="153"/>
      <c r="L181" s="149"/>
      <c r="M181" s="154"/>
      <c r="T181" s="155"/>
      <c r="AT181" s="150" t="s">
        <v>249</v>
      </c>
      <c r="AU181" s="150" t="s">
        <v>233</v>
      </c>
      <c r="AV181" s="13" t="s">
        <v>87</v>
      </c>
      <c r="AW181" s="13" t="s">
        <v>37</v>
      </c>
      <c r="AX181" s="13" t="s">
        <v>84</v>
      </c>
      <c r="AY181" s="150" t="s">
        <v>223</v>
      </c>
    </row>
    <row r="182" spans="2:65" s="1" customFormat="1" ht="55.5" customHeight="1">
      <c r="B182" s="34"/>
      <c r="C182" s="129" t="s">
        <v>340</v>
      </c>
      <c r="D182" s="129" t="s">
        <v>227</v>
      </c>
      <c r="E182" s="130" t="s">
        <v>2000</v>
      </c>
      <c r="F182" s="131" t="s">
        <v>2001</v>
      </c>
      <c r="G182" s="132" t="s">
        <v>230</v>
      </c>
      <c r="H182" s="133">
        <v>6480</v>
      </c>
      <c r="I182" s="134"/>
      <c r="J182" s="135">
        <f>ROUND(I182*H182,2)</f>
        <v>0</v>
      </c>
      <c r="K182" s="131" t="s">
        <v>272</v>
      </c>
      <c r="L182" s="34"/>
      <c r="M182" s="136" t="s">
        <v>19</v>
      </c>
      <c r="N182" s="137" t="s">
        <v>47</v>
      </c>
      <c r="P182" s="138">
        <f>O182*H182</f>
        <v>0</v>
      </c>
      <c r="Q182" s="138">
        <v>0</v>
      </c>
      <c r="R182" s="138">
        <f>Q182*H182</f>
        <v>0</v>
      </c>
      <c r="S182" s="138">
        <v>0</v>
      </c>
      <c r="T182" s="139">
        <f>S182*H182</f>
        <v>0</v>
      </c>
      <c r="AR182" s="140" t="s">
        <v>232</v>
      </c>
      <c r="AT182" s="140" t="s">
        <v>227</v>
      </c>
      <c r="AU182" s="140" t="s">
        <v>233</v>
      </c>
      <c r="AY182" s="18" t="s">
        <v>223</v>
      </c>
      <c r="BE182" s="141">
        <f>IF(N182="základní",J182,0)</f>
        <v>0</v>
      </c>
      <c r="BF182" s="141">
        <f>IF(N182="snížená",J182,0)</f>
        <v>0</v>
      </c>
      <c r="BG182" s="141">
        <f>IF(N182="zákl. přenesená",J182,0)</f>
        <v>0</v>
      </c>
      <c r="BH182" s="141">
        <f>IF(N182="sníž. přenesená",J182,0)</f>
        <v>0</v>
      </c>
      <c r="BI182" s="141">
        <f>IF(N182="nulová",J182,0)</f>
        <v>0</v>
      </c>
      <c r="BJ182" s="18" t="s">
        <v>84</v>
      </c>
      <c r="BK182" s="141">
        <f>ROUND(I182*H182,2)</f>
        <v>0</v>
      </c>
      <c r="BL182" s="18" t="s">
        <v>232</v>
      </c>
      <c r="BM182" s="140" t="s">
        <v>2002</v>
      </c>
    </row>
    <row r="183" spans="2:65" s="1" customFormat="1" ht="11.25">
      <c r="B183" s="34"/>
      <c r="D183" s="163" t="s">
        <v>274</v>
      </c>
      <c r="F183" s="164" t="s">
        <v>2003</v>
      </c>
      <c r="I183" s="165"/>
      <c r="L183" s="34"/>
      <c r="M183" s="166"/>
      <c r="T183" s="55"/>
      <c r="AT183" s="18" t="s">
        <v>274</v>
      </c>
      <c r="AU183" s="18" t="s">
        <v>233</v>
      </c>
    </row>
    <row r="184" spans="2:65" s="13" customFormat="1" ht="22.5">
      <c r="B184" s="149"/>
      <c r="D184" s="143" t="s">
        <v>249</v>
      </c>
      <c r="E184" s="150" t="s">
        <v>19</v>
      </c>
      <c r="F184" s="151" t="s">
        <v>1987</v>
      </c>
      <c r="H184" s="152">
        <v>6480</v>
      </c>
      <c r="I184" s="153"/>
      <c r="L184" s="149"/>
      <c r="M184" s="154"/>
      <c r="T184" s="155"/>
      <c r="AT184" s="150" t="s">
        <v>249</v>
      </c>
      <c r="AU184" s="150" t="s">
        <v>233</v>
      </c>
      <c r="AV184" s="13" t="s">
        <v>87</v>
      </c>
      <c r="AW184" s="13" t="s">
        <v>37</v>
      </c>
      <c r="AX184" s="13" t="s">
        <v>84</v>
      </c>
      <c r="AY184" s="150" t="s">
        <v>223</v>
      </c>
    </row>
    <row r="185" spans="2:65" s="1" customFormat="1" ht="33" customHeight="1">
      <c r="B185" s="34"/>
      <c r="C185" s="129" t="s">
        <v>346</v>
      </c>
      <c r="D185" s="129" t="s">
        <v>227</v>
      </c>
      <c r="E185" s="130" t="s">
        <v>2004</v>
      </c>
      <c r="F185" s="131" t="s">
        <v>2005</v>
      </c>
      <c r="G185" s="132" t="s">
        <v>563</v>
      </c>
      <c r="H185" s="133">
        <v>30</v>
      </c>
      <c r="I185" s="134"/>
      <c r="J185" s="135">
        <f>ROUND(I185*H185,2)</f>
        <v>0</v>
      </c>
      <c r="K185" s="131" t="s">
        <v>272</v>
      </c>
      <c r="L185" s="34"/>
      <c r="M185" s="136" t="s">
        <v>19</v>
      </c>
      <c r="N185" s="137" t="s">
        <v>47</v>
      </c>
      <c r="P185" s="138">
        <f>O185*H185</f>
        <v>0</v>
      </c>
      <c r="Q185" s="138">
        <v>2.0100000000000001E-3</v>
      </c>
      <c r="R185" s="138">
        <f>Q185*H185</f>
        <v>6.0299999999999999E-2</v>
      </c>
      <c r="S185" s="138">
        <v>0</v>
      </c>
      <c r="T185" s="139">
        <f>S185*H185</f>
        <v>0</v>
      </c>
      <c r="AR185" s="140" t="s">
        <v>232</v>
      </c>
      <c r="AT185" s="140" t="s">
        <v>227</v>
      </c>
      <c r="AU185" s="140" t="s">
        <v>233</v>
      </c>
      <c r="AY185" s="18" t="s">
        <v>223</v>
      </c>
      <c r="BE185" s="141">
        <f>IF(N185="základní",J185,0)</f>
        <v>0</v>
      </c>
      <c r="BF185" s="141">
        <f>IF(N185="snížená",J185,0)</f>
        <v>0</v>
      </c>
      <c r="BG185" s="141">
        <f>IF(N185="zákl. přenesená",J185,0)</f>
        <v>0</v>
      </c>
      <c r="BH185" s="141">
        <f>IF(N185="sníž. přenesená",J185,0)</f>
        <v>0</v>
      </c>
      <c r="BI185" s="141">
        <f>IF(N185="nulová",J185,0)</f>
        <v>0</v>
      </c>
      <c r="BJ185" s="18" t="s">
        <v>84</v>
      </c>
      <c r="BK185" s="141">
        <f>ROUND(I185*H185,2)</f>
        <v>0</v>
      </c>
      <c r="BL185" s="18" t="s">
        <v>232</v>
      </c>
      <c r="BM185" s="140" t="s">
        <v>2006</v>
      </c>
    </row>
    <row r="186" spans="2:65" s="1" customFormat="1" ht="11.25">
      <c r="B186" s="34"/>
      <c r="D186" s="163" t="s">
        <v>274</v>
      </c>
      <c r="F186" s="164" t="s">
        <v>2007</v>
      </c>
      <c r="I186" s="165"/>
      <c r="L186" s="34"/>
      <c r="M186" s="166"/>
      <c r="T186" s="55"/>
      <c r="AT186" s="18" t="s">
        <v>274</v>
      </c>
      <c r="AU186" s="18" t="s">
        <v>233</v>
      </c>
    </row>
    <row r="187" spans="2:65" s="12" customFormat="1" ht="11.25">
      <c r="B187" s="142"/>
      <c r="D187" s="143" t="s">
        <v>249</v>
      </c>
      <c r="E187" s="144" t="s">
        <v>19</v>
      </c>
      <c r="F187" s="145" t="s">
        <v>1935</v>
      </c>
      <c r="H187" s="144" t="s">
        <v>19</v>
      </c>
      <c r="I187" s="146"/>
      <c r="L187" s="142"/>
      <c r="M187" s="147"/>
      <c r="T187" s="148"/>
      <c r="AT187" s="144" t="s">
        <v>249</v>
      </c>
      <c r="AU187" s="144" t="s">
        <v>233</v>
      </c>
      <c r="AV187" s="12" t="s">
        <v>84</v>
      </c>
      <c r="AW187" s="12" t="s">
        <v>37</v>
      </c>
      <c r="AX187" s="12" t="s">
        <v>76</v>
      </c>
      <c r="AY187" s="144" t="s">
        <v>223</v>
      </c>
    </row>
    <row r="188" spans="2:65" s="13" customFormat="1" ht="11.25">
      <c r="B188" s="149"/>
      <c r="D188" s="143" t="s">
        <v>249</v>
      </c>
      <c r="E188" s="150" t="s">
        <v>19</v>
      </c>
      <c r="F188" s="151" t="s">
        <v>2008</v>
      </c>
      <c r="H188" s="152">
        <v>60</v>
      </c>
      <c r="I188" s="153"/>
      <c r="L188" s="149"/>
      <c r="M188" s="154"/>
      <c r="T188" s="155"/>
      <c r="AT188" s="150" t="s">
        <v>249</v>
      </c>
      <c r="AU188" s="150" t="s">
        <v>233</v>
      </c>
      <c r="AV188" s="13" t="s">
        <v>87</v>
      </c>
      <c r="AW188" s="13" t="s">
        <v>37</v>
      </c>
      <c r="AX188" s="13" t="s">
        <v>76</v>
      </c>
      <c r="AY188" s="150" t="s">
        <v>223</v>
      </c>
    </row>
    <row r="189" spans="2:65" s="13" customFormat="1" ht="11.25">
      <c r="B189" s="149"/>
      <c r="D189" s="143" t="s">
        <v>249</v>
      </c>
      <c r="E189" s="150" t="s">
        <v>19</v>
      </c>
      <c r="F189" s="151" t="s">
        <v>2009</v>
      </c>
      <c r="H189" s="152">
        <v>30</v>
      </c>
      <c r="I189" s="153"/>
      <c r="L189" s="149"/>
      <c r="M189" s="154"/>
      <c r="T189" s="155"/>
      <c r="AT189" s="150" t="s">
        <v>249</v>
      </c>
      <c r="AU189" s="150" t="s">
        <v>233</v>
      </c>
      <c r="AV189" s="13" t="s">
        <v>87</v>
      </c>
      <c r="AW189" s="13" t="s">
        <v>37</v>
      </c>
      <c r="AX189" s="13" t="s">
        <v>84</v>
      </c>
      <c r="AY189" s="150" t="s">
        <v>223</v>
      </c>
    </row>
    <row r="190" spans="2:65" s="1" customFormat="1" ht="24.2" customHeight="1">
      <c r="B190" s="34"/>
      <c r="C190" s="129" t="s">
        <v>353</v>
      </c>
      <c r="D190" s="129" t="s">
        <v>227</v>
      </c>
      <c r="E190" s="130" t="s">
        <v>2010</v>
      </c>
      <c r="F190" s="131" t="s">
        <v>2011</v>
      </c>
      <c r="G190" s="132" t="s">
        <v>563</v>
      </c>
      <c r="H190" s="133">
        <v>30</v>
      </c>
      <c r="I190" s="134"/>
      <c r="J190" s="135">
        <f>ROUND(I190*H190,2)</f>
        <v>0</v>
      </c>
      <c r="K190" s="131" t="s">
        <v>272</v>
      </c>
      <c r="L190" s="34"/>
      <c r="M190" s="136" t="s">
        <v>19</v>
      </c>
      <c r="N190" s="137" t="s">
        <v>47</v>
      </c>
      <c r="P190" s="138">
        <f>O190*H190</f>
        <v>0</v>
      </c>
      <c r="Q190" s="138">
        <v>0</v>
      </c>
      <c r="R190" s="138">
        <f>Q190*H190</f>
        <v>0</v>
      </c>
      <c r="S190" s="138">
        <v>0</v>
      </c>
      <c r="T190" s="139">
        <f>S190*H190</f>
        <v>0</v>
      </c>
      <c r="AR190" s="140" t="s">
        <v>232</v>
      </c>
      <c r="AT190" s="140" t="s">
        <v>227</v>
      </c>
      <c r="AU190" s="140" t="s">
        <v>233</v>
      </c>
      <c r="AY190" s="18" t="s">
        <v>223</v>
      </c>
      <c r="BE190" s="141">
        <f>IF(N190="základní",J190,0)</f>
        <v>0</v>
      </c>
      <c r="BF190" s="141">
        <f>IF(N190="snížená",J190,0)</f>
        <v>0</v>
      </c>
      <c r="BG190" s="141">
        <f>IF(N190="zákl. přenesená",J190,0)</f>
        <v>0</v>
      </c>
      <c r="BH190" s="141">
        <f>IF(N190="sníž. přenesená",J190,0)</f>
        <v>0</v>
      </c>
      <c r="BI190" s="141">
        <f>IF(N190="nulová",J190,0)</f>
        <v>0</v>
      </c>
      <c r="BJ190" s="18" t="s">
        <v>84</v>
      </c>
      <c r="BK190" s="141">
        <f>ROUND(I190*H190,2)</f>
        <v>0</v>
      </c>
      <c r="BL190" s="18" t="s">
        <v>232</v>
      </c>
      <c r="BM190" s="140" t="s">
        <v>2012</v>
      </c>
    </row>
    <row r="191" spans="2:65" s="1" customFormat="1" ht="11.25">
      <c r="B191" s="34"/>
      <c r="D191" s="163" t="s">
        <v>274</v>
      </c>
      <c r="F191" s="164" t="s">
        <v>2013</v>
      </c>
      <c r="I191" s="165"/>
      <c r="L191" s="34"/>
      <c r="M191" s="166"/>
      <c r="T191" s="55"/>
      <c r="AT191" s="18" t="s">
        <v>274</v>
      </c>
      <c r="AU191" s="18" t="s">
        <v>233</v>
      </c>
    </row>
    <row r="192" spans="2:65" s="12" customFormat="1" ht="11.25">
      <c r="B192" s="142"/>
      <c r="D192" s="143" t="s">
        <v>249</v>
      </c>
      <c r="E192" s="144" t="s">
        <v>19</v>
      </c>
      <c r="F192" s="145" t="s">
        <v>1935</v>
      </c>
      <c r="H192" s="144" t="s">
        <v>19</v>
      </c>
      <c r="I192" s="146"/>
      <c r="L192" s="142"/>
      <c r="M192" s="147"/>
      <c r="T192" s="148"/>
      <c r="AT192" s="144" t="s">
        <v>249</v>
      </c>
      <c r="AU192" s="144" t="s">
        <v>233</v>
      </c>
      <c r="AV192" s="12" t="s">
        <v>84</v>
      </c>
      <c r="AW192" s="12" t="s">
        <v>37</v>
      </c>
      <c r="AX192" s="12" t="s">
        <v>76</v>
      </c>
      <c r="AY192" s="144" t="s">
        <v>223</v>
      </c>
    </row>
    <row r="193" spans="2:65" s="13" customFormat="1" ht="11.25">
      <c r="B193" s="149"/>
      <c r="D193" s="143" t="s">
        <v>249</v>
      </c>
      <c r="E193" s="150" t="s">
        <v>19</v>
      </c>
      <c r="F193" s="151" t="s">
        <v>2008</v>
      </c>
      <c r="H193" s="152">
        <v>60</v>
      </c>
      <c r="I193" s="153"/>
      <c r="L193" s="149"/>
      <c r="M193" s="154"/>
      <c r="T193" s="155"/>
      <c r="AT193" s="150" t="s">
        <v>249</v>
      </c>
      <c r="AU193" s="150" t="s">
        <v>233</v>
      </c>
      <c r="AV193" s="13" t="s">
        <v>87</v>
      </c>
      <c r="AW193" s="13" t="s">
        <v>37</v>
      </c>
      <c r="AX193" s="13" t="s">
        <v>76</v>
      </c>
      <c r="AY193" s="150" t="s">
        <v>223</v>
      </c>
    </row>
    <row r="194" spans="2:65" s="13" customFormat="1" ht="11.25">
      <c r="B194" s="149"/>
      <c r="D194" s="143" t="s">
        <v>249</v>
      </c>
      <c r="E194" s="150" t="s">
        <v>19</v>
      </c>
      <c r="F194" s="151" t="s">
        <v>2009</v>
      </c>
      <c r="H194" s="152">
        <v>30</v>
      </c>
      <c r="I194" s="153"/>
      <c r="L194" s="149"/>
      <c r="M194" s="154"/>
      <c r="T194" s="155"/>
      <c r="AT194" s="150" t="s">
        <v>249</v>
      </c>
      <c r="AU194" s="150" t="s">
        <v>233</v>
      </c>
      <c r="AV194" s="13" t="s">
        <v>87</v>
      </c>
      <c r="AW194" s="13" t="s">
        <v>37</v>
      </c>
      <c r="AX194" s="13" t="s">
        <v>84</v>
      </c>
      <c r="AY194" s="150" t="s">
        <v>223</v>
      </c>
    </row>
    <row r="195" spans="2:65" s="11" customFormat="1" ht="20.85" customHeight="1">
      <c r="B195" s="117"/>
      <c r="D195" s="118" t="s">
        <v>75</v>
      </c>
      <c r="E195" s="127" t="s">
        <v>1414</v>
      </c>
      <c r="F195" s="127" t="s">
        <v>2014</v>
      </c>
      <c r="I195" s="120"/>
      <c r="J195" s="128">
        <f>BK195</f>
        <v>0</v>
      </c>
      <c r="L195" s="117"/>
      <c r="M195" s="122"/>
      <c r="P195" s="123">
        <f>SUM(P196:P198)</f>
        <v>0</v>
      </c>
      <c r="R195" s="123">
        <f>SUM(R196:R198)</f>
        <v>207.24</v>
      </c>
      <c r="T195" s="124">
        <f>SUM(T196:T198)</f>
        <v>0</v>
      </c>
      <c r="AR195" s="118" t="s">
        <v>84</v>
      </c>
      <c r="AT195" s="125" t="s">
        <v>75</v>
      </c>
      <c r="AU195" s="125" t="s">
        <v>87</v>
      </c>
      <c r="AY195" s="118" t="s">
        <v>223</v>
      </c>
      <c r="BK195" s="126">
        <f>SUM(BK196:BK198)</f>
        <v>0</v>
      </c>
    </row>
    <row r="196" spans="2:65" s="1" customFormat="1" ht="16.5" customHeight="1">
      <c r="B196" s="34"/>
      <c r="C196" s="129" t="s">
        <v>361</v>
      </c>
      <c r="D196" s="129" t="s">
        <v>227</v>
      </c>
      <c r="E196" s="130" t="s">
        <v>2026</v>
      </c>
      <c r="F196" s="131" t="s">
        <v>2027</v>
      </c>
      <c r="G196" s="132" t="s">
        <v>271</v>
      </c>
      <c r="H196" s="133">
        <v>2000</v>
      </c>
      <c r="I196" s="134"/>
      <c r="J196" s="135">
        <f>ROUND(I196*H196,2)</f>
        <v>0</v>
      </c>
      <c r="K196" s="131" t="s">
        <v>231</v>
      </c>
      <c r="L196" s="34"/>
      <c r="M196" s="136" t="s">
        <v>19</v>
      </c>
      <c r="N196" s="137" t="s">
        <v>47</v>
      </c>
      <c r="P196" s="138">
        <f>O196*H196</f>
        <v>0</v>
      </c>
      <c r="Q196" s="138">
        <v>0.10362</v>
      </c>
      <c r="R196" s="138">
        <f>Q196*H196</f>
        <v>207.24</v>
      </c>
      <c r="S196" s="138">
        <v>0</v>
      </c>
      <c r="T196" s="139">
        <f>S196*H196</f>
        <v>0</v>
      </c>
      <c r="AR196" s="140" t="s">
        <v>232</v>
      </c>
      <c r="AT196" s="140" t="s">
        <v>227</v>
      </c>
      <c r="AU196" s="140" t="s">
        <v>233</v>
      </c>
      <c r="AY196" s="18" t="s">
        <v>223</v>
      </c>
      <c r="BE196" s="141">
        <f>IF(N196="základní",J196,0)</f>
        <v>0</v>
      </c>
      <c r="BF196" s="141">
        <f>IF(N196="snížená",J196,0)</f>
        <v>0</v>
      </c>
      <c r="BG196" s="141">
        <f>IF(N196="zákl. přenesená",J196,0)</f>
        <v>0</v>
      </c>
      <c r="BH196" s="141">
        <f>IF(N196="sníž. přenesená",J196,0)</f>
        <v>0</v>
      </c>
      <c r="BI196" s="141">
        <f>IF(N196="nulová",J196,0)</f>
        <v>0</v>
      </c>
      <c r="BJ196" s="18" t="s">
        <v>84</v>
      </c>
      <c r="BK196" s="141">
        <f>ROUND(I196*H196,2)</f>
        <v>0</v>
      </c>
      <c r="BL196" s="18" t="s">
        <v>232</v>
      </c>
      <c r="BM196" s="140" t="s">
        <v>2028</v>
      </c>
    </row>
    <row r="197" spans="2:65" s="12" customFormat="1" ht="22.5">
      <c r="B197" s="142"/>
      <c r="D197" s="143" t="s">
        <v>249</v>
      </c>
      <c r="E197" s="144" t="s">
        <v>19</v>
      </c>
      <c r="F197" s="145" t="s">
        <v>2018</v>
      </c>
      <c r="H197" s="144" t="s">
        <v>19</v>
      </c>
      <c r="I197" s="146"/>
      <c r="L197" s="142"/>
      <c r="M197" s="147"/>
      <c r="T197" s="148"/>
      <c r="AT197" s="144" t="s">
        <v>249</v>
      </c>
      <c r="AU197" s="144" t="s">
        <v>233</v>
      </c>
      <c r="AV197" s="12" t="s">
        <v>84</v>
      </c>
      <c r="AW197" s="12" t="s">
        <v>37</v>
      </c>
      <c r="AX197" s="12" t="s">
        <v>76</v>
      </c>
      <c r="AY197" s="144" t="s">
        <v>223</v>
      </c>
    </row>
    <row r="198" spans="2:65" s="13" customFormat="1" ht="11.25">
      <c r="B198" s="149"/>
      <c r="D198" s="143" t="s">
        <v>249</v>
      </c>
      <c r="E198" s="150" t="s">
        <v>19</v>
      </c>
      <c r="F198" s="151" t="s">
        <v>2019</v>
      </c>
      <c r="H198" s="152">
        <v>2000</v>
      </c>
      <c r="I198" s="153"/>
      <c r="L198" s="149"/>
      <c r="M198" s="188"/>
      <c r="N198" s="189"/>
      <c r="O198" s="189"/>
      <c r="P198" s="189"/>
      <c r="Q198" s="189"/>
      <c r="R198" s="189"/>
      <c r="S198" s="189"/>
      <c r="T198" s="190"/>
      <c r="AT198" s="150" t="s">
        <v>249</v>
      </c>
      <c r="AU198" s="150" t="s">
        <v>233</v>
      </c>
      <c r="AV198" s="13" t="s">
        <v>87</v>
      </c>
      <c r="AW198" s="13" t="s">
        <v>37</v>
      </c>
      <c r="AX198" s="13" t="s">
        <v>84</v>
      </c>
      <c r="AY198" s="150" t="s">
        <v>223</v>
      </c>
    </row>
    <row r="199" spans="2:65" s="1" customFormat="1" ht="6.95" customHeight="1">
      <c r="B199" s="43"/>
      <c r="C199" s="44"/>
      <c r="D199" s="44"/>
      <c r="E199" s="44"/>
      <c r="F199" s="44"/>
      <c r="G199" s="44"/>
      <c r="H199" s="44"/>
      <c r="I199" s="44"/>
      <c r="J199" s="44"/>
      <c r="K199" s="44"/>
      <c r="L199" s="34"/>
    </row>
  </sheetData>
  <sheetProtection algorithmName="SHA-512" hashValue="pgFUM6H/QeyOt3W8uEMUDr/LOYcjgb4KhUFwqpgHfCXsXRwbLTVBI6yHkgmz6kEAXA4czfMDyMaMKrNBpcNcGg==" saltValue="JgjVh3sBtcbjnEf8JVerC5L1bJ6n1Rl86MhIzF5pLMNF3GXzxJJ4VuBtsJGOq4XKIQWZ/mn5OnrrOspsXATjow==" spinCount="100000" sheet="1" objects="1" scenarios="1" formatColumns="0" formatRows="0" autoFilter="0"/>
  <autoFilter ref="C83:K198" xr:uid="{00000000-0009-0000-0000-00000E000000}"/>
  <mergeCells count="9">
    <mergeCell ref="E50:H50"/>
    <mergeCell ref="E74:H74"/>
    <mergeCell ref="E76:H76"/>
    <mergeCell ref="L2:V2"/>
    <mergeCell ref="E7:H7"/>
    <mergeCell ref="E9:H9"/>
    <mergeCell ref="E18:H18"/>
    <mergeCell ref="E27:H27"/>
    <mergeCell ref="E48:H48"/>
  </mergeCells>
  <hyperlinks>
    <hyperlink ref="F89" r:id="rId1" xr:uid="{00000000-0004-0000-0E00-000000000000}"/>
    <hyperlink ref="F98" r:id="rId2" xr:uid="{00000000-0004-0000-0E00-000001000000}"/>
    <hyperlink ref="F104" r:id="rId3" xr:uid="{00000000-0004-0000-0E00-000002000000}"/>
    <hyperlink ref="F107" r:id="rId4" xr:uid="{00000000-0004-0000-0E00-000003000000}"/>
    <hyperlink ref="F112" r:id="rId5" xr:uid="{00000000-0004-0000-0E00-000004000000}"/>
    <hyperlink ref="F140" r:id="rId6" xr:uid="{00000000-0004-0000-0E00-000005000000}"/>
    <hyperlink ref="F143" r:id="rId7" xr:uid="{00000000-0004-0000-0E00-000006000000}"/>
    <hyperlink ref="F151" r:id="rId8" xr:uid="{00000000-0004-0000-0E00-000007000000}"/>
    <hyperlink ref="F156" r:id="rId9" xr:uid="{00000000-0004-0000-0E00-000008000000}"/>
    <hyperlink ref="F159" r:id="rId10" xr:uid="{00000000-0004-0000-0E00-000009000000}"/>
    <hyperlink ref="F162" r:id="rId11" xr:uid="{00000000-0004-0000-0E00-00000A000000}"/>
    <hyperlink ref="F167" r:id="rId12" xr:uid="{00000000-0004-0000-0E00-00000B000000}"/>
    <hyperlink ref="F170" r:id="rId13" xr:uid="{00000000-0004-0000-0E00-00000C000000}"/>
    <hyperlink ref="F175" r:id="rId14" xr:uid="{00000000-0004-0000-0E00-00000D000000}"/>
    <hyperlink ref="F178" r:id="rId15" xr:uid="{00000000-0004-0000-0E00-00000E000000}"/>
    <hyperlink ref="F183" r:id="rId16" xr:uid="{00000000-0004-0000-0E00-00000F000000}"/>
    <hyperlink ref="F186" r:id="rId17" xr:uid="{00000000-0004-0000-0E00-000010000000}"/>
    <hyperlink ref="F191" r:id="rId18" xr:uid="{00000000-0004-0000-0E00-000011000000}"/>
  </hyperlinks>
  <pageMargins left="0.39370078740157483" right="0.39370078740157483" top="0.39370078740157483" bottom="0.39370078740157483" header="0" footer="0"/>
  <pageSetup paperSize="9" scale="76" fitToHeight="0" orientation="portrait" r:id="rId19"/>
  <headerFooter>
    <oddFooter>&amp;CStrana &amp;P z &amp;N</oddFooter>
  </headerFooter>
  <drawing r:id="rId2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2:BM15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130</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2029</v>
      </c>
      <c r="F9" s="322"/>
      <c r="G9" s="322"/>
      <c r="H9" s="322"/>
      <c r="L9" s="34"/>
    </row>
    <row r="10" spans="2:46" s="1" customFormat="1" ht="11.25">
      <c r="B10" s="34"/>
      <c r="L10" s="34"/>
    </row>
    <row r="11" spans="2:46" s="1" customFormat="1" ht="12" customHeight="1">
      <c r="B11" s="34"/>
      <c r="D11" s="28" t="s">
        <v>18</v>
      </c>
      <c r="F11" s="26" t="s">
        <v>131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2030</v>
      </c>
      <c r="I13" s="25" t="s">
        <v>27</v>
      </c>
      <c r="J13" s="30" t="s">
        <v>2031</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ROUNDUP(J83,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ROUNDUP((SUM(BE83:BE155)),  2)</f>
        <v>0</v>
      </c>
      <c r="I33" s="91">
        <v>0.21</v>
      </c>
      <c r="J33" s="90">
        <f>ROUNDUP(((SUM(BE83:BE155))*I33),  2)</f>
        <v>0</v>
      </c>
      <c r="L33" s="34"/>
    </row>
    <row r="34" spans="2:12" s="1" customFormat="1" ht="14.45" customHeight="1">
      <c r="B34" s="34"/>
      <c r="E34" s="28" t="s">
        <v>48</v>
      </c>
      <c r="F34" s="90">
        <f>ROUNDUP((SUM(BF83:BF155)),  2)</f>
        <v>0</v>
      </c>
      <c r="I34" s="91">
        <v>0.12</v>
      </c>
      <c r="J34" s="90">
        <f>ROUNDUP(((SUM(BF83:BF155))*I34),  2)</f>
        <v>0</v>
      </c>
      <c r="L34" s="34"/>
    </row>
    <row r="35" spans="2:12" s="1" customFormat="1" ht="14.45" hidden="1" customHeight="1">
      <c r="B35" s="34"/>
      <c r="E35" s="28" t="s">
        <v>49</v>
      </c>
      <c r="F35" s="90">
        <f>ROUNDUP((SUM(BG83:BG155)),  2)</f>
        <v>0</v>
      </c>
      <c r="I35" s="91">
        <v>0.21</v>
      </c>
      <c r="J35" s="90">
        <f>0</f>
        <v>0</v>
      </c>
      <c r="L35" s="34"/>
    </row>
    <row r="36" spans="2:12" s="1" customFormat="1" ht="14.45" hidden="1" customHeight="1">
      <c r="B36" s="34"/>
      <c r="E36" s="28" t="s">
        <v>50</v>
      </c>
      <c r="F36" s="90">
        <f>ROUNDUP((SUM(BH83:BH155)),  2)</f>
        <v>0</v>
      </c>
      <c r="I36" s="91">
        <v>0.12</v>
      </c>
      <c r="J36" s="90">
        <f>0</f>
        <v>0</v>
      </c>
      <c r="L36" s="34"/>
    </row>
    <row r="37" spans="2:12" s="1" customFormat="1" ht="14.45" hidden="1" customHeight="1">
      <c r="B37" s="34"/>
      <c r="E37" s="28" t="s">
        <v>51</v>
      </c>
      <c r="F37" s="90">
        <f>ROUNDUP((SUM(BI83:BI155)),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IO 001.1 - IO 001.1 - Příprava území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J83</f>
        <v>0</v>
      </c>
      <c r="L59" s="34"/>
      <c r="AU59" s="18" t="s">
        <v>186</v>
      </c>
    </row>
    <row r="60" spans="2:47" s="8" customFormat="1" ht="24.95" customHeight="1">
      <c r="B60" s="101"/>
      <c r="D60" s="102" t="s">
        <v>187</v>
      </c>
      <c r="E60" s="103"/>
      <c r="F60" s="103"/>
      <c r="G60" s="103"/>
      <c r="H60" s="103"/>
      <c r="I60" s="103"/>
      <c r="J60" s="104">
        <f>J84</f>
        <v>0</v>
      </c>
      <c r="L60" s="101"/>
    </row>
    <row r="61" spans="2:47" s="9" customFormat="1" ht="19.899999999999999" customHeight="1">
      <c r="B61" s="105"/>
      <c r="D61" s="106" t="s">
        <v>188</v>
      </c>
      <c r="E61" s="107"/>
      <c r="F61" s="107"/>
      <c r="G61" s="107"/>
      <c r="H61" s="107"/>
      <c r="I61" s="107"/>
      <c r="J61" s="108">
        <f>J85</f>
        <v>0</v>
      </c>
      <c r="L61" s="105"/>
    </row>
    <row r="62" spans="2:47" s="9" customFormat="1" ht="14.85" customHeight="1">
      <c r="B62" s="105"/>
      <c r="D62" s="106" t="s">
        <v>189</v>
      </c>
      <c r="E62" s="107"/>
      <c r="F62" s="107"/>
      <c r="G62" s="107"/>
      <c r="H62" s="107"/>
      <c r="I62" s="107"/>
      <c r="J62" s="108">
        <f>J89</f>
        <v>0</v>
      </c>
      <c r="L62" s="105"/>
    </row>
    <row r="63" spans="2:47" s="9" customFormat="1" ht="14.85" customHeight="1">
      <c r="B63" s="105"/>
      <c r="D63" s="106" t="s">
        <v>1584</v>
      </c>
      <c r="E63" s="107"/>
      <c r="F63" s="107"/>
      <c r="G63" s="107"/>
      <c r="H63" s="107"/>
      <c r="I63" s="107"/>
      <c r="J63" s="108">
        <f>J109</f>
        <v>0</v>
      </c>
      <c r="L63" s="105"/>
    </row>
    <row r="64" spans="2:47" s="1" customFormat="1" ht="21.75" customHeight="1">
      <c r="B64" s="34"/>
      <c r="L64" s="34"/>
    </row>
    <row r="65" spans="2:12" s="1" customFormat="1" ht="6.95" customHeight="1">
      <c r="B65" s="43"/>
      <c r="C65" s="44"/>
      <c r="D65" s="44"/>
      <c r="E65" s="44"/>
      <c r="F65" s="44"/>
      <c r="G65" s="44"/>
      <c r="H65" s="44"/>
      <c r="I65" s="44"/>
      <c r="J65" s="44"/>
      <c r="K65" s="44"/>
      <c r="L65" s="34"/>
    </row>
    <row r="69" spans="2:12" s="1" customFormat="1" ht="6.95" customHeight="1">
      <c r="B69" s="45"/>
      <c r="C69" s="46"/>
      <c r="D69" s="46"/>
      <c r="E69" s="46"/>
      <c r="F69" s="46"/>
      <c r="G69" s="46"/>
      <c r="H69" s="46"/>
      <c r="I69" s="46"/>
      <c r="J69" s="46"/>
      <c r="K69" s="46"/>
      <c r="L69" s="34"/>
    </row>
    <row r="70" spans="2:12" s="1" customFormat="1" ht="24.95" customHeight="1">
      <c r="B70" s="34"/>
      <c r="C70" s="22" t="s">
        <v>208</v>
      </c>
      <c r="L70" s="34"/>
    </row>
    <row r="71" spans="2:12" s="1" customFormat="1" ht="6.95" customHeight="1">
      <c r="B71" s="34"/>
      <c r="L71" s="34"/>
    </row>
    <row r="72" spans="2:12" s="1" customFormat="1" ht="12" customHeight="1">
      <c r="B72" s="34"/>
      <c r="C72" s="28" t="s">
        <v>16</v>
      </c>
      <c r="L72" s="34"/>
    </row>
    <row r="73" spans="2:12" s="1" customFormat="1" ht="16.5" customHeight="1">
      <c r="B73" s="34"/>
      <c r="E73" s="320" t="str">
        <f>E7</f>
        <v>II/231 Rekonstrukce ul. 28.října, II.část</v>
      </c>
      <c r="F73" s="321"/>
      <c r="G73" s="321"/>
      <c r="H73" s="321"/>
      <c r="L73" s="34"/>
    </row>
    <row r="74" spans="2:12" s="1" customFormat="1" ht="12" customHeight="1">
      <c r="B74" s="34"/>
      <c r="C74" s="28" t="s">
        <v>180</v>
      </c>
      <c r="L74" s="34"/>
    </row>
    <row r="75" spans="2:12" s="1" customFormat="1" ht="16.5" customHeight="1">
      <c r="B75" s="34"/>
      <c r="E75" s="315" t="str">
        <f>E9</f>
        <v>IO 001.1 - IO 001.1 - Příprava území (100% SÚS)</v>
      </c>
      <c r="F75" s="322"/>
      <c r="G75" s="322"/>
      <c r="H75" s="322"/>
      <c r="L75" s="34"/>
    </row>
    <row r="76" spans="2:12" s="1" customFormat="1" ht="6.95" customHeight="1">
      <c r="B76" s="34"/>
      <c r="L76" s="34"/>
    </row>
    <row r="77" spans="2:12" s="1" customFormat="1" ht="12" customHeight="1">
      <c r="B77" s="34"/>
      <c r="C77" s="28" t="s">
        <v>21</v>
      </c>
      <c r="F77" s="26" t="str">
        <f>F12</f>
        <v xml:space="preserve"> </v>
      </c>
      <c r="I77" s="28" t="s">
        <v>23</v>
      </c>
      <c r="J77" s="51" t="str">
        <f>IF(J12="","",J12)</f>
        <v>1. 10. 2024</v>
      </c>
      <c r="L77" s="34"/>
    </row>
    <row r="78" spans="2:12" s="1" customFormat="1" ht="6.95" customHeight="1">
      <c r="B78" s="34"/>
      <c r="L78" s="34"/>
    </row>
    <row r="79" spans="2:12" s="1" customFormat="1" ht="15.2" customHeight="1">
      <c r="B79" s="34"/>
      <c r="C79" s="28" t="s">
        <v>29</v>
      </c>
      <c r="F79" s="26" t="str">
        <f>E15</f>
        <v>Statutární město Plzeň+ SÚS Plzeňského kraje, p.o.</v>
      </c>
      <c r="I79" s="28" t="s">
        <v>35</v>
      </c>
      <c r="J79" s="32" t="str">
        <f>E21</f>
        <v>PSDS s.r.o.</v>
      </c>
      <c r="L79" s="34"/>
    </row>
    <row r="80" spans="2:12" s="1" customFormat="1" ht="15.2" customHeight="1">
      <c r="B80" s="34"/>
      <c r="C80" s="28" t="s">
        <v>33</v>
      </c>
      <c r="F80" s="26" t="str">
        <f>IF(E18="","",E18)</f>
        <v>Vyplň údaj</v>
      </c>
      <c r="I80" s="28" t="s">
        <v>38</v>
      </c>
      <c r="J80" s="32" t="str">
        <f>E24</f>
        <v xml:space="preserve"> </v>
      </c>
      <c r="L80" s="34"/>
    </row>
    <row r="81" spans="2:65" s="1" customFormat="1" ht="10.35" customHeight="1">
      <c r="B81" s="34"/>
      <c r="L81" s="34"/>
    </row>
    <row r="82" spans="2:65" s="10" customFormat="1" ht="29.25" customHeight="1">
      <c r="B82" s="109"/>
      <c r="C82" s="110" t="s">
        <v>209</v>
      </c>
      <c r="D82" s="111" t="s">
        <v>61</v>
      </c>
      <c r="E82" s="111" t="s">
        <v>57</v>
      </c>
      <c r="F82" s="111" t="s">
        <v>58</v>
      </c>
      <c r="G82" s="111" t="s">
        <v>210</v>
      </c>
      <c r="H82" s="111" t="s">
        <v>211</v>
      </c>
      <c r="I82" s="111" t="s">
        <v>212</v>
      </c>
      <c r="J82" s="111" t="s">
        <v>185</v>
      </c>
      <c r="K82" s="112" t="s">
        <v>213</v>
      </c>
      <c r="L82" s="109"/>
      <c r="M82" s="58" t="s">
        <v>19</v>
      </c>
      <c r="N82" s="59" t="s">
        <v>46</v>
      </c>
      <c r="O82" s="59" t="s">
        <v>214</v>
      </c>
      <c r="P82" s="59" t="s">
        <v>215</v>
      </c>
      <c r="Q82" s="59" t="s">
        <v>216</v>
      </c>
      <c r="R82" s="59" t="s">
        <v>217</v>
      </c>
      <c r="S82" s="59" t="s">
        <v>218</v>
      </c>
      <c r="T82" s="60" t="s">
        <v>219</v>
      </c>
    </row>
    <row r="83" spans="2:65" s="1" customFormat="1" ht="22.9" customHeight="1">
      <c r="B83" s="34"/>
      <c r="C83" s="63" t="s">
        <v>220</v>
      </c>
      <c r="J83" s="113">
        <f>BK83</f>
        <v>0</v>
      </c>
      <c r="L83" s="34"/>
      <c r="M83" s="61"/>
      <c r="N83" s="52"/>
      <c r="O83" s="52"/>
      <c r="P83" s="114">
        <f>P84</f>
        <v>0</v>
      </c>
      <c r="Q83" s="52"/>
      <c r="R83" s="114">
        <f>R84</f>
        <v>0.10675000000000001</v>
      </c>
      <c r="S83" s="52"/>
      <c r="T83" s="115">
        <f>T84</f>
        <v>0</v>
      </c>
      <c r="AT83" s="18" t="s">
        <v>75</v>
      </c>
      <c r="AU83" s="18" t="s">
        <v>186</v>
      </c>
      <c r="BK83" s="116">
        <f>BK84</f>
        <v>0</v>
      </c>
    </row>
    <row r="84" spans="2:65" s="11" customFormat="1" ht="25.9" customHeight="1">
      <c r="B84" s="117"/>
      <c r="D84" s="118" t="s">
        <v>75</v>
      </c>
      <c r="E84" s="119" t="s">
        <v>221</v>
      </c>
      <c r="F84" s="119" t="s">
        <v>222</v>
      </c>
      <c r="I84" s="120"/>
      <c r="J84" s="121">
        <f>BK84</f>
        <v>0</v>
      </c>
      <c r="L84" s="117"/>
      <c r="M84" s="122"/>
      <c r="P84" s="123">
        <f>P85</f>
        <v>0</v>
      </c>
      <c r="R84" s="123">
        <f>R85</f>
        <v>0.10675000000000001</v>
      </c>
      <c r="T84" s="124">
        <f>T85</f>
        <v>0</v>
      </c>
      <c r="AR84" s="118" t="s">
        <v>84</v>
      </c>
      <c r="AT84" s="125" t="s">
        <v>75</v>
      </c>
      <c r="AU84" s="125" t="s">
        <v>76</v>
      </c>
      <c r="AY84" s="118" t="s">
        <v>223</v>
      </c>
      <c r="BK84" s="126">
        <f>BK85</f>
        <v>0</v>
      </c>
    </row>
    <row r="85" spans="2:65" s="11" customFormat="1" ht="22.9" customHeight="1">
      <c r="B85" s="117"/>
      <c r="D85" s="118" t="s">
        <v>75</v>
      </c>
      <c r="E85" s="127" t="s">
        <v>84</v>
      </c>
      <c r="F85" s="127" t="s">
        <v>224</v>
      </c>
      <c r="I85" s="120"/>
      <c r="J85" s="128">
        <f>BK85</f>
        <v>0</v>
      </c>
      <c r="L85" s="117"/>
      <c r="M85" s="122"/>
      <c r="P85" s="123">
        <f>P86+SUM(P87:P89)+P109</f>
        <v>0</v>
      </c>
      <c r="R85" s="123">
        <f>R86+SUM(R87:R89)+R109</f>
        <v>0.10675000000000001</v>
      </c>
      <c r="T85" s="124">
        <f>T86+SUM(T87:T89)+T109</f>
        <v>0</v>
      </c>
      <c r="AR85" s="118" t="s">
        <v>84</v>
      </c>
      <c r="AT85" s="125" t="s">
        <v>75</v>
      </c>
      <c r="AU85" s="125" t="s">
        <v>84</v>
      </c>
      <c r="AY85" s="118" t="s">
        <v>223</v>
      </c>
      <c r="BK85" s="126">
        <f>BK86+SUM(BK87:BK89)+BK109</f>
        <v>0</v>
      </c>
    </row>
    <row r="86" spans="2:65" s="1" customFormat="1" ht="44.25" customHeight="1">
      <c r="B86" s="34"/>
      <c r="C86" s="129" t="s">
        <v>84</v>
      </c>
      <c r="D86" s="129" t="s">
        <v>227</v>
      </c>
      <c r="E86" s="130" t="s">
        <v>2032</v>
      </c>
      <c r="F86" s="131" t="s">
        <v>2033</v>
      </c>
      <c r="G86" s="132" t="s">
        <v>230</v>
      </c>
      <c r="H86" s="133">
        <v>5</v>
      </c>
      <c r="I86" s="134"/>
      <c r="J86" s="135">
        <f>ROUND(I86*H86,2)</f>
        <v>0</v>
      </c>
      <c r="K86" s="131" t="s">
        <v>272</v>
      </c>
      <c r="L86" s="34"/>
      <c r="M86" s="136" t="s">
        <v>19</v>
      </c>
      <c r="N86" s="137" t="s">
        <v>47</v>
      </c>
      <c r="P86" s="138">
        <f>O86*H86</f>
        <v>0</v>
      </c>
      <c r="Q86" s="138">
        <v>2.1350000000000001E-2</v>
      </c>
      <c r="R86" s="138">
        <f>Q86*H86</f>
        <v>0.10675000000000001</v>
      </c>
      <c r="S86" s="138">
        <v>0</v>
      </c>
      <c r="T86" s="139">
        <f>S86*H86</f>
        <v>0</v>
      </c>
      <c r="AR86" s="140" t="s">
        <v>232</v>
      </c>
      <c r="AT86" s="140" t="s">
        <v>227</v>
      </c>
      <c r="AU86" s="140" t="s">
        <v>87</v>
      </c>
      <c r="AY86" s="18" t="s">
        <v>223</v>
      </c>
      <c r="BE86" s="141">
        <f>IF(N86="základní",J86,0)</f>
        <v>0</v>
      </c>
      <c r="BF86" s="141">
        <f>IF(N86="snížená",J86,0)</f>
        <v>0</v>
      </c>
      <c r="BG86" s="141">
        <f>IF(N86="zákl. přenesená",J86,0)</f>
        <v>0</v>
      </c>
      <c r="BH86" s="141">
        <f>IF(N86="sníž. přenesená",J86,0)</f>
        <v>0</v>
      </c>
      <c r="BI86" s="141">
        <f>IF(N86="nulová",J86,0)</f>
        <v>0</v>
      </c>
      <c r="BJ86" s="18" t="s">
        <v>84</v>
      </c>
      <c r="BK86" s="141">
        <f>ROUND(I86*H86,2)</f>
        <v>0</v>
      </c>
      <c r="BL86" s="18" t="s">
        <v>232</v>
      </c>
      <c r="BM86" s="140" t="s">
        <v>2034</v>
      </c>
    </row>
    <row r="87" spans="2:65" s="1" customFormat="1" ht="11.25">
      <c r="B87" s="34"/>
      <c r="D87" s="163" t="s">
        <v>274</v>
      </c>
      <c r="F87" s="164" t="s">
        <v>2035</v>
      </c>
      <c r="I87" s="165"/>
      <c r="L87" s="34"/>
      <c r="M87" s="166"/>
      <c r="T87" s="55"/>
      <c r="AT87" s="18" t="s">
        <v>274</v>
      </c>
      <c r="AU87" s="18" t="s">
        <v>87</v>
      </c>
    </row>
    <row r="88" spans="2:65" s="13" customFormat="1" ht="11.25">
      <c r="B88" s="149"/>
      <c r="D88" s="143" t="s">
        <v>249</v>
      </c>
      <c r="E88" s="150" t="s">
        <v>19</v>
      </c>
      <c r="F88" s="151" t="s">
        <v>2036</v>
      </c>
      <c r="H88" s="152">
        <v>5</v>
      </c>
      <c r="I88" s="153"/>
      <c r="L88" s="149"/>
      <c r="M88" s="154"/>
      <c r="T88" s="155"/>
      <c r="AT88" s="150" t="s">
        <v>249</v>
      </c>
      <c r="AU88" s="150" t="s">
        <v>87</v>
      </c>
      <c r="AV88" s="13" t="s">
        <v>87</v>
      </c>
      <c r="AW88" s="13" t="s">
        <v>37</v>
      </c>
      <c r="AX88" s="13" t="s">
        <v>84</v>
      </c>
      <c r="AY88" s="150" t="s">
        <v>223</v>
      </c>
    </row>
    <row r="89" spans="2:65" s="11" customFormat="1" ht="20.85" customHeight="1">
      <c r="B89" s="117"/>
      <c r="D89" s="118" t="s">
        <v>75</v>
      </c>
      <c r="E89" s="127" t="s">
        <v>225</v>
      </c>
      <c r="F89" s="127" t="s">
        <v>226</v>
      </c>
      <c r="I89" s="120"/>
      <c r="J89" s="128">
        <f>BK89</f>
        <v>0</v>
      </c>
      <c r="L89" s="117"/>
      <c r="M89" s="122"/>
      <c r="P89" s="123">
        <f>SUM(P90:P108)</f>
        <v>0</v>
      </c>
      <c r="R89" s="123">
        <f>SUM(R90:R108)</f>
        <v>0</v>
      </c>
      <c r="T89" s="124">
        <f>SUM(T90:T108)</f>
        <v>0</v>
      </c>
      <c r="AR89" s="118" t="s">
        <v>84</v>
      </c>
      <c r="AT89" s="125" t="s">
        <v>75</v>
      </c>
      <c r="AU89" s="125" t="s">
        <v>87</v>
      </c>
      <c r="AY89" s="118" t="s">
        <v>223</v>
      </c>
      <c r="BK89" s="126">
        <f>SUM(BK90:BK108)</f>
        <v>0</v>
      </c>
    </row>
    <row r="90" spans="2:65" s="1" customFormat="1" ht="62.65" customHeight="1">
      <c r="B90" s="34"/>
      <c r="C90" s="129" t="s">
        <v>87</v>
      </c>
      <c r="D90" s="129" t="s">
        <v>227</v>
      </c>
      <c r="E90" s="130" t="s">
        <v>2037</v>
      </c>
      <c r="F90" s="131" t="s">
        <v>2038</v>
      </c>
      <c r="G90" s="132" t="s">
        <v>247</v>
      </c>
      <c r="H90" s="133">
        <v>284.45</v>
      </c>
      <c r="I90" s="134"/>
      <c r="J90" s="135">
        <f>ROUND(I90*H90,2)</f>
        <v>0</v>
      </c>
      <c r="K90" s="131" t="s">
        <v>272</v>
      </c>
      <c r="L90" s="34"/>
      <c r="M90" s="136" t="s">
        <v>19</v>
      </c>
      <c r="N90" s="137" t="s">
        <v>47</v>
      </c>
      <c r="P90" s="138">
        <f>O90*H90</f>
        <v>0</v>
      </c>
      <c r="Q90" s="138">
        <v>0</v>
      </c>
      <c r="R90" s="138">
        <f>Q90*H90</f>
        <v>0</v>
      </c>
      <c r="S90" s="138">
        <v>0</v>
      </c>
      <c r="T90" s="139">
        <f>S90*H90</f>
        <v>0</v>
      </c>
      <c r="AR90" s="140" t="s">
        <v>232</v>
      </c>
      <c r="AT90" s="140" t="s">
        <v>227</v>
      </c>
      <c r="AU90" s="140" t="s">
        <v>233</v>
      </c>
      <c r="AY90" s="18" t="s">
        <v>223</v>
      </c>
      <c r="BE90" s="141">
        <f>IF(N90="základní",J90,0)</f>
        <v>0</v>
      </c>
      <c r="BF90" s="141">
        <f>IF(N90="snížená",J90,0)</f>
        <v>0</v>
      </c>
      <c r="BG90" s="141">
        <f>IF(N90="zákl. přenesená",J90,0)</f>
        <v>0</v>
      </c>
      <c r="BH90" s="141">
        <f>IF(N90="sníž. přenesená",J90,0)</f>
        <v>0</v>
      </c>
      <c r="BI90" s="141">
        <f>IF(N90="nulová",J90,0)</f>
        <v>0</v>
      </c>
      <c r="BJ90" s="18" t="s">
        <v>84</v>
      </c>
      <c r="BK90" s="141">
        <f>ROUND(I90*H90,2)</f>
        <v>0</v>
      </c>
      <c r="BL90" s="18" t="s">
        <v>232</v>
      </c>
      <c r="BM90" s="140" t="s">
        <v>2039</v>
      </c>
    </row>
    <row r="91" spans="2:65" s="1" customFormat="1" ht="11.25">
      <c r="B91" s="34"/>
      <c r="D91" s="163" t="s">
        <v>274</v>
      </c>
      <c r="F91" s="164" t="s">
        <v>2040</v>
      </c>
      <c r="I91" s="165"/>
      <c r="L91" s="34"/>
      <c r="M91" s="166"/>
      <c r="T91" s="55"/>
      <c r="AT91" s="18" t="s">
        <v>274</v>
      </c>
      <c r="AU91" s="18" t="s">
        <v>233</v>
      </c>
    </row>
    <row r="92" spans="2:65" s="12" customFormat="1" ht="11.25">
      <c r="B92" s="142"/>
      <c r="D92" s="143" t="s">
        <v>249</v>
      </c>
      <c r="E92" s="144" t="s">
        <v>19</v>
      </c>
      <c r="F92" s="145" t="s">
        <v>2041</v>
      </c>
      <c r="H92" s="144" t="s">
        <v>19</v>
      </c>
      <c r="I92" s="146"/>
      <c r="L92" s="142"/>
      <c r="M92" s="147"/>
      <c r="T92" s="148"/>
      <c r="AT92" s="144" t="s">
        <v>249</v>
      </c>
      <c r="AU92" s="144" t="s">
        <v>233</v>
      </c>
      <c r="AV92" s="12" t="s">
        <v>84</v>
      </c>
      <c r="AW92" s="12" t="s">
        <v>37</v>
      </c>
      <c r="AX92" s="12" t="s">
        <v>76</v>
      </c>
      <c r="AY92" s="144" t="s">
        <v>223</v>
      </c>
    </row>
    <row r="93" spans="2:65" s="13" customFormat="1" ht="11.25">
      <c r="B93" s="149"/>
      <c r="D93" s="143" t="s">
        <v>249</v>
      </c>
      <c r="E93" s="150" t="s">
        <v>19</v>
      </c>
      <c r="F93" s="151" t="s">
        <v>2042</v>
      </c>
      <c r="H93" s="152">
        <v>568.9</v>
      </c>
      <c r="I93" s="153"/>
      <c r="L93" s="149"/>
      <c r="M93" s="154"/>
      <c r="T93" s="155"/>
      <c r="AT93" s="150" t="s">
        <v>249</v>
      </c>
      <c r="AU93" s="150" t="s">
        <v>233</v>
      </c>
      <c r="AV93" s="13" t="s">
        <v>87</v>
      </c>
      <c r="AW93" s="13" t="s">
        <v>37</v>
      </c>
      <c r="AX93" s="13" t="s">
        <v>76</v>
      </c>
      <c r="AY93" s="150" t="s">
        <v>223</v>
      </c>
    </row>
    <row r="94" spans="2:65" s="13" customFormat="1" ht="11.25">
      <c r="B94" s="149"/>
      <c r="D94" s="143" t="s">
        <v>249</v>
      </c>
      <c r="E94" s="150" t="s">
        <v>19</v>
      </c>
      <c r="F94" s="151" t="s">
        <v>2043</v>
      </c>
      <c r="H94" s="152">
        <v>284.45</v>
      </c>
      <c r="I94" s="153"/>
      <c r="L94" s="149"/>
      <c r="M94" s="154"/>
      <c r="T94" s="155"/>
      <c r="AT94" s="150" t="s">
        <v>249</v>
      </c>
      <c r="AU94" s="150" t="s">
        <v>233</v>
      </c>
      <c r="AV94" s="13" t="s">
        <v>87</v>
      </c>
      <c r="AW94" s="13" t="s">
        <v>37</v>
      </c>
      <c r="AX94" s="13" t="s">
        <v>84</v>
      </c>
      <c r="AY94" s="150" t="s">
        <v>223</v>
      </c>
    </row>
    <row r="95" spans="2:65" s="1" customFormat="1" ht="44.25" customHeight="1">
      <c r="B95" s="34"/>
      <c r="C95" s="129" t="s">
        <v>233</v>
      </c>
      <c r="D95" s="129" t="s">
        <v>227</v>
      </c>
      <c r="E95" s="130" t="s">
        <v>2044</v>
      </c>
      <c r="F95" s="131" t="s">
        <v>2045</v>
      </c>
      <c r="G95" s="132" t="s">
        <v>230</v>
      </c>
      <c r="H95" s="133">
        <v>12</v>
      </c>
      <c r="I95" s="134"/>
      <c r="J95" s="135">
        <f t="shared" ref="J95:J103" si="0">ROUND(I95*H95,2)</f>
        <v>0</v>
      </c>
      <c r="K95" s="131" t="s">
        <v>231</v>
      </c>
      <c r="L95" s="34"/>
      <c r="M95" s="136" t="s">
        <v>19</v>
      </c>
      <c r="N95" s="137" t="s">
        <v>47</v>
      </c>
      <c r="P95" s="138">
        <f t="shared" ref="P95:P103" si="1">O95*H95</f>
        <v>0</v>
      </c>
      <c r="Q95" s="138">
        <v>0</v>
      </c>
      <c r="R95" s="138">
        <f t="shared" ref="R95:R103" si="2">Q95*H95</f>
        <v>0</v>
      </c>
      <c r="S95" s="138">
        <v>0</v>
      </c>
      <c r="T95" s="139">
        <f t="shared" ref="T95:T103" si="3">S95*H95</f>
        <v>0</v>
      </c>
      <c r="AR95" s="140" t="s">
        <v>232</v>
      </c>
      <c r="AT95" s="140" t="s">
        <v>227</v>
      </c>
      <c r="AU95" s="140" t="s">
        <v>233</v>
      </c>
      <c r="AY95" s="18" t="s">
        <v>223</v>
      </c>
      <c r="BE95" s="141">
        <f t="shared" ref="BE95:BE103" si="4">IF(N95="základní",J95,0)</f>
        <v>0</v>
      </c>
      <c r="BF95" s="141">
        <f t="shared" ref="BF95:BF103" si="5">IF(N95="snížená",J95,0)</f>
        <v>0</v>
      </c>
      <c r="BG95" s="141">
        <f t="shared" ref="BG95:BG103" si="6">IF(N95="zákl. přenesená",J95,0)</f>
        <v>0</v>
      </c>
      <c r="BH95" s="141">
        <f t="shared" ref="BH95:BH103" si="7">IF(N95="sníž. přenesená",J95,0)</f>
        <v>0</v>
      </c>
      <c r="BI95" s="141">
        <f t="shared" ref="BI95:BI103" si="8">IF(N95="nulová",J95,0)</f>
        <v>0</v>
      </c>
      <c r="BJ95" s="18" t="s">
        <v>84</v>
      </c>
      <c r="BK95" s="141">
        <f t="shared" ref="BK95:BK103" si="9">ROUND(I95*H95,2)</f>
        <v>0</v>
      </c>
      <c r="BL95" s="18" t="s">
        <v>232</v>
      </c>
      <c r="BM95" s="140" t="s">
        <v>2046</v>
      </c>
    </row>
    <row r="96" spans="2:65" s="1" customFormat="1" ht="44.25" customHeight="1">
      <c r="B96" s="34"/>
      <c r="C96" s="129" t="s">
        <v>232</v>
      </c>
      <c r="D96" s="129" t="s">
        <v>227</v>
      </c>
      <c r="E96" s="130" t="s">
        <v>2047</v>
      </c>
      <c r="F96" s="131" t="s">
        <v>2048</v>
      </c>
      <c r="G96" s="132" t="s">
        <v>230</v>
      </c>
      <c r="H96" s="133">
        <v>5</v>
      </c>
      <c r="I96" s="134"/>
      <c r="J96" s="135">
        <f t="shared" si="0"/>
        <v>0</v>
      </c>
      <c r="K96" s="131" t="s">
        <v>231</v>
      </c>
      <c r="L96" s="34"/>
      <c r="M96" s="136" t="s">
        <v>19</v>
      </c>
      <c r="N96" s="137" t="s">
        <v>47</v>
      </c>
      <c r="P96" s="138">
        <f t="shared" si="1"/>
        <v>0</v>
      </c>
      <c r="Q96" s="138">
        <v>0</v>
      </c>
      <c r="R96" s="138">
        <f t="shared" si="2"/>
        <v>0</v>
      </c>
      <c r="S96" s="138">
        <v>0</v>
      </c>
      <c r="T96" s="139">
        <f t="shared" si="3"/>
        <v>0</v>
      </c>
      <c r="AR96" s="140" t="s">
        <v>232</v>
      </c>
      <c r="AT96" s="140" t="s">
        <v>227</v>
      </c>
      <c r="AU96" s="140" t="s">
        <v>233</v>
      </c>
      <c r="AY96" s="18" t="s">
        <v>223</v>
      </c>
      <c r="BE96" s="141">
        <f t="shared" si="4"/>
        <v>0</v>
      </c>
      <c r="BF96" s="141">
        <f t="shared" si="5"/>
        <v>0</v>
      </c>
      <c r="BG96" s="141">
        <f t="shared" si="6"/>
        <v>0</v>
      </c>
      <c r="BH96" s="141">
        <f t="shared" si="7"/>
        <v>0</v>
      </c>
      <c r="BI96" s="141">
        <f t="shared" si="8"/>
        <v>0</v>
      </c>
      <c r="BJ96" s="18" t="s">
        <v>84</v>
      </c>
      <c r="BK96" s="141">
        <f t="shared" si="9"/>
        <v>0</v>
      </c>
      <c r="BL96" s="18" t="s">
        <v>232</v>
      </c>
      <c r="BM96" s="140" t="s">
        <v>2049</v>
      </c>
    </row>
    <row r="97" spans="2:65" s="1" customFormat="1" ht="44.25" customHeight="1">
      <c r="B97" s="34"/>
      <c r="C97" s="129" t="s">
        <v>244</v>
      </c>
      <c r="D97" s="129" t="s">
        <v>227</v>
      </c>
      <c r="E97" s="130" t="s">
        <v>2050</v>
      </c>
      <c r="F97" s="131" t="s">
        <v>2051</v>
      </c>
      <c r="G97" s="132" t="s">
        <v>230</v>
      </c>
      <c r="H97" s="133">
        <v>1</v>
      </c>
      <c r="I97" s="134"/>
      <c r="J97" s="135">
        <f t="shared" si="0"/>
        <v>0</v>
      </c>
      <c r="K97" s="131" t="s">
        <v>231</v>
      </c>
      <c r="L97" s="34"/>
      <c r="M97" s="136" t="s">
        <v>19</v>
      </c>
      <c r="N97" s="137" t="s">
        <v>47</v>
      </c>
      <c r="P97" s="138">
        <f t="shared" si="1"/>
        <v>0</v>
      </c>
      <c r="Q97" s="138">
        <v>0</v>
      </c>
      <c r="R97" s="138">
        <f t="shared" si="2"/>
        <v>0</v>
      </c>
      <c r="S97" s="138">
        <v>0</v>
      </c>
      <c r="T97" s="139">
        <f t="shared" si="3"/>
        <v>0</v>
      </c>
      <c r="AR97" s="140" t="s">
        <v>232</v>
      </c>
      <c r="AT97" s="140" t="s">
        <v>227</v>
      </c>
      <c r="AU97" s="140" t="s">
        <v>233</v>
      </c>
      <c r="AY97" s="18" t="s">
        <v>223</v>
      </c>
      <c r="BE97" s="141">
        <f t="shared" si="4"/>
        <v>0</v>
      </c>
      <c r="BF97" s="141">
        <f t="shared" si="5"/>
        <v>0</v>
      </c>
      <c r="BG97" s="141">
        <f t="shared" si="6"/>
        <v>0</v>
      </c>
      <c r="BH97" s="141">
        <f t="shared" si="7"/>
        <v>0</v>
      </c>
      <c r="BI97" s="141">
        <f t="shared" si="8"/>
        <v>0</v>
      </c>
      <c r="BJ97" s="18" t="s">
        <v>84</v>
      </c>
      <c r="BK97" s="141">
        <f t="shared" si="9"/>
        <v>0</v>
      </c>
      <c r="BL97" s="18" t="s">
        <v>232</v>
      </c>
      <c r="BM97" s="140" t="s">
        <v>2052</v>
      </c>
    </row>
    <row r="98" spans="2:65" s="1" customFormat="1" ht="44.25" customHeight="1">
      <c r="B98" s="34"/>
      <c r="C98" s="129" t="s">
        <v>254</v>
      </c>
      <c r="D98" s="129" t="s">
        <v>227</v>
      </c>
      <c r="E98" s="130" t="s">
        <v>2053</v>
      </c>
      <c r="F98" s="131" t="s">
        <v>2054</v>
      </c>
      <c r="G98" s="132" t="s">
        <v>230</v>
      </c>
      <c r="H98" s="133">
        <v>1</v>
      </c>
      <c r="I98" s="134"/>
      <c r="J98" s="135">
        <f t="shared" si="0"/>
        <v>0</v>
      </c>
      <c r="K98" s="131" t="s">
        <v>231</v>
      </c>
      <c r="L98" s="34"/>
      <c r="M98" s="136" t="s">
        <v>19</v>
      </c>
      <c r="N98" s="137" t="s">
        <v>47</v>
      </c>
      <c r="P98" s="138">
        <f t="shared" si="1"/>
        <v>0</v>
      </c>
      <c r="Q98" s="138">
        <v>0</v>
      </c>
      <c r="R98" s="138">
        <f t="shared" si="2"/>
        <v>0</v>
      </c>
      <c r="S98" s="138">
        <v>0</v>
      </c>
      <c r="T98" s="139">
        <f t="shared" si="3"/>
        <v>0</v>
      </c>
      <c r="AR98" s="140" t="s">
        <v>232</v>
      </c>
      <c r="AT98" s="140" t="s">
        <v>227</v>
      </c>
      <c r="AU98" s="140" t="s">
        <v>233</v>
      </c>
      <c r="AY98" s="18" t="s">
        <v>223</v>
      </c>
      <c r="BE98" s="141">
        <f t="shared" si="4"/>
        <v>0</v>
      </c>
      <c r="BF98" s="141">
        <f t="shared" si="5"/>
        <v>0</v>
      </c>
      <c r="BG98" s="141">
        <f t="shared" si="6"/>
        <v>0</v>
      </c>
      <c r="BH98" s="141">
        <f t="shared" si="7"/>
        <v>0</v>
      </c>
      <c r="BI98" s="141">
        <f t="shared" si="8"/>
        <v>0</v>
      </c>
      <c r="BJ98" s="18" t="s">
        <v>84</v>
      </c>
      <c r="BK98" s="141">
        <f t="shared" si="9"/>
        <v>0</v>
      </c>
      <c r="BL98" s="18" t="s">
        <v>232</v>
      </c>
      <c r="BM98" s="140" t="s">
        <v>2055</v>
      </c>
    </row>
    <row r="99" spans="2:65" s="1" customFormat="1" ht="44.25" customHeight="1">
      <c r="B99" s="34"/>
      <c r="C99" s="129" t="s">
        <v>262</v>
      </c>
      <c r="D99" s="129" t="s">
        <v>227</v>
      </c>
      <c r="E99" s="130" t="s">
        <v>2056</v>
      </c>
      <c r="F99" s="131" t="s">
        <v>2057</v>
      </c>
      <c r="G99" s="132" t="s">
        <v>230</v>
      </c>
      <c r="H99" s="133">
        <v>12</v>
      </c>
      <c r="I99" s="134"/>
      <c r="J99" s="135">
        <f t="shared" si="0"/>
        <v>0</v>
      </c>
      <c r="K99" s="131" t="s">
        <v>231</v>
      </c>
      <c r="L99" s="34"/>
      <c r="M99" s="136" t="s">
        <v>19</v>
      </c>
      <c r="N99" s="137" t="s">
        <v>47</v>
      </c>
      <c r="P99" s="138">
        <f t="shared" si="1"/>
        <v>0</v>
      </c>
      <c r="Q99" s="138">
        <v>0</v>
      </c>
      <c r="R99" s="138">
        <f t="shared" si="2"/>
        <v>0</v>
      </c>
      <c r="S99" s="138">
        <v>0</v>
      </c>
      <c r="T99" s="139">
        <f t="shared" si="3"/>
        <v>0</v>
      </c>
      <c r="AR99" s="140" t="s">
        <v>232</v>
      </c>
      <c r="AT99" s="140" t="s">
        <v>227</v>
      </c>
      <c r="AU99" s="140" t="s">
        <v>233</v>
      </c>
      <c r="AY99" s="18" t="s">
        <v>223</v>
      </c>
      <c r="BE99" s="141">
        <f t="shared" si="4"/>
        <v>0</v>
      </c>
      <c r="BF99" s="141">
        <f t="shared" si="5"/>
        <v>0</v>
      </c>
      <c r="BG99" s="141">
        <f t="shared" si="6"/>
        <v>0</v>
      </c>
      <c r="BH99" s="141">
        <f t="shared" si="7"/>
        <v>0</v>
      </c>
      <c r="BI99" s="141">
        <f t="shared" si="8"/>
        <v>0</v>
      </c>
      <c r="BJ99" s="18" t="s">
        <v>84</v>
      </c>
      <c r="BK99" s="141">
        <f t="shared" si="9"/>
        <v>0</v>
      </c>
      <c r="BL99" s="18" t="s">
        <v>232</v>
      </c>
      <c r="BM99" s="140" t="s">
        <v>2058</v>
      </c>
    </row>
    <row r="100" spans="2:65" s="1" customFormat="1" ht="44.25" customHeight="1">
      <c r="B100" s="34"/>
      <c r="C100" s="129" t="s">
        <v>268</v>
      </c>
      <c r="D100" s="129" t="s">
        <v>227</v>
      </c>
      <c r="E100" s="130" t="s">
        <v>2059</v>
      </c>
      <c r="F100" s="131" t="s">
        <v>2060</v>
      </c>
      <c r="G100" s="132" t="s">
        <v>230</v>
      </c>
      <c r="H100" s="133">
        <v>5</v>
      </c>
      <c r="I100" s="134"/>
      <c r="J100" s="135">
        <f t="shared" si="0"/>
        <v>0</v>
      </c>
      <c r="K100" s="131" t="s">
        <v>231</v>
      </c>
      <c r="L100" s="34"/>
      <c r="M100" s="136" t="s">
        <v>19</v>
      </c>
      <c r="N100" s="137" t="s">
        <v>47</v>
      </c>
      <c r="P100" s="138">
        <f t="shared" si="1"/>
        <v>0</v>
      </c>
      <c r="Q100" s="138">
        <v>0</v>
      </c>
      <c r="R100" s="138">
        <f t="shared" si="2"/>
        <v>0</v>
      </c>
      <c r="S100" s="138">
        <v>0</v>
      </c>
      <c r="T100" s="139">
        <f t="shared" si="3"/>
        <v>0</v>
      </c>
      <c r="AR100" s="140" t="s">
        <v>232</v>
      </c>
      <c r="AT100" s="140" t="s">
        <v>227</v>
      </c>
      <c r="AU100" s="140" t="s">
        <v>233</v>
      </c>
      <c r="AY100" s="18" t="s">
        <v>223</v>
      </c>
      <c r="BE100" s="141">
        <f t="shared" si="4"/>
        <v>0</v>
      </c>
      <c r="BF100" s="141">
        <f t="shared" si="5"/>
        <v>0</v>
      </c>
      <c r="BG100" s="141">
        <f t="shared" si="6"/>
        <v>0</v>
      </c>
      <c r="BH100" s="141">
        <f t="shared" si="7"/>
        <v>0</v>
      </c>
      <c r="BI100" s="141">
        <f t="shared" si="8"/>
        <v>0</v>
      </c>
      <c r="BJ100" s="18" t="s">
        <v>84</v>
      </c>
      <c r="BK100" s="141">
        <f t="shared" si="9"/>
        <v>0</v>
      </c>
      <c r="BL100" s="18" t="s">
        <v>232</v>
      </c>
      <c r="BM100" s="140" t="s">
        <v>2061</v>
      </c>
    </row>
    <row r="101" spans="2:65" s="1" customFormat="1" ht="44.25" customHeight="1">
      <c r="B101" s="34"/>
      <c r="C101" s="129" t="s">
        <v>282</v>
      </c>
      <c r="D101" s="129" t="s">
        <v>227</v>
      </c>
      <c r="E101" s="130" t="s">
        <v>2062</v>
      </c>
      <c r="F101" s="131" t="s">
        <v>2063</v>
      </c>
      <c r="G101" s="132" t="s">
        <v>230</v>
      </c>
      <c r="H101" s="133">
        <v>1</v>
      </c>
      <c r="I101" s="134"/>
      <c r="J101" s="135">
        <f t="shared" si="0"/>
        <v>0</v>
      </c>
      <c r="K101" s="131" t="s">
        <v>231</v>
      </c>
      <c r="L101" s="34"/>
      <c r="M101" s="136" t="s">
        <v>19</v>
      </c>
      <c r="N101" s="137" t="s">
        <v>47</v>
      </c>
      <c r="P101" s="138">
        <f t="shared" si="1"/>
        <v>0</v>
      </c>
      <c r="Q101" s="138">
        <v>0</v>
      </c>
      <c r="R101" s="138">
        <f t="shared" si="2"/>
        <v>0</v>
      </c>
      <c r="S101" s="138">
        <v>0</v>
      </c>
      <c r="T101" s="139">
        <f t="shared" si="3"/>
        <v>0</v>
      </c>
      <c r="AR101" s="140" t="s">
        <v>232</v>
      </c>
      <c r="AT101" s="140" t="s">
        <v>227</v>
      </c>
      <c r="AU101" s="140" t="s">
        <v>233</v>
      </c>
      <c r="AY101" s="18" t="s">
        <v>223</v>
      </c>
      <c r="BE101" s="141">
        <f t="shared" si="4"/>
        <v>0</v>
      </c>
      <c r="BF101" s="141">
        <f t="shared" si="5"/>
        <v>0</v>
      </c>
      <c r="BG101" s="141">
        <f t="shared" si="6"/>
        <v>0</v>
      </c>
      <c r="BH101" s="141">
        <f t="shared" si="7"/>
        <v>0</v>
      </c>
      <c r="BI101" s="141">
        <f t="shared" si="8"/>
        <v>0</v>
      </c>
      <c r="BJ101" s="18" t="s">
        <v>84</v>
      </c>
      <c r="BK101" s="141">
        <f t="shared" si="9"/>
        <v>0</v>
      </c>
      <c r="BL101" s="18" t="s">
        <v>232</v>
      </c>
      <c r="BM101" s="140" t="s">
        <v>2064</v>
      </c>
    </row>
    <row r="102" spans="2:65" s="1" customFormat="1" ht="44.25" customHeight="1">
      <c r="B102" s="34"/>
      <c r="C102" s="129" t="s">
        <v>301</v>
      </c>
      <c r="D102" s="129" t="s">
        <v>227</v>
      </c>
      <c r="E102" s="130" t="s">
        <v>2065</v>
      </c>
      <c r="F102" s="131" t="s">
        <v>2066</v>
      </c>
      <c r="G102" s="132" t="s">
        <v>230</v>
      </c>
      <c r="H102" s="133">
        <v>1</v>
      </c>
      <c r="I102" s="134"/>
      <c r="J102" s="135">
        <f t="shared" si="0"/>
        <v>0</v>
      </c>
      <c r="K102" s="131" t="s">
        <v>231</v>
      </c>
      <c r="L102" s="34"/>
      <c r="M102" s="136" t="s">
        <v>19</v>
      </c>
      <c r="N102" s="137" t="s">
        <v>47</v>
      </c>
      <c r="P102" s="138">
        <f t="shared" si="1"/>
        <v>0</v>
      </c>
      <c r="Q102" s="138">
        <v>0</v>
      </c>
      <c r="R102" s="138">
        <f t="shared" si="2"/>
        <v>0</v>
      </c>
      <c r="S102" s="138">
        <v>0</v>
      </c>
      <c r="T102" s="139">
        <f t="shared" si="3"/>
        <v>0</v>
      </c>
      <c r="AR102" s="140" t="s">
        <v>232</v>
      </c>
      <c r="AT102" s="140" t="s">
        <v>227</v>
      </c>
      <c r="AU102" s="140" t="s">
        <v>233</v>
      </c>
      <c r="AY102" s="18" t="s">
        <v>223</v>
      </c>
      <c r="BE102" s="141">
        <f t="shared" si="4"/>
        <v>0</v>
      </c>
      <c r="BF102" s="141">
        <f t="shared" si="5"/>
        <v>0</v>
      </c>
      <c r="BG102" s="141">
        <f t="shared" si="6"/>
        <v>0</v>
      </c>
      <c r="BH102" s="141">
        <f t="shared" si="7"/>
        <v>0</v>
      </c>
      <c r="BI102" s="141">
        <f t="shared" si="8"/>
        <v>0</v>
      </c>
      <c r="BJ102" s="18" t="s">
        <v>84</v>
      </c>
      <c r="BK102" s="141">
        <f t="shared" si="9"/>
        <v>0</v>
      </c>
      <c r="BL102" s="18" t="s">
        <v>232</v>
      </c>
      <c r="BM102" s="140" t="s">
        <v>2067</v>
      </c>
    </row>
    <row r="103" spans="2:65" s="1" customFormat="1" ht="37.9" customHeight="1">
      <c r="B103" s="34"/>
      <c r="C103" s="129" t="s">
        <v>308</v>
      </c>
      <c r="D103" s="129" t="s">
        <v>227</v>
      </c>
      <c r="E103" s="130" t="s">
        <v>2068</v>
      </c>
      <c r="F103" s="131" t="s">
        <v>2069</v>
      </c>
      <c r="G103" s="132" t="s">
        <v>271</v>
      </c>
      <c r="H103" s="133">
        <v>544</v>
      </c>
      <c r="I103" s="134"/>
      <c r="J103" s="135">
        <f t="shared" si="0"/>
        <v>0</v>
      </c>
      <c r="K103" s="131" t="s">
        <v>231</v>
      </c>
      <c r="L103" s="34"/>
      <c r="M103" s="136" t="s">
        <v>19</v>
      </c>
      <c r="N103" s="137" t="s">
        <v>47</v>
      </c>
      <c r="P103" s="138">
        <f t="shared" si="1"/>
        <v>0</v>
      </c>
      <c r="Q103" s="138">
        <v>0</v>
      </c>
      <c r="R103" s="138">
        <f t="shared" si="2"/>
        <v>0</v>
      </c>
      <c r="S103" s="138">
        <v>0</v>
      </c>
      <c r="T103" s="139">
        <f t="shared" si="3"/>
        <v>0</v>
      </c>
      <c r="AR103" s="140" t="s">
        <v>232</v>
      </c>
      <c r="AT103" s="140" t="s">
        <v>227</v>
      </c>
      <c r="AU103" s="140" t="s">
        <v>233</v>
      </c>
      <c r="AY103" s="18" t="s">
        <v>223</v>
      </c>
      <c r="BE103" s="141">
        <f t="shared" si="4"/>
        <v>0</v>
      </c>
      <c r="BF103" s="141">
        <f t="shared" si="5"/>
        <v>0</v>
      </c>
      <c r="BG103" s="141">
        <f t="shared" si="6"/>
        <v>0</v>
      </c>
      <c r="BH103" s="141">
        <f t="shared" si="7"/>
        <v>0</v>
      </c>
      <c r="BI103" s="141">
        <f t="shared" si="8"/>
        <v>0</v>
      </c>
      <c r="BJ103" s="18" t="s">
        <v>84</v>
      </c>
      <c r="BK103" s="141">
        <f t="shared" si="9"/>
        <v>0</v>
      </c>
      <c r="BL103" s="18" t="s">
        <v>232</v>
      </c>
      <c r="BM103" s="140" t="s">
        <v>2070</v>
      </c>
    </row>
    <row r="104" spans="2:65" s="13" customFormat="1" ht="11.25">
      <c r="B104" s="149"/>
      <c r="D104" s="143" t="s">
        <v>249</v>
      </c>
      <c r="E104" s="150" t="s">
        <v>19</v>
      </c>
      <c r="F104" s="151" t="s">
        <v>2071</v>
      </c>
      <c r="H104" s="152">
        <v>1088</v>
      </c>
      <c r="I104" s="153"/>
      <c r="L104" s="149"/>
      <c r="M104" s="154"/>
      <c r="T104" s="155"/>
      <c r="AT104" s="150" t="s">
        <v>249</v>
      </c>
      <c r="AU104" s="150" t="s">
        <v>233</v>
      </c>
      <c r="AV104" s="13" t="s">
        <v>87</v>
      </c>
      <c r="AW104" s="13" t="s">
        <v>37</v>
      </c>
      <c r="AX104" s="13" t="s">
        <v>76</v>
      </c>
      <c r="AY104" s="150" t="s">
        <v>223</v>
      </c>
    </row>
    <row r="105" spans="2:65" s="13" customFormat="1" ht="11.25">
      <c r="B105" s="149"/>
      <c r="D105" s="143" t="s">
        <v>249</v>
      </c>
      <c r="E105" s="150" t="s">
        <v>19</v>
      </c>
      <c r="F105" s="151" t="s">
        <v>2072</v>
      </c>
      <c r="H105" s="152">
        <v>544</v>
      </c>
      <c r="I105" s="153"/>
      <c r="L105" s="149"/>
      <c r="M105" s="154"/>
      <c r="T105" s="155"/>
      <c r="AT105" s="150" t="s">
        <v>249</v>
      </c>
      <c r="AU105" s="150" t="s">
        <v>233</v>
      </c>
      <c r="AV105" s="13" t="s">
        <v>87</v>
      </c>
      <c r="AW105" s="13" t="s">
        <v>37</v>
      </c>
      <c r="AX105" s="13" t="s">
        <v>84</v>
      </c>
      <c r="AY105" s="150" t="s">
        <v>223</v>
      </c>
    </row>
    <row r="106" spans="2:65" s="1" customFormat="1" ht="37.9" customHeight="1">
      <c r="B106" s="34"/>
      <c r="C106" s="129" t="s">
        <v>8</v>
      </c>
      <c r="D106" s="129" t="s">
        <v>227</v>
      </c>
      <c r="E106" s="130" t="s">
        <v>228</v>
      </c>
      <c r="F106" s="131" t="s">
        <v>229</v>
      </c>
      <c r="G106" s="132" t="s">
        <v>230</v>
      </c>
      <c r="H106" s="133">
        <v>12</v>
      </c>
      <c r="I106" s="134"/>
      <c r="J106" s="135">
        <f>ROUND(I106*H106,2)</f>
        <v>0</v>
      </c>
      <c r="K106" s="131" t="s">
        <v>231</v>
      </c>
      <c r="L106" s="34"/>
      <c r="M106" s="136" t="s">
        <v>19</v>
      </c>
      <c r="N106" s="137" t="s">
        <v>47</v>
      </c>
      <c r="P106" s="138">
        <f>O106*H106</f>
        <v>0</v>
      </c>
      <c r="Q106" s="138">
        <v>0</v>
      </c>
      <c r="R106" s="138">
        <f>Q106*H106</f>
        <v>0</v>
      </c>
      <c r="S106" s="138">
        <v>0</v>
      </c>
      <c r="T106" s="139">
        <f>S106*H106</f>
        <v>0</v>
      </c>
      <c r="AR106" s="140" t="s">
        <v>232</v>
      </c>
      <c r="AT106" s="140" t="s">
        <v>227</v>
      </c>
      <c r="AU106" s="140" t="s">
        <v>233</v>
      </c>
      <c r="AY106" s="18" t="s">
        <v>223</v>
      </c>
      <c r="BE106" s="141">
        <f>IF(N106="základní",J106,0)</f>
        <v>0</v>
      </c>
      <c r="BF106" s="141">
        <f>IF(N106="snížená",J106,0)</f>
        <v>0</v>
      </c>
      <c r="BG106" s="141">
        <f>IF(N106="zákl. přenesená",J106,0)</f>
        <v>0</v>
      </c>
      <c r="BH106" s="141">
        <f>IF(N106="sníž. přenesená",J106,0)</f>
        <v>0</v>
      </c>
      <c r="BI106" s="141">
        <f>IF(N106="nulová",J106,0)</f>
        <v>0</v>
      </c>
      <c r="BJ106" s="18" t="s">
        <v>84</v>
      </c>
      <c r="BK106" s="141">
        <f>ROUND(I106*H106,2)</f>
        <v>0</v>
      </c>
      <c r="BL106" s="18" t="s">
        <v>232</v>
      </c>
      <c r="BM106" s="140" t="s">
        <v>2073</v>
      </c>
    </row>
    <row r="107" spans="2:65" s="1" customFormat="1" ht="37.9" customHeight="1">
      <c r="B107" s="34"/>
      <c r="C107" s="129" t="s">
        <v>322</v>
      </c>
      <c r="D107" s="129" t="s">
        <v>227</v>
      </c>
      <c r="E107" s="130" t="s">
        <v>235</v>
      </c>
      <c r="F107" s="131" t="s">
        <v>236</v>
      </c>
      <c r="G107" s="132" t="s">
        <v>230</v>
      </c>
      <c r="H107" s="133">
        <v>6</v>
      </c>
      <c r="I107" s="134"/>
      <c r="J107" s="135">
        <f>ROUND(I107*H107,2)</f>
        <v>0</v>
      </c>
      <c r="K107" s="131" t="s">
        <v>231</v>
      </c>
      <c r="L107" s="34"/>
      <c r="M107" s="136" t="s">
        <v>19</v>
      </c>
      <c r="N107" s="137" t="s">
        <v>47</v>
      </c>
      <c r="P107" s="138">
        <f>O107*H107</f>
        <v>0</v>
      </c>
      <c r="Q107" s="138">
        <v>0</v>
      </c>
      <c r="R107" s="138">
        <f>Q107*H107</f>
        <v>0</v>
      </c>
      <c r="S107" s="138">
        <v>0</v>
      </c>
      <c r="T107" s="139">
        <f>S107*H107</f>
        <v>0</v>
      </c>
      <c r="AR107" s="140" t="s">
        <v>232</v>
      </c>
      <c r="AT107" s="140" t="s">
        <v>227</v>
      </c>
      <c r="AU107" s="140" t="s">
        <v>233</v>
      </c>
      <c r="AY107" s="18" t="s">
        <v>223</v>
      </c>
      <c r="BE107" s="141">
        <f>IF(N107="základní",J107,0)</f>
        <v>0</v>
      </c>
      <c r="BF107" s="141">
        <f>IF(N107="snížená",J107,0)</f>
        <v>0</v>
      </c>
      <c r="BG107" s="141">
        <f>IF(N107="zákl. přenesená",J107,0)</f>
        <v>0</v>
      </c>
      <c r="BH107" s="141">
        <f>IF(N107="sníž. přenesená",J107,0)</f>
        <v>0</v>
      </c>
      <c r="BI107" s="141">
        <f>IF(N107="nulová",J107,0)</f>
        <v>0</v>
      </c>
      <c r="BJ107" s="18" t="s">
        <v>84</v>
      </c>
      <c r="BK107" s="141">
        <f>ROUND(I107*H107,2)</f>
        <v>0</v>
      </c>
      <c r="BL107" s="18" t="s">
        <v>232</v>
      </c>
      <c r="BM107" s="140" t="s">
        <v>2074</v>
      </c>
    </row>
    <row r="108" spans="2:65" s="1" customFormat="1" ht="37.9" customHeight="1">
      <c r="B108" s="34"/>
      <c r="C108" s="129" t="s">
        <v>328</v>
      </c>
      <c r="D108" s="129" t="s">
        <v>227</v>
      </c>
      <c r="E108" s="130" t="s">
        <v>241</v>
      </c>
      <c r="F108" s="131" t="s">
        <v>242</v>
      </c>
      <c r="G108" s="132" t="s">
        <v>230</v>
      </c>
      <c r="H108" s="133">
        <v>1</v>
      </c>
      <c r="I108" s="134"/>
      <c r="J108" s="135">
        <f>ROUND(I108*H108,2)</f>
        <v>0</v>
      </c>
      <c r="K108" s="131" t="s">
        <v>231</v>
      </c>
      <c r="L108" s="34"/>
      <c r="M108" s="136" t="s">
        <v>19</v>
      </c>
      <c r="N108" s="137" t="s">
        <v>47</v>
      </c>
      <c r="P108" s="138">
        <f>O108*H108</f>
        <v>0</v>
      </c>
      <c r="Q108" s="138">
        <v>0</v>
      </c>
      <c r="R108" s="138">
        <f>Q108*H108</f>
        <v>0</v>
      </c>
      <c r="S108" s="138">
        <v>0</v>
      </c>
      <c r="T108" s="139">
        <f>S108*H108</f>
        <v>0</v>
      </c>
      <c r="AR108" s="140" t="s">
        <v>232</v>
      </c>
      <c r="AT108" s="140" t="s">
        <v>227</v>
      </c>
      <c r="AU108" s="140" t="s">
        <v>233</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232</v>
      </c>
      <c r="BM108" s="140" t="s">
        <v>2075</v>
      </c>
    </row>
    <row r="109" spans="2:65" s="11" customFormat="1" ht="20.85" customHeight="1">
      <c r="B109" s="117"/>
      <c r="D109" s="118" t="s">
        <v>75</v>
      </c>
      <c r="E109" s="127" t="s">
        <v>1597</v>
      </c>
      <c r="F109" s="127" t="s">
        <v>1598</v>
      </c>
      <c r="I109" s="120"/>
      <c r="J109" s="128">
        <f>BK109</f>
        <v>0</v>
      </c>
      <c r="L109" s="117"/>
      <c r="M109" s="122"/>
      <c r="P109" s="123">
        <f>SUM(P110:P155)</f>
        <v>0</v>
      </c>
      <c r="R109" s="123">
        <f>SUM(R110:R155)</f>
        <v>0</v>
      </c>
      <c r="T109" s="124">
        <f>SUM(T110:T155)</f>
        <v>0</v>
      </c>
      <c r="AR109" s="118" t="s">
        <v>84</v>
      </c>
      <c r="AT109" s="125" t="s">
        <v>75</v>
      </c>
      <c r="AU109" s="125" t="s">
        <v>87</v>
      </c>
      <c r="AY109" s="118" t="s">
        <v>223</v>
      </c>
      <c r="BK109" s="126">
        <f>SUM(BK110:BK155)</f>
        <v>0</v>
      </c>
    </row>
    <row r="110" spans="2:65" s="1" customFormat="1" ht="24.2" customHeight="1">
      <c r="B110" s="34"/>
      <c r="C110" s="129" t="s">
        <v>334</v>
      </c>
      <c r="D110" s="129" t="s">
        <v>227</v>
      </c>
      <c r="E110" s="130" t="s">
        <v>1599</v>
      </c>
      <c r="F110" s="131" t="s">
        <v>1600</v>
      </c>
      <c r="G110" s="132" t="s">
        <v>247</v>
      </c>
      <c r="H110" s="133">
        <v>284.45</v>
      </c>
      <c r="I110" s="134"/>
      <c r="J110" s="135">
        <f>ROUND(I110*H110,2)</f>
        <v>0</v>
      </c>
      <c r="K110" s="131" t="s">
        <v>272</v>
      </c>
      <c r="L110" s="34"/>
      <c r="M110" s="136" t="s">
        <v>19</v>
      </c>
      <c r="N110" s="137" t="s">
        <v>47</v>
      </c>
      <c r="P110" s="138">
        <f>O110*H110</f>
        <v>0</v>
      </c>
      <c r="Q110" s="138">
        <v>0</v>
      </c>
      <c r="R110" s="138">
        <f>Q110*H110</f>
        <v>0</v>
      </c>
      <c r="S110" s="138">
        <v>0</v>
      </c>
      <c r="T110" s="139">
        <f>S110*H110</f>
        <v>0</v>
      </c>
      <c r="AR110" s="140" t="s">
        <v>232</v>
      </c>
      <c r="AT110" s="140" t="s">
        <v>227</v>
      </c>
      <c r="AU110" s="140" t="s">
        <v>233</v>
      </c>
      <c r="AY110" s="18" t="s">
        <v>223</v>
      </c>
      <c r="BE110" s="141">
        <f>IF(N110="základní",J110,0)</f>
        <v>0</v>
      </c>
      <c r="BF110" s="141">
        <f>IF(N110="snížená",J110,0)</f>
        <v>0</v>
      </c>
      <c r="BG110" s="141">
        <f>IF(N110="zákl. přenesená",J110,0)</f>
        <v>0</v>
      </c>
      <c r="BH110" s="141">
        <f>IF(N110="sníž. přenesená",J110,0)</f>
        <v>0</v>
      </c>
      <c r="BI110" s="141">
        <f>IF(N110="nulová",J110,0)</f>
        <v>0</v>
      </c>
      <c r="BJ110" s="18" t="s">
        <v>84</v>
      </c>
      <c r="BK110" s="141">
        <f>ROUND(I110*H110,2)</f>
        <v>0</v>
      </c>
      <c r="BL110" s="18" t="s">
        <v>232</v>
      </c>
      <c r="BM110" s="140" t="s">
        <v>2076</v>
      </c>
    </row>
    <row r="111" spans="2:65" s="1" customFormat="1" ht="11.25">
      <c r="B111" s="34"/>
      <c r="D111" s="163" t="s">
        <v>274</v>
      </c>
      <c r="F111" s="164" t="s">
        <v>1602</v>
      </c>
      <c r="I111" s="165"/>
      <c r="L111" s="34"/>
      <c r="M111" s="166"/>
      <c r="T111" s="55"/>
      <c r="AT111" s="18" t="s">
        <v>274</v>
      </c>
      <c r="AU111" s="18" t="s">
        <v>233</v>
      </c>
    </row>
    <row r="112" spans="2:65" s="12" customFormat="1" ht="11.25">
      <c r="B112" s="142"/>
      <c r="D112" s="143" t="s">
        <v>249</v>
      </c>
      <c r="E112" s="144" t="s">
        <v>19</v>
      </c>
      <c r="F112" s="145" t="s">
        <v>1603</v>
      </c>
      <c r="H112" s="144" t="s">
        <v>19</v>
      </c>
      <c r="I112" s="146"/>
      <c r="L112" s="142"/>
      <c r="M112" s="147"/>
      <c r="T112" s="148"/>
      <c r="AT112" s="144" t="s">
        <v>249</v>
      </c>
      <c r="AU112" s="144" t="s">
        <v>233</v>
      </c>
      <c r="AV112" s="12" t="s">
        <v>84</v>
      </c>
      <c r="AW112" s="12" t="s">
        <v>37</v>
      </c>
      <c r="AX112" s="12" t="s">
        <v>76</v>
      </c>
      <c r="AY112" s="144" t="s">
        <v>223</v>
      </c>
    </row>
    <row r="113" spans="2:65" s="12" customFormat="1" ht="11.25">
      <c r="B113" s="142"/>
      <c r="D113" s="143" t="s">
        <v>249</v>
      </c>
      <c r="E113" s="144" t="s">
        <v>19</v>
      </c>
      <c r="F113" s="145" t="s">
        <v>1604</v>
      </c>
      <c r="H113" s="144" t="s">
        <v>19</v>
      </c>
      <c r="I113" s="146"/>
      <c r="L113" s="142"/>
      <c r="M113" s="147"/>
      <c r="T113" s="148"/>
      <c r="AT113" s="144" t="s">
        <v>249</v>
      </c>
      <c r="AU113" s="144" t="s">
        <v>233</v>
      </c>
      <c r="AV113" s="12" t="s">
        <v>84</v>
      </c>
      <c r="AW113" s="12" t="s">
        <v>37</v>
      </c>
      <c r="AX113" s="12" t="s">
        <v>76</v>
      </c>
      <c r="AY113" s="144" t="s">
        <v>223</v>
      </c>
    </row>
    <row r="114" spans="2:65" s="13" customFormat="1" ht="33.75">
      <c r="B114" s="149"/>
      <c r="D114" s="143" t="s">
        <v>249</v>
      </c>
      <c r="E114" s="150" t="s">
        <v>19</v>
      </c>
      <c r="F114" s="151" t="s">
        <v>2077</v>
      </c>
      <c r="H114" s="152">
        <v>214.7</v>
      </c>
      <c r="I114" s="153"/>
      <c r="L114" s="149"/>
      <c r="M114" s="154"/>
      <c r="T114" s="155"/>
      <c r="AT114" s="150" t="s">
        <v>249</v>
      </c>
      <c r="AU114" s="150" t="s">
        <v>233</v>
      </c>
      <c r="AV114" s="13" t="s">
        <v>87</v>
      </c>
      <c r="AW114" s="13" t="s">
        <v>37</v>
      </c>
      <c r="AX114" s="13" t="s">
        <v>76</v>
      </c>
      <c r="AY114" s="150" t="s">
        <v>223</v>
      </c>
    </row>
    <row r="115" spans="2:65" s="13" customFormat="1" ht="33.75">
      <c r="B115" s="149"/>
      <c r="D115" s="143" t="s">
        <v>249</v>
      </c>
      <c r="E115" s="150" t="s">
        <v>19</v>
      </c>
      <c r="F115" s="151" t="s">
        <v>2078</v>
      </c>
      <c r="H115" s="152">
        <v>312</v>
      </c>
      <c r="I115" s="153"/>
      <c r="L115" s="149"/>
      <c r="M115" s="154"/>
      <c r="T115" s="155"/>
      <c r="AT115" s="150" t="s">
        <v>249</v>
      </c>
      <c r="AU115" s="150" t="s">
        <v>233</v>
      </c>
      <c r="AV115" s="13" t="s">
        <v>87</v>
      </c>
      <c r="AW115" s="13" t="s">
        <v>37</v>
      </c>
      <c r="AX115" s="13" t="s">
        <v>76</v>
      </c>
      <c r="AY115" s="150" t="s">
        <v>223</v>
      </c>
    </row>
    <row r="116" spans="2:65" s="13" customFormat="1" ht="11.25">
      <c r="B116" s="149"/>
      <c r="D116" s="143" t="s">
        <v>249</v>
      </c>
      <c r="E116" s="150" t="s">
        <v>19</v>
      </c>
      <c r="F116" s="151" t="s">
        <v>2079</v>
      </c>
      <c r="H116" s="152">
        <v>42.2</v>
      </c>
      <c r="I116" s="153"/>
      <c r="L116" s="149"/>
      <c r="M116" s="154"/>
      <c r="T116" s="155"/>
      <c r="AT116" s="150" t="s">
        <v>249</v>
      </c>
      <c r="AU116" s="150" t="s">
        <v>233</v>
      </c>
      <c r="AV116" s="13" t="s">
        <v>87</v>
      </c>
      <c r="AW116" s="13" t="s">
        <v>37</v>
      </c>
      <c r="AX116" s="13" t="s">
        <v>76</v>
      </c>
      <c r="AY116" s="150" t="s">
        <v>223</v>
      </c>
    </row>
    <row r="117" spans="2:65" s="15" customFormat="1" ht="11.25">
      <c r="B117" s="167"/>
      <c r="D117" s="143" t="s">
        <v>249</v>
      </c>
      <c r="E117" s="168" t="s">
        <v>19</v>
      </c>
      <c r="F117" s="169" t="s">
        <v>292</v>
      </c>
      <c r="H117" s="170">
        <v>568.9</v>
      </c>
      <c r="I117" s="171"/>
      <c r="L117" s="167"/>
      <c r="M117" s="172"/>
      <c r="T117" s="173"/>
      <c r="AT117" s="168" t="s">
        <v>249</v>
      </c>
      <c r="AU117" s="168" t="s">
        <v>233</v>
      </c>
      <c r="AV117" s="15" t="s">
        <v>233</v>
      </c>
      <c r="AW117" s="15" t="s">
        <v>37</v>
      </c>
      <c r="AX117" s="15" t="s">
        <v>76</v>
      </c>
      <c r="AY117" s="168" t="s">
        <v>223</v>
      </c>
    </row>
    <row r="118" spans="2:65" s="13" customFormat="1" ht="11.25">
      <c r="B118" s="149"/>
      <c r="D118" s="143" t="s">
        <v>249</v>
      </c>
      <c r="E118" s="150" t="s">
        <v>19</v>
      </c>
      <c r="F118" s="151" t="s">
        <v>2043</v>
      </c>
      <c r="H118" s="152">
        <v>284.45</v>
      </c>
      <c r="I118" s="153"/>
      <c r="L118" s="149"/>
      <c r="M118" s="154"/>
      <c r="T118" s="155"/>
      <c r="AT118" s="150" t="s">
        <v>249</v>
      </c>
      <c r="AU118" s="150" t="s">
        <v>233</v>
      </c>
      <c r="AV118" s="13" t="s">
        <v>87</v>
      </c>
      <c r="AW118" s="13" t="s">
        <v>37</v>
      </c>
      <c r="AX118" s="13" t="s">
        <v>84</v>
      </c>
      <c r="AY118" s="150" t="s">
        <v>223</v>
      </c>
    </row>
    <row r="119" spans="2:65" s="1" customFormat="1" ht="49.15" customHeight="1">
      <c r="B119" s="34"/>
      <c r="C119" s="129" t="s">
        <v>340</v>
      </c>
      <c r="D119" s="129" t="s">
        <v>227</v>
      </c>
      <c r="E119" s="130" t="s">
        <v>2080</v>
      </c>
      <c r="F119" s="131" t="s">
        <v>2081</v>
      </c>
      <c r="G119" s="132" t="s">
        <v>271</v>
      </c>
      <c r="H119" s="133">
        <v>45.5</v>
      </c>
      <c r="I119" s="134"/>
      <c r="J119" s="135">
        <f>ROUND(I119*H119,2)</f>
        <v>0</v>
      </c>
      <c r="K119" s="131" t="s">
        <v>272</v>
      </c>
      <c r="L119" s="34"/>
      <c r="M119" s="136" t="s">
        <v>19</v>
      </c>
      <c r="N119" s="137" t="s">
        <v>47</v>
      </c>
      <c r="P119" s="138">
        <f>O119*H119</f>
        <v>0</v>
      </c>
      <c r="Q119" s="138">
        <v>0</v>
      </c>
      <c r="R119" s="138">
        <f>Q119*H119</f>
        <v>0</v>
      </c>
      <c r="S119" s="138">
        <v>0</v>
      </c>
      <c r="T119" s="139">
        <f>S119*H119</f>
        <v>0</v>
      </c>
      <c r="AR119" s="140" t="s">
        <v>232</v>
      </c>
      <c r="AT119" s="140" t="s">
        <v>227</v>
      </c>
      <c r="AU119" s="140" t="s">
        <v>233</v>
      </c>
      <c r="AY119" s="18" t="s">
        <v>223</v>
      </c>
      <c r="BE119" s="141">
        <f>IF(N119="základní",J119,0)</f>
        <v>0</v>
      </c>
      <c r="BF119" s="141">
        <f>IF(N119="snížená",J119,0)</f>
        <v>0</v>
      </c>
      <c r="BG119" s="141">
        <f>IF(N119="zákl. přenesená",J119,0)</f>
        <v>0</v>
      </c>
      <c r="BH119" s="141">
        <f>IF(N119="sníž. přenesená",J119,0)</f>
        <v>0</v>
      </c>
      <c r="BI119" s="141">
        <f>IF(N119="nulová",J119,0)</f>
        <v>0</v>
      </c>
      <c r="BJ119" s="18" t="s">
        <v>84</v>
      </c>
      <c r="BK119" s="141">
        <f>ROUND(I119*H119,2)</f>
        <v>0</v>
      </c>
      <c r="BL119" s="18" t="s">
        <v>232</v>
      </c>
      <c r="BM119" s="140" t="s">
        <v>2082</v>
      </c>
    </row>
    <row r="120" spans="2:65" s="1" customFormat="1" ht="11.25">
      <c r="B120" s="34"/>
      <c r="D120" s="163" t="s">
        <v>274</v>
      </c>
      <c r="F120" s="164" t="s">
        <v>2083</v>
      </c>
      <c r="I120" s="165"/>
      <c r="L120" s="34"/>
      <c r="M120" s="166"/>
      <c r="T120" s="55"/>
      <c r="AT120" s="18" t="s">
        <v>274</v>
      </c>
      <c r="AU120" s="18" t="s">
        <v>233</v>
      </c>
    </row>
    <row r="121" spans="2:65" s="13" customFormat="1" ht="11.25">
      <c r="B121" s="149"/>
      <c r="D121" s="143" t="s">
        <v>249</v>
      </c>
      <c r="E121" s="150" t="s">
        <v>19</v>
      </c>
      <c r="F121" s="151" t="s">
        <v>2084</v>
      </c>
      <c r="H121" s="152">
        <v>91</v>
      </c>
      <c r="I121" s="153"/>
      <c r="L121" s="149"/>
      <c r="M121" s="154"/>
      <c r="T121" s="155"/>
      <c r="AT121" s="150" t="s">
        <v>249</v>
      </c>
      <c r="AU121" s="150" t="s">
        <v>233</v>
      </c>
      <c r="AV121" s="13" t="s">
        <v>87</v>
      </c>
      <c r="AW121" s="13" t="s">
        <v>37</v>
      </c>
      <c r="AX121" s="13" t="s">
        <v>76</v>
      </c>
      <c r="AY121" s="150" t="s">
        <v>223</v>
      </c>
    </row>
    <row r="122" spans="2:65" s="13" customFormat="1" ht="11.25">
      <c r="B122" s="149"/>
      <c r="D122" s="143" t="s">
        <v>249</v>
      </c>
      <c r="E122" s="150" t="s">
        <v>19</v>
      </c>
      <c r="F122" s="151" t="s">
        <v>2085</v>
      </c>
      <c r="H122" s="152">
        <v>45.5</v>
      </c>
      <c r="I122" s="153"/>
      <c r="L122" s="149"/>
      <c r="M122" s="154"/>
      <c r="T122" s="155"/>
      <c r="AT122" s="150" t="s">
        <v>249</v>
      </c>
      <c r="AU122" s="150" t="s">
        <v>233</v>
      </c>
      <c r="AV122" s="13" t="s">
        <v>87</v>
      </c>
      <c r="AW122" s="13" t="s">
        <v>37</v>
      </c>
      <c r="AX122" s="13" t="s">
        <v>84</v>
      </c>
      <c r="AY122" s="150" t="s">
        <v>223</v>
      </c>
    </row>
    <row r="123" spans="2:65" s="1" customFormat="1" ht="49.15" customHeight="1">
      <c r="B123" s="34"/>
      <c r="C123" s="129" t="s">
        <v>346</v>
      </c>
      <c r="D123" s="129" t="s">
        <v>227</v>
      </c>
      <c r="E123" s="130" t="s">
        <v>2086</v>
      </c>
      <c r="F123" s="131" t="s">
        <v>2087</v>
      </c>
      <c r="G123" s="132" t="s">
        <v>271</v>
      </c>
      <c r="H123" s="133">
        <v>498.5</v>
      </c>
      <c r="I123" s="134"/>
      <c r="J123" s="135">
        <f>ROUND(I123*H123,2)</f>
        <v>0</v>
      </c>
      <c r="K123" s="131" t="s">
        <v>272</v>
      </c>
      <c r="L123" s="34"/>
      <c r="M123" s="136" t="s">
        <v>19</v>
      </c>
      <c r="N123" s="137" t="s">
        <v>47</v>
      </c>
      <c r="P123" s="138">
        <f>O123*H123</f>
        <v>0</v>
      </c>
      <c r="Q123" s="138">
        <v>0</v>
      </c>
      <c r="R123" s="138">
        <f>Q123*H123</f>
        <v>0</v>
      </c>
      <c r="S123" s="138">
        <v>0</v>
      </c>
      <c r="T123" s="139">
        <f>S123*H123</f>
        <v>0</v>
      </c>
      <c r="AR123" s="140" t="s">
        <v>232</v>
      </c>
      <c r="AT123" s="140" t="s">
        <v>227</v>
      </c>
      <c r="AU123" s="140" t="s">
        <v>233</v>
      </c>
      <c r="AY123" s="18" t="s">
        <v>223</v>
      </c>
      <c r="BE123" s="141">
        <f>IF(N123="základní",J123,0)</f>
        <v>0</v>
      </c>
      <c r="BF123" s="141">
        <f>IF(N123="snížená",J123,0)</f>
        <v>0</v>
      </c>
      <c r="BG123" s="141">
        <f>IF(N123="zákl. přenesená",J123,0)</f>
        <v>0</v>
      </c>
      <c r="BH123" s="141">
        <f>IF(N123="sníž. přenesená",J123,0)</f>
        <v>0</v>
      </c>
      <c r="BI123" s="141">
        <f>IF(N123="nulová",J123,0)</f>
        <v>0</v>
      </c>
      <c r="BJ123" s="18" t="s">
        <v>84</v>
      </c>
      <c r="BK123" s="141">
        <f>ROUND(I123*H123,2)</f>
        <v>0</v>
      </c>
      <c r="BL123" s="18" t="s">
        <v>232</v>
      </c>
      <c r="BM123" s="140" t="s">
        <v>2088</v>
      </c>
    </row>
    <row r="124" spans="2:65" s="1" customFormat="1" ht="11.25">
      <c r="B124" s="34"/>
      <c r="D124" s="163" t="s">
        <v>274</v>
      </c>
      <c r="F124" s="164" t="s">
        <v>2089</v>
      </c>
      <c r="I124" s="165"/>
      <c r="L124" s="34"/>
      <c r="M124" s="166"/>
      <c r="T124" s="55"/>
      <c r="AT124" s="18" t="s">
        <v>274</v>
      </c>
      <c r="AU124" s="18" t="s">
        <v>233</v>
      </c>
    </row>
    <row r="125" spans="2:65" s="13" customFormat="1" ht="11.25">
      <c r="B125" s="149"/>
      <c r="D125" s="143" t="s">
        <v>249</v>
      </c>
      <c r="E125" s="150" t="s">
        <v>19</v>
      </c>
      <c r="F125" s="151" t="s">
        <v>2090</v>
      </c>
      <c r="H125" s="152">
        <v>997</v>
      </c>
      <c r="I125" s="153"/>
      <c r="L125" s="149"/>
      <c r="M125" s="154"/>
      <c r="T125" s="155"/>
      <c r="AT125" s="150" t="s">
        <v>249</v>
      </c>
      <c r="AU125" s="150" t="s">
        <v>233</v>
      </c>
      <c r="AV125" s="13" t="s">
        <v>87</v>
      </c>
      <c r="AW125" s="13" t="s">
        <v>37</v>
      </c>
      <c r="AX125" s="13" t="s">
        <v>76</v>
      </c>
      <c r="AY125" s="150" t="s">
        <v>223</v>
      </c>
    </row>
    <row r="126" spans="2:65" s="13" customFormat="1" ht="11.25">
      <c r="B126" s="149"/>
      <c r="D126" s="143" t="s">
        <v>249</v>
      </c>
      <c r="E126" s="150" t="s">
        <v>19</v>
      </c>
      <c r="F126" s="151" t="s">
        <v>2091</v>
      </c>
      <c r="H126" s="152">
        <v>498.5</v>
      </c>
      <c r="I126" s="153"/>
      <c r="L126" s="149"/>
      <c r="M126" s="154"/>
      <c r="T126" s="155"/>
      <c r="AT126" s="150" t="s">
        <v>249</v>
      </c>
      <c r="AU126" s="150" t="s">
        <v>233</v>
      </c>
      <c r="AV126" s="13" t="s">
        <v>87</v>
      </c>
      <c r="AW126" s="13" t="s">
        <v>37</v>
      </c>
      <c r="AX126" s="13" t="s">
        <v>84</v>
      </c>
      <c r="AY126" s="150" t="s">
        <v>223</v>
      </c>
    </row>
    <row r="127" spans="2:65" s="1" customFormat="1" ht="33" customHeight="1">
      <c r="B127" s="34"/>
      <c r="C127" s="129" t="s">
        <v>353</v>
      </c>
      <c r="D127" s="129" t="s">
        <v>227</v>
      </c>
      <c r="E127" s="130" t="s">
        <v>2092</v>
      </c>
      <c r="F127" s="131" t="s">
        <v>2093</v>
      </c>
      <c r="G127" s="132" t="s">
        <v>230</v>
      </c>
      <c r="H127" s="133">
        <v>12</v>
      </c>
      <c r="I127" s="134"/>
      <c r="J127" s="135">
        <f>ROUND(I127*H127,2)</f>
        <v>0</v>
      </c>
      <c r="K127" s="131" t="s">
        <v>272</v>
      </c>
      <c r="L127" s="34"/>
      <c r="M127" s="136" t="s">
        <v>19</v>
      </c>
      <c r="N127" s="137" t="s">
        <v>47</v>
      </c>
      <c r="P127" s="138">
        <f>O127*H127</f>
        <v>0</v>
      </c>
      <c r="Q127" s="138">
        <v>0</v>
      </c>
      <c r="R127" s="138">
        <f>Q127*H127</f>
        <v>0</v>
      </c>
      <c r="S127" s="138">
        <v>0</v>
      </c>
      <c r="T127" s="139">
        <f>S127*H127</f>
        <v>0</v>
      </c>
      <c r="AR127" s="140" t="s">
        <v>232</v>
      </c>
      <c r="AT127" s="140" t="s">
        <v>227</v>
      </c>
      <c r="AU127" s="140" t="s">
        <v>233</v>
      </c>
      <c r="AY127" s="18" t="s">
        <v>223</v>
      </c>
      <c r="BE127" s="141">
        <f>IF(N127="základní",J127,0)</f>
        <v>0</v>
      </c>
      <c r="BF127" s="141">
        <f>IF(N127="snížená",J127,0)</f>
        <v>0</v>
      </c>
      <c r="BG127" s="141">
        <f>IF(N127="zákl. přenesená",J127,0)</f>
        <v>0</v>
      </c>
      <c r="BH127" s="141">
        <f>IF(N127="sníž. přenesená",J127,0)</f>
        <v>0</v>
      </c>
      <c r="BI127" s="141">
        <f>IF(N127="nulová",J127,0)</f>
        <v>0</v>
      </c>
      <c r="BJ127" s="18" t="s">
        <v>84</v>
      </c>
      <c r="BK127" s="141">
        <f>ROUND(I127*H127,2)</f>
        <v>0</v>
      </c>
      <c r="BL127" s="18" t="s">
        <v>232</v>
      </c>
      <c r="BM127" s="140" t="s">
        <v>2094</v>
      </c>
    </row>
    <row r="128" spans="2:65" s="1" customFormat="1" ht="11.25">
      <c r="B128" s="34"/>
      <c r="D128" s="163" t="s">
        <v>274</v>
      </c>
      <c r="F128" s="164" t="s">
        <v>2095</v>
      </c>
      <c r="I128" s="165"/>
      <c r="L128" s="34"/>
      <c r="M128" s="166"/>
      <c r="T128" s="55"/>
      <c r="AT128" s="18" t="s">
        <v>274</v>
      </c>
      <c r="AU128" s="18" t="s">
        <v>233</v>
      </c>
    </row>
    <row r="129" spans="2:65" s="13" customFormat="1" ht="11.25">
      <c r="B129" s="149"/>
      <c r="D129" s="143" t="s">
        <v>249</v>
      </c>
      <c r="E129" s="150" t="s">
        <v>19</v>
      </c>
      <c r="F129" s="151" t="s">
        <v>2096</v>
      </c>
      <c r="H129" s="152">
        <v>11.5</v>
      </c>
      <c r="I129" s="153"/>
      <c r="L129" s="149"/>
      <c r="M129" s="154"/>
      <c r="T129" s="155"/>
      <c r="AT129" s="150" t="s">
        <v>249</v>
      </c>
      <c r="AU129" s="150" t="s">
        <v>233</v>
      </c>
      <c r="AV129" s="13" t="s">
        <v>87</v>
      </c>
      <c r="AW129" s="13" t="s">
        <v>37</v>
      </c>
      <c r="AX129" s="13" t="s">
        <v>76</v>
      </c>
      <c r="AY129" s="150" t="s">
        <v>223</v>
      </c>
    </row>
    <row r="130" spans="2:65" s="13" customFormat="1" ht="11.25">
      <c r="B130" s="149"/>
      <c r="D130" s="143" t="s">
        <v>249</v>
      </c>
      <c r="E130" s="150" t="s">
        <v>19</v>
      </c>
      <c r="F130" s="151" t="s">
        <v>2097</v>
      </c>
      <c r="H130" s="152">
        <v>12</v>
      </c>
      <c r="I130" s="153"/>
      <c r="L130" s="149"/>
      <c r="M130" s="154"/>
      <c r="T130" s="155"/>
      <c r="AT130" s="150" t="s">
        <v>249</v>
      </c>
      <c r="AU130" s="150" t="s">
        <v>233</v>
      </c>
      <c r="AV130" s="13" t="s">
        <v>87</v>
      </c>
      <c r="AW130" s="13" t="s">
        <v>37</v>
      </c>
      <c r="AX130" s="13" t="s">
        <v>84</v>
      </c>
      <c r="AY130" s="150" t="s">
        <v>223</v>
      </c>
    </row>
    <row r="131" spans="2:65" s="1" customFormat="1" ht="33" customHeight="1">
      <c r="B131" s="34"/>
      <c r="C131" s="129" t="s">
        <v>361</v>
      </c>
      <c r="D131" s="129" t="s">
        <v>227</v>
      </c>
      <c r="E131" s="130" t="s">
        <v>2098</v>
      </c>
      <c r="F131" s="131" t="s">
        <v>2099</v>
      </c>
      <c r="G131" s="132" t="s">
        <v>230</v>
      </c>
      <c r="H131" s="133">
        <v>5</v>
      </c>
      <c r="I131" s="134"/>
      <c r="J131" s="135">
        <f>ROUND(I131*H131,2)</f>
        <v>0</v>
      </c>
      <c r="K131" s="131" t="s">
        <v>272</v>
      </c>
      <c r="L131" s="34"/>
      <c r="M131" s="136" t="s">
        <v>19</v>
      </c>
      <c r="N131" s="137" t="s">
        <v>47</v>
      </c>
      <c r="P131" s="138">
        <f>O131*H131</f>
        <v>0</v>
      </c>
      <c r="Q131" s="138">
        <v>0</v>
      </c>
      <c r="R131" s="138">
        <f>Q131*H131</f>
        <v>0</v>
      </c>
      <c r="S131" s="138">
        <v>0</v>
      </c>
      <c r="T131" s="139">
        <f>S131*H131</f>
        <v>0</v>
      </c>
      <c r="AR131" s="140" t="s">
        <v>232</v>
      </c>
      <c r="AT131" s="140" t="s">
        <v>227</v>
      </c>
      <c r="AU131" s="140" t="s">
        <v>233</v>
      </c>
      <c r="AY131" s="18" t="s">
        <v>223</v>
      </c>
      <c r="BE131" s="141">
        <f>IF(N131="základní",J131,0)</f>
        <v>0</v>
      </c>
      <c r="BF131" s="141">
        <f>IF(N131="snížená",J131,0)</f>
        <v>0</v>
      </c>
      <c r="BG131" s="141">
        <f>IF(N131="zákl. přenesená",J131,0)</f>
        <v>0</v>
      </c>
      <c r="BH131" s="141">
        <f>IF(N131="sníž. přenesená",J131,0)</f>
        <v>0</v>
      </c>
      <c r="BI131" s="141">
        <f>IF(N131="nulová",J131,0)</f>
        <v>0</v>
      </c>
      <c r="BJ131" s="18" t="s">
        <v>84</v>
      </c>
      <c r="BK131" s="141">
        <f>ROUND(I131*H131,2)</f>
        <v>0</v>
      </c>
      <c r="BL131" s="18" t="s">
        <v>232</v>
      </c>
      <c r="BM131" s="140" t="s">
        <v>2100</v>
      </c>
    </row>
    <row r="132" spans="2:65" s="1" customFormat="1" ht="11.25">
      <c r="B132" s="34"/>
      <c r="D132" s="163" t="s">
        <v>274</v>
      </c>
      <c r="F132" s="164" t="s">
        <v>2101</v>
      </c>
      <c r="I132" s="165"/>
      <c r="L132" s="34"/>
      <c r="M132" s="166"/>
      <c r="T132" s="55"/>
      <c r="AT132" s="18" t="s">
        <v>274</v>
      </c>
      <c r="AU132" s="18" t="s">
        <v>233</v>
      </c>
    </row>
    <row r="133" spans="2:65" s="13" customFormat="1" ht="11.25">
      <c r="B133" s="149"/>
      <c r="D133" s="143" t="s">
        <v>249</v>
      </c>
      <c r="E133" s="150" t="s">
        <v>19</v>
      </c>
      <c r="F133" s="151" t="s">
        <v>2036</v>
      </c>
      <c r="H133" s="152">
        <v>5</v>
      </c>
      <c r="I133" s="153"/>
      <c r="L133" s="149"/>
      <c r="M133" s="154"/>
      <c r="T133" s="155"/>
      <c r="AT133" s="150" t="s">
        <v>249</v>
      </c>
      <c r="AU133" s="150" t="s">
        <v>233</v>
      </c>
      <c r="AV133" s="13" t="s">
        <v>87</v>
      </c>
      <c r="AW133" s="13" t="s">
        <v>37</v>
      </c>
      <c r="AX133" s="13" t="s">
        <v>84</v>
      </c>
      <c r="AY133" s="150" t="s">
        <v>223</v>
      </c>
    </row>
    <row r="134" spans="2:65" s="1" customFormat="1" ht="33" customHeight="1">
      <c r="B134" s="34"/>
      <c r="C134" s="129" t="s">
        <v>369</v>
      </c>
      <c r="D134" s="129" t="s">
        <v>227</v>
      </c>
      <c r="E134" s="130" t="s">
        <v>2102</v>
      </c>
      <c r="F134" s="131" t="s">
        <v>2103</v>
      </c>
      <c r="G134" s="132" t="s">
        <v>230</v>
      </c>
      <c r="H134" s="133">
        <v>1</v>
      </c>
      <c r="I134" s="134"/>
      <c r="J134" s="135">
        <f>ROUND(I134*H134,2)</f>
        <v>0</v>
      </c>
      <c r="K134" s="131" t="s">
        <v>272</v>
      </c>
      <c r="L134" s="34"/>
      <c r="M134" s="136" t="s">
        <v>19</v>
      </c>
      <c r="N134" s="137" t="s">
        <v>47</v>
      </c>
      <c r="P134" s="138">
        <f>O134*H134</f>
        <v>0</v>
      </c>
      <c r="Q134" s="138">
        <v>0</v>
      </c>
      <c r="R134" s="138">
        <f>Q134*H134</f>
        <v>0</v>
      </c>
      <c r="S134" s="138">
        <v>0</v>
      </c>
      <c r="T134" s="139">
        <f>S134*H134</f>
        <v>0</v>
      </c>
      <c r="AR134" s="140" t="s">
        <v>232</v>
      </c>
      <c r="AT134" s="140" t="s">
        <v>227</v>
      </c>
      <c r="AU134" s="140" t="s">
        <v>233</v>
      </c>
      <c r="AY134" s="18" t="s">
        <v>223</v>
      </c>
      <c r="BE134" s="141">
        <f>IF(N134="základní",J134,0)</f>
        <v>0</v>
      </c>
      <c r="BF134" s="141">
        <f>IF(N134="snížená",J134,0)</f>
        <v>0</v>
      </c>
      <c r="BG134" s="141">
        <f>IF(N134="zákl. přenesená",J134,0)</f>
        <v>0</v>
      </c>
      <c r="BH134" s="141">
        <f>IF(N134="sníž. přenesená",J134,0)</f>
        <v>0</v>
      </c>
      <c r="BI134" s="141">
        <f>IF(N134="nulová",J134,0)</f>
        <v>0</v>
      </c>
      <c r="BJ134" s="18" t="s">
        <v>84</v>
      </c>
      <c r="BK134" s="141">
        <f>ROUND(I134*H134,2)</f>
        <v>0</v>
      </c>
      <c r="BL134" s="18" t="s">
        <v>232</v>
      </c>
      <c r="BM134" s="140" t="s">
        <v>2104</v>
      </c>
    </row>
    <row r="135" spans="2:65" s="1" customFormat="1" ht="11.25">
      <c r="B135" s="34"/>
      <c r="D135" s="163" t="s">
        <v>274</v>
      </c>
      <c r="F135" s="164" t="s">
        <v>2105</v>
      </c>
      <c r="I135" s="165"/>
      <c r="L135" s="34"/>
      <c r="M135" s="166"/>
      <c r="T135" s="55"/>
      <c r="AT135" s="18" t="s">
        <v>274</v>
      </c>
      <c r="AU135" s="18" t="s">
        <v>233</v>
      </c>
    </row>
    <row r="136" spans="2:65" s="1" customFormat="1" ht="37.9" customHeight="1">
      <c r="B136" s="34"/>
      <c r="C136" s="129" t="s">
        <v>7</v>
      </c>
      <c r="D136" s="129" t="s">
        <v>227</v>
      </c>
      <c r="E136" s="130" t="s">
        <v>2106</v>
      </c>
      <c r="F136" s="131" t="s">
        <v>2107</v>
      </c>
      <c r="G136" s="132" t="s">
        <v>230</v>
      </c>
      <c r="H136" s="133">
        <v>1</v>
      </c>
      <c r="I136" s="134"/>
      <c r="J136" s="135">
        <f>ROUND(I136*H136,2)</f>
        <v>0</v>
      </c>
      <c r="K136" s="131" t="s">
        <v>272</v>
      </c>
      <c r="L136" s="34"/>
      <c r="M136" s="136" t="s">
        <v>19</v>
      </c>
      <c r="N136" s="137" t="s">
        <v>47</v>
      </c>
      <c r="P136" s="138">
        <f>O136*H136</f>
        <v>0</v>
      </c>
      <c r="Q136" s="138">
        <v>0</v>
      </c>
      <c r="R136" s="138">
        <f>Q136*H136</f>
        <v>0</v>
      </c>
      <c r="S136" s="138">
        <v>0</v>
      </c>
      <c r="T136" s="139">
        <f>S136*H136</f>
        <v>0</v>
      </c>
      <c r="AR136" s="140" t="s">
        <v>232</v>
      </c>
      <c r="AT136" s="140" t="s">
        <v>227</v>
      </c>
      <c r="AU136" s="140" t="s">
        <v>233</v>
      </c>
      <c r="AY136" s="18" t="s">
        <v>223</v>
      </c>
      <c r="BE136" s="141">
        <f>IF(N136="základní",J136,0)</f>
        <v>0</v>
      </c>
      <c r="BF136" s="141">
        <f>IF(N136="snížená",J136,0)</f>
        <v>0</v>
      </c>
      <c r="BG136" s="141">
        <f>IF(N136="zákl. přenesená",J136,0)</f>
        <v>0</v>
      </c>
      <c r="BH136" s="141">
        <f>IF(N136="sníž. přenesená",J136,0)</f>
        <v>0</v>
      </c>
      <c r="BI136" s="141">
        <f>IF(N136="nulová",J136,0)</f>
        <v>0</v>
      </c>
      <c r="BJ136" s="18" t="s">
        <v>84</v>
      </c>
      <c r="BK136" s="141">
        <f>ROUND(I136*H136,2)</f>
        <v>0</v>
      </c>
      <c r="BL136" s="18" t="s">
        <v>232</v>
      </c>
      <c r="BM136" s="140" t="s">
        <v>2108</v>
      </c>
    </row>
    <row r="137" spans="2:65" s="1" customFormat="1" ht="11.25">
      <c r="B137" s="34"/>
      <c r="D137" s="163" t="s">
        <v>274</v>
      </c>
      <c r="F137" s="164" t="s">
        <v>2109</v>
      </c>
      <c r="I137" s="165"/>
      <c r="L137" s="34"/>
      <c r="M137" s="166"/>
      <c r="T137" s="55"/>
      <c r="AT137" s="18" t="s">
        <v>274</v>
      </c>
      <c r="AU137" s="18" t="s">
        <v>233</v>
      </c>
    </row>
    <row r="138" spans="2:65" s="13" customFormat="1" ht="11.25">
      <c r="B138" s="149"/>
      <c r="D138" s="143" t="s">
        <v>249</v>
      </c>
      <c r="E138" s="150" t="s">
        <v>19</v>
      </c>
      <c r="F138" s="151" t="s">
        <v>2110</v>
      </c>
      <c r="H138" s="152">
        <v>1</v>
      </c>
      <c r="I138" s="153"/>
      <c r="L138" s="149"/>
      <c r="M138" s="154"/>
      <c r="T138" s="155"/>
      <c r="AT138" s="150" t="s">
        <v>249</v>
      </c>
      <c r="AU138" s="150" t="s">
        <v>233</v>
      </c>
      <c r="AV138" s="13" t="s">
        <v>87</v>
      </c>
      <c r="AW138" s="13" t="s">
        <v>37</v>
      </c>
      <c r="AX138" s="13" t="s">
        <v>84</v>
      </c>
      <c r="AY138" s="150" t="s">
        <v>223</v>
      </c>
    </row>
    <row r="139" spans="2:65" s="1" customFormat="1" ht="24.2" customHeight="1">
      <c r="B139" s="34"/>
      <c r="C139" s="129" t="s">
        <v>382</v>
      </c>
      <c r="D139" s="129" t="s">
        <v>227</v>
      </c>
      <c r="E139" s="130" t="s">
        <v>2111</v>
      </c>
      <c r="F139" s="131" t="s">
        <v>2112</v>
      </c>
      <c r="G139" s="132" t="s">
        <v>230</v>
      </c>
      <c r="H139" s="133">
        <v>13</v>
      </c>
      <c r="I139" s="134"/>
      <c r="J139" s="135">
        <f>ROUND(I139*H139,2)</f>
        <v>0</v>
      </c>
      <c r="K139" s="131" t="s">
        <v>272</v>
      </c>
      <c r="L139" s="34"/>
      <c r="M139" s="136" t="s">
        <v>19</v>
      </c>
      <c r="N139" s="137" t="s">
        <v>47</v>
      </c>
      <c r="P139" s="138">
        <f>O139*H139</f>
        <v>0</v>
      </c>
      <c r="Q139" s="138">
        <v>0</v>
      </c>
      <c r="R139" s="138">
        <f>Q139*H139</f>
        <v>0</v>
      </c>
      <c r="S139" s="138">
        <v>0</v>
      </c>
      <c r="T139" s="139">
        <f>S139*H139</f>
        <v>0</v>
      </c>
      <c r="AR139" s="140" t="s">
        <v>232</v>
      </c>
      <c r="AT139" s="140" t="s">
        <v>227</v>
      </c>
      <c r="AU139" s="140" t="s">
        <v>233</v>
      </c>
      <c r="AY139" s="18" t="s">
        <v>223</v>
      </c>
      <c r="BE139" s="141">
        <f>IF(N139="základní",J139,0)</f>
        <v>0</v>
      </c>
      <c r="BF139" s="141">
        <f>IF(N139="snížená",J139,0)</f>
        <v>0</v>
      </c>
      <c r="BG139" s="141">
        <f>IF(N139="zákl. přenesená",J139,0)</f>
        <v>0</v>
      </c>
      <c r="BH139" s="141">
        <f>IF(N139="sníž. přenesená",J139,0)</f>
        <v>0</v>
      </c>
      <c r="BI139" s="141">
        <f>IF(N139="nulová",J139,0)</f>
        <v>0</v>
      </c>
      <c r="BJ139" s="18" t="s">
        <v>84</v>
      </c>
      <c r="BK139" s="141">
        <f>ROUND(I139*H139,2)</f>
        <v>0</v>
      </c>
      <c r="BL139" s="18" t="s">
        <v>232</v>
      </c>
      <c r="BM139" s="140" t="s">
        <v>2113</v>
      </c>
    </row>
    <row r="140" spans="2:65" s="1" customFormat="1" ht="11.25">
      <c r="B140" s="34"/>
      <c r="D140" s="163" t="s">
        <v>274</v>
      </c>
      <c r="F140" s="164" t="s">
        <v>2114</v>
      </c>
      <c r="I140" s="165"/>
      <c r="L140" s="34"/>
      <c r="M140" s="166"/>
      <c r="T140" s="55"/>
      <c r="AT140" s="18" t="s">
        <v>274</v>
      </c>
      <c r="AU140" s="18" t="s">
        <v>233</v>
      </c>
    </row>
    <row r="141" spans="2:65" s="13" customFormat="1" ht="11.25">
      <c r="B141" s="149"/>
      <c r="D141" s="143" t="s">
        <v>249</v>
      </c>
      <c r="E141" s="150" t="s">
        <v>19</v>
      </c>
      <c r="F141" s="151" t="s">
        <v>2115</v>
      </c>
      <c r="H141" s="152">
        <v>25</v>
      </c>
      <c r="I141" s="153"/>
      <c r="L141" s="149"/>
      <c r="M141" s="154"/>
      <c r="T141" s="155"/>
      <c r="AT141" s="150" t="s">
        <v>249</v>
      </c>
      <c r="AU141" s="150" t="s">
        <v>233</v>
      </c>
      <c r="AV141" s="13" t="s">
        <v>87</v>
      </c>
      <c r="AW141" s="13" t="s">
        <v>37</v>
      </c>
      <c r="AX141" s="13" t="s">
        <v>76</v>
      </c>
      <c r="AY141" s="150" t="s">
        <v>223</v>
      </c>
    </row>
    <row r="142" spans="2:65" s="13" customFormat="1" ht="11.25">
      <c r="B142" s="149"/>
      <c r="D142" s="143" t="s">
        <v>249</v>
      </c>
      <c r="E142" s="150" t="s">
        <v>19</v>
      </c>
      <c r="F142" s="151" t="s">
        <v>2116</v>
      </c>
      <c r="H142" s="152">
        <v>12.5</v>
      </c>
      <c r="I142" s="153"/>
      <c r="L142" s="149"/>
      <c r="M142" s="154"/>
      <c r="T142" s="155"/>
      <c r="AT142" s="150" t="s">
        <v>249</v>
      </c>
      <c r="AU142" s="150" t="s">
        <v>233</v>
      </c>
      <c r="AV142" s="13" t="s">
        <v>87</v>
      </c>
      <c r="AW142" s="13" t="s">
        <v>37</v>
      </c>
      <c r="AX142" s="13" t="s">
        <v>76</v>
      </c>
      <c r="AY142" s="150" t="s">
        <v>223</v>
      </c>
    </row>
    <row r="143" spans="2:65" s="13" customFormat="1" ht="11.25">
      <c r="B143" s="149"/>
      <c r="D143" s="143" t="s">
        <v>249</v>
      </c>
      <c r="E143" s="150" t="s">
        <v>19</v>
      </c>
      <c r="F143" s="151" t="s">
        <v>2117</v>
      </c>
      <c r="H143" s="152">
        <v>13</v>
      </c>
      <c r="I143" s="153"/>
      <c r="L143" s="149"/>
      <c r="M143" s="154"/>
      <c r="T143" s="155"/>
      <c r="AT143" s="150" t="s">
        <v>249</v>
      </c>
      <c r="AU143" s="150" t="s">
        <v>233</v>
      </c>
      <c r="AV143" s="13" t="s">
        <v>87</v>
      </c>
      <c r="AW143" s="13" t="s">
        <v>37</v>
      </c>
      <c r="AX143" s="13" t="s">
        <v>84</v>
      </c>
      <c r="AY143" s="150" t="s">
        <v>223</v>
      </c>
    </row>
    <row r="144" spans="2:65" s="1" customFormat="1" ht="24.2" customHeight="1">
      <c r="B144" s="34"/>
      <c r="C144" s="129" t="s">
        <v>391</v>
      </c>
      <c r="D144" s="129" t="s">
        <v>227</v>
      </c>
      <c r="E144" s="130" t="s">
        <v>2118</v>
      </c>
      <c r="F144" s="131" t="s">
        <v>2119</v>
      </c>
      <c r="G144" s="132" t="s">
        <v>230</v>
      </c>
      <c r="H144" s="133">
        <v>6</v>
      </c>
      <c r="I144" s="134"/>
      <c r="J144" s="135">
        <f>ROUND(I144*H144,2)</f>
        <v>0</v>
      </c>
      <c r="K144" s="131" t="s">
        <v>272</v>
      </c>
      <c r="L144" s="34"/>
      <c r="M144" s="136" t="s">
        <v>19</v>
      </c>
      <c r="N144" s="137" t="s">
        <v>47</v>
      </c>
      <c r="P144" s="138">
        <f>O144*H144</f>
        <v>0</v>
      </c>
      <c r="Q144" s="138">
        <v>0</v>
      </c>
      <c r="R144" s="138">
        <f>Q144*H144</f>
        <v>0</v>
      </c>
      <c r="S144" s="138">
        <v>0</v>
      </c>
      <c r="T144" s="139">
        <f>S144*H144</f>
        <v>0</v>
      </c>
      <c r="AR144" s="140" t="s">
        <v>232</v>
      </c>
      <c r="AT144" s="140" t="s">
        <v>227</v>
      </c>
      <c r="AU144" s="140" t="s">
        <v>233</v>
      </c>
      <c r="AY144" s="18" t="s">
        <v>223</v>
      </c>
      <c r="BE144" s="141">
        <f>IF(N144="základní",J144,0)</f>
        <v>0</v>
      </c>
      <c r="BF144" s="141">
        <f>IF(N144="snížená",J144,0)</f>
        <v>0</v>
      </c>
      <c r="BG144" s="141">
        <f>IF(N144="zákl. přenesená",J144,0)</f>
        <v>0</v>
      </c>
      <c r="BH144" s="141">
        <f>IF(N144="sníž. přenesená",J144,0)</f>
        <v>0</v>
      </c>
      <c r="BI144" s="141">
        <f>IF(N144="nulová",J144,0)</f>
        <v>0</v>
      </c>
      <c r="BJ144" s="18" t="s">
        <v>84</v>
      </c>
      <c r="BK144" s="141">
        <f>ROUND(I144*H144,2)</f>
        <v>0</v>
      </c>
      <c r="BL144" s="18" t="s">
        <v>232</v>
      </c>
      <c r="BM144" s="140" t="s">
        <v>2120</v>
      </c>
    </row>
    <row r="145" spans="2:65" s="1" customFormat="1" ht="11.25">
      <c r="B145" s="34"/>
      <c r="D145" s="163" t="s">
        <v>274</v>
      </c>
      <c r="F145" s="164" t="s">
        <v>2121</v>
      </c>
      <c r="I145" s="165"/>
      <c r="L145" s="34"/>
      <c r="M145" s="166"/>
      <c r="T145" s="55"/>
      <c r="AT145" s="18" t="s">
        <v>274</v>
      </c>
      <c r="AU145" s="18" t="s">
        <v>233</v>
      </c>
    </row>
    <row r="146" spans="2:65" s="13" customFormat="1" ht="11.25">
      <c r="B146" s="149"/>
      <c r="D146" s="143" t="s">
        <v>249</v>
      </c>
      <c r="E146" s="150" t="s">
        <v>19</v>
      </c>
      <c r="F146" s="151" t="s">
        <v>2122</v>
      </c>
      <c r="H146" s="152">
        <v>12</v>
      </c>
      <c r="I146" s="153"/>
      <c r="L146" s="149"/>
      <c r="M146" s="154"/>
      <c r="T146" s="155"/>
      <c r="AT146" s="150" t="s">
        <v>249</v>
      </c>
      <c r="AU146" s="150" t="s">
        <v>233</v>
      </c>
      <c r="AV146" s="13" t="s">
        <v>87</v>
      </c>
      <c r="AW146" s="13" t="s">
        <v>37</v>
      </c>
      <c r="AX146" s="13" t="s">
        <v>76</v>
      </c>
      <c r="AY146" s="150" t="s">
        <v>223</v>
      </c>
    </row>
    <row r="147" spans="2:65" s="13" customFormat="1" ht="11.25">
      <c r="B147" s="149"/>
      <c r="D147" s="143" t="s">
        <v>249</v>
      </c>
      <c r="E147" s="150" t="s">
        <v>19</v>
      </c>
      <c r="F147" s="151" t="s">
        <v>2123</v>
      </c>
      <c r="H147" s="152">
        <v>6</v>
      </c>
      <c r="I147" s="153"/>
      <c r="L147" s="149"/>
      <c r="M147" s="154"/>
      <c r="T147" s="155"/>
      <c r="AT147" s="150" t="s">
        <v>249</v>
      </c>
      <c r="AU147" s="150" t="s">
        <v>233</v>
      </c>
      <c r="AV147" s="13" t="s">
        <v>87</v>
      </c>
      <c r="AW147" s="13" t="s">
        <v>37</v>
      </c>
      <c r="AX147" s="13" t="s">
        <v>84</v>
      </c>
      <c r="AY147" s="150" t="s">
        <v>223</v>
      </c>
    </row>
    <row r="148" spans="2:65" s="1" customFormat="1" ht="24.2" customHeight="1">
      <c r="B148" s="34"/>
      <c r="C148" s="129" t="s">
        <v>397</v>
      </c>
      <c r="D148" s="129" t="s">
        <v>227</v>
      </c>
      <c r="E148" s="130" t="s">
        <v>2124</v>
      </c>
      <c r="F148" s="131" t="s">
        <v>2125</v>
      </c>
      <c r="G148" s="132" t="s">
        <v>230</v>
      </c>
      <c r="H148" s="133">
        <v>1</v>
      </c>
      <c r="I148" s="134"/>
      <c r="J148" s="135">
        <f>ROUND(I148*H148,2)</f>
        <v>0</v>
      </c>
      <c r="K148" s="131" t="s">
        <v>272</v>
      </c>
      <c r="L148" s="34"/>
      <c r="M148" s="136" t="s">
        <v>19</v>
      </c>
      <c r="N148" s="137" t="s">
        <v>47</v>
      </c>
      <c r="P148" s="138">
        <f>O148*H148</f>
        <v>0</v>
      </c>
      <c r="Q148" s="138">
        <v>0</v>
      </c>
      <c r="R148" s="138">
        <f>Q148*H148</f>
        <v>0</v>
      </c>
      <c r="S148" s="138">
        <v>0</v>
      </c>
      <c r="T148" s="139">
        <f>S148*H148</f>
        <v>0</v>
      </c>
      <c r="AR148" s="140" t="s">
        <v>232</v>
      </c>
      <c r="AT148" s="140" t="s">
        <v>227</v>
      </c>
      <c r="AU148" s="140" t="s">
        <v>233</v>
      </c>
      <c r="AY148" s="18" t="s">
        <v>223</v>
      </c>
      <c r="BE148" s="141">
        <f>IF(N148="základní",J148,0)</f>
        <v>0</v>
      </c>
      <c r="BF148" s="141">
        <f>IF(N148="snížená",J148,0)</f>
        <v>0</v>
      </c>
      <c r="BG148" s="141">
        <f>IF(N148="zákl. přenesená",J148,0)</f>
        <v>0</v>
      </c>
      <c r="BH148" s="141">
        <f>IF(N148="sníž. přenesená",J148,0)</f>
        <v>0</v>
      </c>
      <c r="BI148" s="141">
        <f>IF(N148="nulová",J148,0)</f>
        <v>0</v>
      </c>
      <c r="BJ148" s="18" t="s">
        <v>84</v>
      </c>
      <c r="BK148" s="141">
        <f>ROUND(I148*H148,2)</f>
        <v>0</v>
      </c>
      <c r="BL148" s="18" t="s">
        <v>232</v>
      </c>
      <c r="BM148" s="140" t="s">
        <v>2126</v>
      </c>
    </row>
    <row r="149" spans="2:65" s="1" customFormat="1" ht="11.25">
      <c r="B149" s="34"/>
      <c r="D149" s="163" t="s">
        <v>274</v>
      </c>
      <c r="F149" s="164" t="s">
        <v>2127</v>
      </c>
      <c r="I149" s="165"/>
      <c r="L149" s="34"/>
      <c r="M149" s="166"/>
      <c r="T149" s="55"/>
      <c r="AT149" s="18" t="s">
        <v>274</v>
      </c>
      <c r="AU149" s="18" t="s">
        <v>233</v>
      </c>
    </row>
    <row r="150" spans="2:65" s="1" customFormat="1" ht="49.15" customHeight="1">
      <c r="B150" s="34"/>
      <c r="C150" s="129" t="s">
        <v>405</v>
      </c>
      <c r="D150" s="129" t="s">
        <v>227</v>
      </c>
      <c r="E150" s="130" t="s">
        <v>2128</v>
      </c>
      <c r="F150" s="131" t="s">
        <v>2129</v>
      </c>
      <c r="G150" s="132" t="s">
        <v>230</v>
      </c>
      <c r="H150" s="133">
        <v>13</v>
      </c>
      <c r="I150" s="134"/>
      <c r="J150" s="135">
        <f>ROUND(I150*H150,2)</f>
        <v>0</v>
      </c>
      <c r="K150" s="131" t="s">
        <v>272</v>
      </c>
      <c r="L150" s="34"/>
      <c r="M150" s="136" t="s">
        <v>19</v>
      </c>
      <c r="N150" s="137" t="s">
        <v>47</v>
      </c>
      <c r="P150" s="138">
        <f>O150*H150</f>
        <v>0</v>
      </c>
      <c r="Q150" s="138">
        <v>0</v>
      </c>
      <c r="R150" s="138">
        <f>Q150*H150</f>
        <v>0</v>
      </c>
      <c r="S150" s="138">
        <v>0</v>
      </c>
      <c r="T150" s="139">
        <f>S150*H150</f>
        <v>0</v>
      </c>
      <c r="AR150" s="140" t="s">
        <v>232</v>
      </c>
      <c r="AT150" s="140" t="s">
        <v>227</v>
      </c>
      <c r="AU150" s="140" t="s">
        <v>233</v>
      </c>
      <c r="AY150" s="18" t="s">
        <v>223</v>
      </c>
      <c r="BE150" s="141">
        <f>IF(N150="základní",J150,0)</f>
        <v>0</v>
      </c>
      <c r="BF150" s="141">
        <f>IF(N150="snížená",J150,0)</f>
        <v>0</v>
      </c>
      <c r="BG150" s="141">
        <f>IF(N150="zákl. přenesená",J150,0)</f>
        <v>0</v>
      </c>
      <c r="BH150" s="141">
        <f>IF(N150="sníž. přenesená",J150,0)</f>
        <v>0</v>
      </c>
      <c r="BI150" s="141">
        <f>IF(N150="nulová",J150,0)</f>
        <v>0</v>
      </c>
      <c r="BJ150" s="18" t="s">
        <v>84</v>
      </c>
      <c r="BK150" s="141">
        <f>ROUND(I150*H150,2)</f>
        <v>0</v>
      </c>
      <c r="BL150" s="18" t="s">
        <v>232</v>
      </c>
      <c r="BM150" s="140" t="s">
        <v>2130</v>
      </c>
    </row>
    <row r="151" spans="2:65" s="1" customFormat="1" ht="11.25">
      <c r="B151" s="34"/>
      <c r="D151" s="163" t="s">
        <v>274</v>
      </c>
      <c r="F151" s="164" t="s">
        <v>2131</v>
      </c>
      <c r="I151" s="165"/>
      <c r="L151" s="34"/>
      <c r="M151" s="166"/>
      <c r="T151" s="55"/>
      <c r="AT151" s="18" t="s">
        <v>274</v>
      </c>
      <c r="AU151" s="18" t="s">
        <v>233</v>
      </c>
    </row>
    <row r="152" spans="2:65" s="1" customFormat="1" ht="49.15" customHeight="1">
      <c r="B152" s="34"/>
      <c r="C152" s="129" t="s">
        <v>411</v>
      </c>
      <c r="D152" s="129" t="s">
        <v>227</v>
      </c>
      <c r="E152" s="130" t="s">
        <v>2132</v>
      </c>
      <c r="F152" s="131" t="s">
        <v>2133</v>
      </c>
      <c r="G152" s="132" t="s">
        <v>230</v>
      </c>
      <c r="H152" s="133">
        <v>6</v>
      </c>
      <c r="I152" s="134"/>
      <c r="J152" s="135">
        <f>ROUND(I152*H152,2)</f>
        <v>0</v>
      </c>
      <c r="K152" s="131" t="s">
        <v>272</v>
      </c>
      <c r="L152" s="34"/>
      <c r="M152" s="136" t="s">
        <v>19</v>
      </c>
      <c r="N152" s="137" t="s">
        <v>47</v>
      </c>
      <c r="P152" s="138">
        <f>O152*H152</f>
        <v>0</v>
      </c>
      <c r="Q152" s="138">
        <v>0</v>
      </c>
      <c r="R152" s="138">
        <f>Q152*H152</f>
        <v>0</v>
      </c>
      <c r="S152" s="138">
        <v>0</v>
      </c>
      <c r="T152" s="139">
        <f>S152*H152</f>
        <v>0</v>
      </c>
      <c r="AR152" s="140" t="s">
        <v>232</v>
      </c>
      <c r="AT152" s="140" t="s">
        <v>227</v>
      </c>
      <c r="AU152" s="140" t="s">
        <v>233</v>
      </c>
      <c r="AY152" s="18" t="s">
        <v>223</v>
      </c>
      <c r="BE152" s="141">
        <f>IF(N152="základní",J152,0)</f>
        <v>0</v>
      </c>
      <c r="BF152" s="141">
        <f>IF(N152="snížená",J152,0)</f>
        <v>0</v>
      </c>
      <c r="BG152" s="141">
        <f>IF(N152="zákl. přenesená",J152,0)</f>
        <v>0</v>
      </c>
      <c r="BH152" s="141">
        <f>IF(N152="sníž. přenesená",J152,0)</f>
        <v>0</v>
      </c>
      <c r="BI152" s="141">
        <f>IF(N152="nulová",J152,0)</f>
        <v>0</v>
      </c>
      <c r="BJ152" s="18" t="s">
        <v>84</v>
      </c>
      <c r="BK152" s="141">
        <f>ROUND(I152*H152,2)</f>
        <v>0</v>
      </c>
      <c r="BL152" s="18" t="s">
        <v>232</v>
      </c>
      <c r="BM152" s="140" t="s">
        <v>2134</v>
      </c>
    </row>
    <row r="153" spans="2:65" s="1" customFormat="1" ht="11.25">
      <c r="B153" s="34"/>
      <c r="D153" s="163" t="s">
        <v>274</v>
      </c>
      <c r="F153" s="164" t="s">
        <v>2135</v>
      </c>
      <c r="I153" s="165"/>
      <c r="L153" s="34"/>
      <c r="M153" s="166"/>
      <c r="T153" s="55"/>
      <c r="AT153" s="18" t="s">
        <v>274</v>
      </c>
      <c r="AU153" s="18" t="s">
        <v>233</v>
      </c>
    </row>
    <row r="154" spans="2:65" s="1" customFormat="1" ht="49.15" customHeight="1">
      <c r="B154" s="34"/>
      <c r="C154" s="129" t="s">
        <v>416</v>
      </c>
      <c r="D154" s="129" t="s">
        <v>227</v>
      </c>
      <c r="E154" s="130" t="s">
        <v>2136</v>
      </c>
      <c r="F154" s="131" t="s">
        <v>2137</v>
      </c>
      <c r="G154" s="132" t="s">
        <v>230</v>
      </c>
      <c r="H154" s="133">
        <v>1</v>
      </c>
      <c r="I154" s="134"/>
      <c r="J154" s="135">
        <f>ROUND(I154*H154,2)</f>
        <v>0</v>
      </c>
      <c r="K154" s="131" t="s">
        <v>272</v>
      </c>
      <c r="L154" s="34"/>
      <c r="M154" s="136" t="s">
        <v>19</v>
      </c>
      <c r="N154" s="137" t="s">
        <v>47</v>
      </c>
      <c r="P154" s="138">
        <f>O154*H154</f>
        <v>0</v>
      </c>
      <c r="Q154" s="138">
        <v>0</v>
      </c>
      <c r="R154" s="138">
        <f>Q154*H154</f>
        <v>0</v>
      </c>
      <c r="S154" s="138">
        <v>0</v>
      </c>
      <c r="T154" s="139">
        <f>S154*H154</f>
        <v>0</v>
      </c>
      <c r="AR154" s="140" t="s">
        <v>232</v>
      </c>
      <c r="AT154" s="140" t="s">
        <v>227</v>
      </c>
      <c r="AU154" s="140" t="s">
        <v>233</v>
      </c>
      <c r="AY154" s="18" t="s">
        <v>223</v>
      </c>
      <c r="BE154" s="141">
        <f>IF(N154="základní",J154,0)</f>
        <v>0</v>
      </c>
      <c r="BF154" s="141">
        <f>IF(N154="snížená",J154,0)</f>
        <v>0</v>
      </c>
      <c r="BG154" s="141">
        <f>IF(N154="zákl. přenesená",J154,0)</f>
        <v>0</v>
      </c>
      <c r="BH154" s="141">
        <f>IF(N154="sníž. přenesená",J154,0)</f>
        <v>0</v>
      </c>
      <c r="BI154" s="141">
        <f>IF(N154="nulová",J154,0)</f>
        <v>0</v>
      </c>
      <c r="BJ154" s="18" t="s">
        <v>84</v>
      </c>
      <c r="BK154" s="141">
        <f>ROUND(I154*H154,2)</f>
        <v>0</v>
      </c>
      <c r="BL154" s="18" t="s">
        <v>232</v>
      </c>
      <c r="BM154" s="140" t="s">
        <v>2138</v>
      </c>
    </row>
    <row r="155" spans="2:65" s="1" customFormat="1" ht="11.25">
      <c r="B155" s="34"/>
      <c r="D155" s="163" t="s">
        <v>274</v>
      </c>
      <c r="F155" s="164" t="s">
        <v>2139</v>
      </c>
      <c r="I155" s="165"/>
      <c r="L155" s="34"/>
      <c r="M155" s="184"/>
      <c r="N155" s="185"/>
      <c r="O155" s="185"/>
      <c r="P155" s="185"/>
      <c r="Q155" s="185"/>
      <c r="R155" s="185"/>
      <c r="S155" s="185"/>
      <c r="T155" s="186"/>
      <c r="AT155" s="18" t="s">
        <v>274</v>
      </c>
      <c r="AU155" s="18" t="s">
        <v>233</v>
      </c>
    </row>
    <row r="156" spans="2:65" s="1" customFormat="1" ht="6.95" customHeight="1">
      <c r="B156" s="43"/>
      <c r="C156" s="44"/>
      <c r="D156" s="44"/>
      <c r="E156" s="44"/>
      <c r="F156" s="44"/>
      <c r="G156" s="44"/>
      <c r="H156" s="44"/>
      <c r="I156" s="44"/>
      <c r="J156" s="44"/>
      <c r="K156" s="44"/>
      <c r="L156" s="34"/>
    </row>
  </sheetData>
  <sheetProtection algorithmName="SHA-512" hashValue="iR5aO9pbCNwsPrCDiNkBzIoMvfL/gItzg+oLigz+bYkfp2bl+yRbaoG1M9mH+wExbjK9mhFuX9AYQcX0d4d7pQ==" saltValue="EGdvafnlR3w8iexH6gpKZ10r9GyJ+0n0hjjb7deKnKwQa6tesjrW06455jB4+6y9EuIB0BIB7WUjOOJi4SUxTA==" spinCount="100000" sheet="1" objects="1" scenarios="1" formatColumns="0" formatRows="0" autoFilter="0"/>
  <autoFilter ref="C82:K155" xr:uid="{00000000-0009-0000-0000-00000F000000}"/>
  <mergeCells count="9">
    <mergeCell ref="E50:H50"/>
    <mergeCell ref="E73:H73"/>
    <mergeCell ref="E75:H75"/>
    <mergeCell ref="L2:V2"/>
    <mergeCell ref="E7:H7"/>
    <mergeCell ref="E9:H9"/>
    <mergeCell ref="E18:H18"/>
    <mergeCell ref="E27:H27"/>
    <mergeCell ref="E48:H48"/>
  </mergeCells>
  <hyperlinks>
    <hyperlink ref="F87" r:id="rId1" xr:uid="{00000000-0004-0000-0F00-000000000000}"/>
    <hyperlink ref="F91" r:id="rId2" xr:uid="{00000000-0004-0000-0F00-000001000000}"/>
    <hyperlink ref="F111" r:id="rId3" xr:uid="{00000000-0004-0000-0F00-000002000000}"/>
    <hyperlink ref="F120" r:id="rId4" xr:uid="{00000000-0004-0000-0F00-000003000000}"/>
    <hyperlink ref="F124" r:id="rId5" xr:uid="{00000000-0004-0000-0F00-000004000000}"/>
    <hyperlink ref="F128" r:id="rId6" xr:uid="{00000000-0004-0000-0F00-000005000000}"/>
    <hyperlink ref="F132" r:id="rId7" xr:uid="{00000000-0004-0000-0F00-000006000000}"/>
    <hyperlink ref="F135" r:id="rId8" xr:uid="{00000000-0004-0000-0F00-000007000000}"/>
    <hyperlink ref="F137" r:id="rId9" xr:uid="{00000000-0004-0000-0F00-000008000000}"/>
    <hyperlink ref="F140" r:id="rId10" xr:uid="{00000000-0004-0000-0F00-000009000000}"/>
    <hyperlink ref="F145" r:id="rId11" xr:uid="{00000000-0004-0000-0F00-00000A000000}"/>
    <hyperlink ref="F149" r:id="rId12" xr:uid="{00000000-0004-0000-0F00-00000B000000}"/>
    <hyperlink ref="F151" r:id="rId13" xr:uid="{00000000-0004-0000-0F00-00000C000000}"/>
    <hyperlink ref="F153" r:id="rId14" xr:uid="{00000000-0004-0000-0F00-00000D000000}"/>
    <hyperlink ref="F155" r:id="rId15" xr:uid="{00000000-0004-0000-0F00-00000E000000}"/>
  </hyperlinks>
  <pageMargins left="0.39370078740157483" right="0.39370078740157483" top="0.39370078740157483" bottom="0.39370078740157483" header="0" footer="0"/>
  <pageSetup paperSize="9" scale="76" fitToHeight="0" orientation="portrait" r:id="rId16"/>
  <headerFooter>
    <oddFooter>&amp;CStrana &amp;P z &amp;N</oddFooter>
  </headerFooter>
  <drawing r:id="rId17"/>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2:BM152"/>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134</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2140</v>
      </c>
      <c r="F9" s="322"/>
      <c r="G9" s="322"/>
      <c r="H9" s="322"/>
      <c r="L9" s="34"/>
    </row>
    <row r="10" spans="2:46" s="1" customFormat="1" ht="11.25">
      <c r="B10" s="34"/>
      <c r="L10" s="34"/>
    </row>
    <row r="11" spans="2:46" s="1" customFormat="1" ht="12" customHeight="1">
      <c r="B11" s="34"/>
      <c r="D11" s="28" t="s">
        <v>18</v>
      </c>
      <c r="F11" s="26" t="s">
        <v>131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2030</v>
      </c>
      <c r="I13" s="25" t="s">
        <v>27</v>
      </c>
      <c r="J13" s="30" t="s">
        <v>2031</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ROUNDUP(J83,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ROUNDUP((SUM(BE83:BE151)),  2)</f>
        <v>0</v>
      </c>
      <c r="I33" s="91">
        <v>0.21</v>
      </c>
      <c r="J33" s="90">
        <f>ROUNDUP(((SUM(BE83:BE151))*I33),  2)</f>
        <v>0</v>
      </c>
      <c r="L33" s="34"/>
    </row>
    <row r="34" spans="2:12" s="1" customFormat="1" ht="14.45" customHeight="1">
      <c r="B34" s="34"/>
      <c r="E34" s="28" t="s">
        <v>48</v>
      </c>
      <c r="F34" s="90">
        <f>ROUNDUP((SUM(BF83:BF151)),  2)</f>
        <v>0</v>
      </c>
      <c r="I34" s="91">
        <v>0.12</v>
      </c>
      <c r="J34" s="90">
        <f>ROUNDUP(((SUM(BF83:BF151))*I34),  2)</f>
        <v>0</v>
      </c>
      <c r="L34" s="34"/>
    </row>
    <row r="35" spans="2:12" s="1" customFormat="1" ht="14.45" hidden="1" customHeight="1">
      <c r="B35" s="34"/>
      <c r="E35" s="28" t="s">
        <v>49</v>
      </c>
      <c r="F35" s="90">
        <f>ROUNDUP((SUM(BG83:BG151)),  2)</f>
        <v>0</v>
      </c>
      <c r="I35" s="91">
        <v>0.21</v>
      </c>
      <c r="J35" s="90">
        <f>0</f>
        <v>0</v>
      </c>
      <c r="L35" s="34"/>
    </row>
    <row r="36" spans="2:12" s="1" customFormat="1" ht="14.45" hidden="1" customHeight="1">
      <c r="B36" s="34"/>
      <c r="E36" s="28" t="s">
        <v>50</v>
      </c>
      <c r="F36" s="90">
        <f>ROUNDUP((SUM(BH83:BH151)),  2)</f>
        <v>0</v>
      </c>
      <c r="I36" s="91">
        <v>0.12</v>
      </c>
      <c r="J36" s="90">
        <f>0</f>
        <v>0</v>
      </c>
      <c r="L36" s="34"/>
    </row>
    <row r="37" spans="2:12" s="1" customFormat="1" ht="14.45" hidden="1" customHeight="1">
      <c r="B37" s="34"/>
      <c r="E37" s="28" t="s">
        <v>51</v>
      </c>
      <c r="F37" s="90">
        <f>ROUNDUP((SUM(BI83:BI151)),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IO 001.2 - IO 001.2 - Příprava území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J83</f>
        <v>0</v>
      </c>
      <c r="L59" s="34"/>
      <c r="AU59" s="18" t="s">
        <v>186</v>
      </c>
    </row>
    <row r="60" spans="2:47" s="8" customFormat="1" ht="24.95" customHeight="1">
      <c r="B60" s="101"/>
      <c r="D60" s="102" t="s">
        <v>187</v>
      </c>
      <c r="E60" s="103"/>
      <c r="F60" s="103"/>
      <c r="G60" s="103"/>
      <c r="H60" s="103"/>
      <c r="I60" s="103"/>
      <c r="J60" s="104">
        <f>J84</f>
        <v>0</v>
      </c>
      <c r="L60" s="101"/>
    </row>
    <row r="61" spans="2:47" s="9" customFormat="1" ht="19.899999999999999" customHeight="1">
      <c r="B61" s="105"/>
      <c r="D61" s="106" t="s">
        <v>188</v>
      </c>
      <c r="E61" s="107"/>
      <c r="F61" s="107"/>
      <c r="G61" s="107"/>
      <c r="H61" s="107"/>
      <c r="I61" s="107"/>
      <c r="J61" s="108">
        <f>J85</f>
        <v>0</v>
      </c>
      <c r="L61" s="105"/>
    </row>
    <row r="62" spans="2:47" s="9" customFormat="1" ht="14.85" customHeight="1">
      <c r="B62" s="105"/>
      <c r="D62" s="106" t="s">
        <v>189</v>
      </c>
      <c r="E62" s="107"/>
      <c r="F62" s="107"/>
      <c r="G62" s="107"/>
      <c r="H62" s="107"/>
      <c r="I62" s="107"/>
      <c r="J62" s="108">
        <f>J89</f>
        <v>0</v>
      </c>
      <c r="L62" s="105"/>
    </row>
    <row r="63" spans="2:47" s="9" customFormat="1" ht="14.85" customHeight="1">
      <c r="B63" s="105"/>
      <c r="D63" s="106" t="s">
        <v>1584</v>
      </c>
      <c r="E63" s="107"/>
      <c r="F63" s="107"/>
      <c r="G63" s="107"/>
      <c r="H63" s="107"/>
      <c r="I63" s="107"/>
      <c r="J63" s="108">
        <f>J106</f>
        <v>0</v>
      </c>
      <c r="L63" s="105"/>
    </row>
    <row r="64" spans="2:47" s="1" customFormat="1" ht="21.75" customHeight="1">
      <c r="B64" s="34"/>
      <c r="L64" s="34"/>
    </row>
    <row r="65" spans="2:12" s="1" customFormat="1" ht="6.95" customHeight="1">
      <c r="B65" s="43"/>
      <c r="C65" s="44"/>
      <c r="D65" s="44"/>
      <c r="E65" s="44"/>
      <c r="F65" s="44"/>
      <c r="G65" s="44"/>
      <c r="H65" s="44"/>
      <c r="I65" s="44"/>
      <c r="J65" s="44"/>
      <c r="K65" s="44"/>
      <c r="L65" s="34"/>
    </row>
    <row r="69" spans="2:12" s="1" customFormat="1" ht="6.95" customHeight="1">
      <c r="B69" s="45"/>
      <c r="C69" s="46"/>
      <c r="D69" s="46"/>
      <c r="E69" s="46"/>
      <c r="F69" s="46"/>
      <c r="G69" s="46"/>
      <c r="H69" s="46"/>
      <c r="I69" s="46"/>
      <c r="J69" s="46"/>
      <c r="K69" s="46"/>
      <c r="L69" s="34"/>
    </row>
    <row r="70" spans="2:12" s="1" customFormat="1" ht="24.95" customHeight="1">
      <c r="B70" s="34"/>
      <c r="C70" s="22" t="s">
        <v>208</v>
      </c>
      <c r="L70" s="34"/>
    </row>
    <row r="71" spans="2:12" s="1" customFormat="1" ht="6.95" customHeight="1">
      <c r="B71" s="34"/>
      <c r="L71" s="34"/>
    </row>
    <row r="72" spans="2:12" s="1" customFormat="1" ht="12" customHeight="1">
      <c r="B72" s="34"/>
      <c r="C72" s="28" t="s">
        <v>16</v>
      </c>
      <c r="L72" s="34"/>
    </row>
    <row r="73" spans="2:12" s="1" customFormat="1" ht="16.5" customHeight="1">
      <c r="B73" s="34"/>
      <c r="E73" s="320" t="str">
        <f>E7</f>
        <v>II/231 Rekonstrukce ul. 28.října, II.část</v>
      </c>
      <c r="F73" s="321"/>
      <c r="G73" s="321"/>
      <c r="H73" s="321"/>
      <c r="L73" s="34"/>
    </row>
    <row r="74" spans="2:12" s="1" customFormat="1" ht="12" customHeight="1">
      <c r="B74" s="34"/>
      <c r="C74" s="28" t="s">
        <v>180</v>
      </c>
      <c r="L74" s="34"/>
    </row>
    <row r="75" spans="2:12" s="1" customFormat="1" ht="16.5" customHeight="1">
      <c r="B75" s="34"/>
      <c r="E75" s="315" t="str">
        <f>E9</f>
        <v>IO 001.2 - IO 001.2 - Příprava území (100% město)</v>
      </c>
      <c r="F75" s="322"/>
      <c r="G75" s="322"/>
      <c r="H75" s="322"/>
      <c r="L75" s="34"/>
    </row>
    <row r="76" spans="2:12" s="1" customFormat="1" ht="6.95" customHeight="1">
      <c r="B76" s="34"/>
      <c r="L76" s="34"/>
    </row>
    <row r="77" spans="2:12" s="1" customFormat="1" ht="12" customHeight="1">
      <c r="B77" s="34"/>
      <c r="C77" s="28" t="s">
        <v>21</v>
      </c>
      <c r="F77" s="26" t="str">
        <f>F12</f>
        <v xml:space="preserve"> </v>
      </c>
      <c r="I77" s="28" t="s">
        <v>23</v>
      </c>
      <c r="J77" s="51" t="str">
        <f>IF(J12="","",J12)</f>
        <v>1. 10. 2024</v>
      </c>
      <c r="L77" s="34"/>
    </row>
    <row r="78" spans="2:12" s="1" customFormat="1" ht="6.95" customHeight="1">
      <c r="B78" s="34"/>
      <c r="L78" s="34"/>
    </row>
    <row r="79" spans="2:12" s="1" customFormat="1" ht="15.2" customHeight="1">
      <c r="B79" s="34"/>
      <c r="C79" s="28" t="s">
        <v>29</v>
      </c>
      <c r="F79" s="26" t="str">
        <f>E15</f>
        <v>Statutární město Plzeň+ SÚS Plzeňského kraje, p.o.</v>
      </c>
      <c r="I79" s="28" t="s">
        <v>35</v>
      </c>
      <c r="J79" s="32" t="str">
        <f>E21</f>
        <v>PSDS s.r.o.</v>
      </c>
      <c r="L79" s="34"/>
    </row>
    <row r="80" spans="2:12" s="1" customFormat="1" ht="15.2" customHeight="1">
      <c r="B80" s="34"/>
      <c r="C80" s="28" t="s">
        <v>33</v>
      </c>
      <c r="F80" s="26" t="str">
        <f>IF(E18="","",E18)</f>
        <v>Vyplň údaj</v>
      </c>
      <c r="I80" s="28" t="s">
        <v>38</v>
      </c>
      <c r="J80" s="32" t="str">
        <f>E24</f>
        <v xml:space="preserve"> </v>
      </c>
      <c r="L80" s="34"/>
    </row>
    <row r="81" spans="2:65" s="1" customFormat="1" ht="10.35" customHeight="1">
      <c r="B81" s="34"/>
      <c r="L81" s="34"/>
    </row>
    <row r="82" spans="2:65" s="10" customFormat="1" ht="29.25" customHeight="1">
      <c r="B82" s="109"/>
      <c r="C82" s="110" t="s">
        <v>209</v>
      </c>
      <c r="D82" s="111" t="s">
        <v>61</v>
      </c>
      <c r="E82" s="111" t="s">
        <v>57</v>
      </c>
      <c r="F82" s="111" t="s">
        <v>58</v>
      </c>
      <c r="G82" s="111" t="s">
        <v>210</v>
      </c>
      <c r="H82" s="111" t="s">
        <v>211</v>
      </c>
      <c r="I82" s="111" t="s">
        <v>212</v>
      </c>
      <c r="J82" s="111" t="s">
        <v>185</v>
      </c>
      <c r="K82" s="112" t="s">
        <v>213</v>
      </c>
      <c r="L82" s="109"/>
      <c r="M82" s="58" t="s">
        <v>19</v>
      </c>
      <c r="N82" s="59" t="s">
        <v>46</v>
      </c>
      <c r="O82" s="59" t="s">
        <v>214</v>
      </c>
      <c r="P82" s="59" t="s">
        <v>215</v>
      </c>
      <c r="Q82" s="59" t="s">
        <v>216</v>
      </c>
      <c r="R82" s="59" t="s">
        <v>217</v>
      </c>
      <c r="S82" s="59" t="s">
        <v>218</v>
      </c>
      <c r="T82" s="60" t="s">
        <v>219</v>
      </c>
    </row>
    <row r="83" spans="2:65" s="1" customFormat="1" ht="22.9" customHeight="1">
      <c r="B83" s="34"/>
      <c r="C83" s="63" t="s">
        <v>220</v>
      </c>
      <c r="J83" s="113">
        <f>BK83</f>
        <v>0</v>
      </c>
      <c r="L83" s="34"/>
      <c r="M83" s="61"/>
      <c r="N83" s="52"/>
      <c r="O83" s="52"/>
      <c r="P83" s="114">
        <f>P84</f>
        <v>0</v>
      </c>
      <c r="Q83" s="52"/>
      <c r="R83" s="114">
        <f>R84</f>
        <v>0.10675000000000001</v>
      </c>
      <c r="S83" s="52"/>
      <c r="T83" s="115">
        <f>T84</f>
        <v>0</v>
      </c>
      <c r="AT83" s="18" t="s">
        <v>75</v>
      </c>
      <c r="AU83" s="18" t="s">
        <v>186</v>
      </c>
      <c r="BK83" s="116">
        <f>BK84</f>
        <v>0</v>
      </c>
    </row>
    <row r="84" spans="2:65" s="11" customFormat="1" ht="25.9" customHeight="1">
      <c r="B84" s="117"/>
      <c r="D84" s="118" t="s">
        <v>75</v>
      </c>
      <c r="E84" s="119" t="s">
        <v>221</v>
      </c>
      <c r="F84" s="119" t="s">
        <v>222</v>
      </c>
      <c r="I84" s="120"/>
      <c r="J84" s="121">
        <f>BK84</f>
        <v>0</v>
      </c>
      <c r="L84" s="117"/>
      <c r="M84" s="122"/>
      <c r="P84" s="123">
        <f>P85</f>
        <v>0</v>
      </c>
      <c r="R84" s="123">
        <f>R85</f>
        <v>0.10675000000000001</v>
      </c>
      <c r="T84" s="124">
        <f>T85</f>
        <v>0</v>
      </c>
      <c r="AR84" s="118" t="s">
        <v>84</v>
      </c>
      <c r="AT84" s="125" t="s">
        <v>75</v>
      </c>
      <c r="AU84" s="125" t="s">
        <v>76</v>
      </c>
      <c r="AY84" s="118" t="s">
        <v>223</v>
      </c>
      <c r="BK84" s="126">
        <f>BK85</f>
        <v>0</v>
      </c>
    </row>
    <row r="85" spans="2:65" s="11" customFormat="1" ht="22.9" customHeight="1">
      <c r="B85" s="117"/>
      <c r="D85" s="118" t="s">
        <v>75</v>
      </c>
      <c r="E85" s="127" t="s">
        <v>84</v>
      </c>
      <c r="F85" s="127" t="s">
        <v>224</v>
      </c>
      <c r="I85" s="120"/>
      <c r="J85" s="128">
        <f>BK85</f>
        <v>0</v>
      </c>
      <c r="L85" s="117"/>
      <c r="M85" s="122"/>
      <c r="P85" s="123">
        <f>P86+SUM(P87:P89)+P106</f>
        <v>0</v>
      </c>
      <c r="R85" s="123">
        <f>R86+SUM(R87:R89)+R106</f>
        <v>0.10675000000000001</v>
      </c>
      <c r="T85" s="124">
        <f>T86+SUM(T87:T89)+T106</f>
        <v>0</v>
      </c>
      <c r="AR85" s="118" t="s">
        <v>84</v>
      </c>
      <c r="AT85" s="125" t="s">
        <v>75</v>
      </c>
      <c r="AU85" s="125" t="s">
        <v>84</v>
      </c>
      <c r="AY85" s="118" t="s">
        <v>223</v>
      </c>
      <c r="BK85" s="126">
        <f>BK86+SUM(BK87:BK89)+BK106</f>
        <v>0</v>
      </c>
    </row>
    <row r="86" spans="2:65" s="1" customFormat="1" ht="44.25" customHeight="1">
      <c r="B86" s="34"/>
      <c r="C86" s="129" t="s">
        <v>84</v>
      </c>
      <c r="D86" s="129" t="s">
        <v>227</v>
      </c>
      <c r="E86" s="130" t="s">
        <v>2032</v>
      </c>
      <c r="F86" s="131" t="s">
        <v>2033</v>
      </c>
      <c r="G86" s="132" t="s">
        <v>230</v>
      </c>
      <c r="H86" s="133">
        <v>5</v>
      </c>
      <c r="I86" s="134"/>
      <c r="J86" s="135">
        <f>ROUND(I86*H86,2)</f>
        <v>0</v>
      </c>
      <c r="K86" s="131" t="s">
        <v>272</v>
      </c>
      <c r="L86" s="34"/>
      <c r="M86" s="136" t="s">
        <v>19</v>
      </c>
      <c r="N86" s="137" t="s">
        <v>47</v>
      </c>
      <c r="P86" s="138">
        <f>O86*H86</f>
        <v>0</v>
      </c>
      <c r="Q86" s="138">
        <v>2.1350000000000001E-2</v>
      </c>
      <c r="R86" s="138">
        <f>Q86*H86</f>
        <v>0.10675000000000001</v>
      </c>
      <c r="S86" s="138">
        <v>0</v>
      </c>
      <c r="T86" s="139">
        <f>S86*H86</f>
        <v>0</v>
      </c>
      <c r="AR86" s="140" t="s">
        <v>232</v>
      </c>
      <c r="AT86" s="140" t="s">
        <v>227</v>
      </c>
      <c r="AU86" s="140" t="s">
        <v>87</v>
      </c>
      <c r="AY86" s="18" t="s">
        <v>223</v>
      </c>
      <c r="BE86" s="141">
        <f>IF(N86="základní",J86,0)</f>
        <v>0</v>
      </c>
      <c r="BF86" s="141">
        <f>IF(N86="snížená",J86,0)</f>
        <v>0</v>
      </c>
      <c r="BG86" s="141">
        <f>IF(N86="zákl. přenesená",J86,0)</f>
        <v>0</v>
      </c>
      <c r="BH86" s="141">
        <f>IF(N86="sníž. přenesená",J86,0)</f>
        <v>0</v>
      </c>
      <c r="BI86" s="141">
        <f>IF(N86="nulová",J86,0)</f>
        <v>0</v>
      </c>
      <c r="BJ86" s="18" t="s">
        <v>84</v>
      </c>
      <c r="BK86" s="141">
        <f>ROUND(I86*H86,2)</f>
        <v>0</v>
      </c>
      <c r="BL86" s="18" t="s">
        <v>232</v>
      </c>
      <c r="BM86" s="140" t="s">
        <v>2141</v>
      </c>
    </row>
    <row r="87" spans="2:65" s="1" customFormat="1" ht="11.25">
      <c r="B87" s="34"/>
      <c r="D87" s="163" t="s">
        <v>274</v>
      </c>
      <c r="F87" s="164" t="s">
        <v>2035</v>
      </c>
      <c r="I87" s="165"/>
      <c r="L87" s="34"/>
      <c r="M87" s="166"/>
      <c r="T87" s="55"/>
      <c r="AT87" s="18" t="s">
        <v>274</v>
      </c>
      <c r="AU87" s="18" t="s">
        <v>87</v>
      </c>
    </row>
    <row r="88" spans="2:65" s="13" customFormat="1" ht="11.25">
      <c r="B88" s="149"/>
      <c r="D88" s="143" t="s">
        <v>249</v>
      </c>
      <c r="E88" s="150" t="s">
        <v>19</v>
      </c>
      <c r="F88" s="151" t="s">
        <v>2036</v>
      </c>
      <c r="H88" s="152">
        <v>5</v>
      </c>
      <c r="I88" s="153"/>
      <c r="L88" s="149"/>
      <c r="M88" s="154"/>
      <c r="T88" s="155"/>
      <c r="AT88" s="150" t="s">
        <v>249</v>
      </c>
      <c r="AU88" s="150" t="s">
        <v>87</v>
      </c>
      <c r="AV88" s="13" t="s">
        <v>87</v>
      </c>
      <c r="AW88" s="13" t="s">
        <v>37</v>
      </c>
      <c r="AX88" s="13" t="s">
        <v>84</v>
      </c>
      <c r="AY88" s="150" t="s">
        <v>223</v>
      </c>
    </row>
    <row r="89" spans="2:65" s="11" customFormat="1" ht="20.85" customHeight="1">
      <c r="B89" s="117"/>
      <c r="D89" s="118" t="s">
        <v>75</v>
      </c>
      <c r="E89" s="127" t="s">
        <v>225</v>
      </c>
      <c r="F89" s="127" t="s">
        <v>226</v>
      </c>
      <c r="I89" s="120"/>
      <c r="J89" s="128">
        <f>BK89</f>
        <v>0</v>
      </c>
      <c r="L89" s="117"/>
      <c r="M89" s="122"/>
      <c r="P89" s="123">
        <f>SUM(P90:P105)</f>
        <v>0</v>
      </c>
      <c r="R89" s="123">
        <f>SUM(R90:R105)</f>
        <v>0</v>
      </c>
      <c r="T89" s="124">
        <f>SUM(T90:T105)</f>
        <v>0</v>
      </c>
      <c r="AR89" s="118" t="s">
        <v>84</v>
      </c>
      <c r="AT89" s="125" t="s">
        <v>75</v>
      </c>
      <c r="AU89" s="125" t="s">
        <v>87</v>
      </c>
      <c r="AY89" s="118" t="s">
        <v>223</v>
      </c>
      <c r="BK89" s="126">
        <f>SUM(BK90:BK105)</f>
        <v>0</v>
      </c>
    </row>
    <row r="90" spans="2:65" s="1" customFormat="1" ht="62.65" customHeight="1">
      <c r="B90" s="34"/>
      <c r="C90" s="129" t="s">
        <v>87</v>
      </c>
      <c r="D90" s="129" t="s">
        <v>227</v>
      </c>
      <c r="E90" s="130" t="s">
        <v>2037</v>
      </c>
      <c r="F90" s="131" t="s">
        <v>2038</v>
      </c>
      <c r="G90" s="132" t="s">
        <v>247</v>
      </c>
      <c r="H90" s="133">
        <v>284.45</v>
      </c>
      <c r="I90" s="134"/>
      <c r="J90" s="135">
        <f>ROUND(I90*H90,2)</f>
        <v>0</v>
      </c>
      <c r="K90" s="131" t="s">
        <v>272</v>
      </c>
      <c r="L90" s="34"/>
      <c r="M90" s="136" t="s">
        <v>19</v>
      </c>
      <c r="N90" s="137" t="s">
        <v>47</v>
      </c>
      <c r="P90" s="138">
        <f>O90*H90</f>
        <v>0</v>
      </c>
      <c r="Q90" s="138">
        <v>0</v>
      </c>
      <c r="R90" s="138">
        <f>Q90*H90</f>
        <v>0</v>
      </c>
      <c r="S90" s="138">
        <v>0</v>
      </c>
      <c r="T90" s="139">
        <f>S90*H90</f>
        <v>0</v>
      </c>
      <c r="AR90" s="140" t="s">
        <v>232</v>
      </c>
      <c r="AT90" s="140" t="s">
        <v>227</v>
      </c>
      <c r="AU90" s="140" t="s">
        <v>233</v>
      </c>
      <c r="AY90" s="18" t="s">
        <v>223</v>
      </c>
      <c r="BE90" s="141">
        <f>IF(N90="základní",J90,0)</f>
        <v>0</v>
      </c>
      <c r="BF90" s="141">
        <f>IF(N90="snížená",J90,0)</f>
        <v>0</v>
      </c>
      <c r="BG90" s="141">
        <f>IF(N90="zákl. přenesená",J90,0)</f>
        <v>0</v>
      </c>
      <c r="BH90" s="141">
        <f>IF(N90="sníž. přenesená",J90,0)</f>
        <v>0</v>
      </c>
      <c r="BI90" s="141">
        <f>IF(N90="nulová",J90,0)</f>
        <v>0</v>
      </c>
      <c r="BJ90" s="18" t="s">
        <v>84</v>
      </c>
      <c r="BK90" s="141">
        <f>ROUND(I90*H90,2)</f>
        <v>0</v>
      </c>
      <c r="BL90" s="18" t="s">
        <v>232</v>
      </c>
      <c r="BM90" s="140" t="s">
        <v>2039</v>
      </c>
    </row>
    <row r="91" spans="2:65" s="1" customFormat="1" ht="11.25">
      <c r="B91" s="34"/>
      <c r="D91" s="163" t="s">
        <v>274</v>
      </c>
      <c r="F91" s="164" t="s">
        <v>2040</v>
      </c>
      <c r="I91" s="165"/>
      <c r="L91" s="34"/>
      <c r="M91" s="166"/>
      <c r="T91" s="55"/>
      <c r="AT91" s="18" t="s">
        <v>274</v>
      </c>
      <c r="AU91" s="18" t="s">
        <v>233</v>
      </c>
    </row>
    <row r="92" spans="2:65" s="12" customFormat="1" ht="11.25">
      <c r="B92" s="142"/>
      <c r="D92" s="143" t="s">
        <v>249</v>
      </c>
      <c r="E92" s="144" t="s">
        <v>19</v>
      </c>
      <c r="F92" s="145" t="s">
        <v>2041</v>
      </c>
      <c r="H92" s="144" t="s">
        <v>19</v>
      </c>
      <c r="I92" s="146"/>
      <c r="L92" s="142"/>
      <c r="M92" s="147"/>
      <c r="T92" s="148"/>
      <c r="AT92" s="144" t="s">
        <v>249</v>
      </c>
      <c r="AU92" s="144" t="s">
        <v>233</v>
      </c>
      <c r="AV92" s="12" t="s">
        <v>84</v>
      </c>
      <c r="AW92" s="12" t="s">
        <v>37</v>
      </c>
      <c r="AX92" s="12" t="s">
        <v>76</v>
      </c>
      <c r="AY92" s="144" t="s">
        <v>223</v>
      </c>
    </row>
    <row r="93" spans="2:65" s="13" customFormat="1" ht="11.25">
      <c r="B93" s="149"/>
      <c r="D93" s="143" t="s">
        <v>249</v>
      </c>
      <c r="E93" s="150" t="s">
        <v>19</v>
      </c>
      <c r="F93" s="151" t="s">
        <v>2042</v>
      </c>
      <c r="H93" s="152">
        <v>568.9</v>
      </c>
      <c r="I93" s="153"/>
      <c r="L93" s="149"/>
      <c r="M93" s="154"/>
      <c r="T93" s="155"/>
      <c r="AT93" s="150" t="s">
        <v>249</v>
      </c>
      <c r="AU93" s="150" t="s">
        <v>233</v>
      </c>
      <c r="AV93" s="13" t="s">
        <v>87</v>
      </c>
      <c r="AW93" s="13" t="s">
        <v>37</v>
      </c>
      <c r="AX93" s="13" t="s">
        <v>76</v>
      </c>
      <c r="AY93" s="150" t="s">
        <v>223</v>
      </c>
    </row>
    <row r="94" spans="2:65" s="13" customFormat="1" ht="11.25">
      <c r="B94" s="149"/>
      <c r="D94" s="143" t="s">
        <v>249</v>
      </c>
      <c r="E94" s="150" t="s">
        <v>19</v>
      </c>
      <c r="F94" s="151" t="s">
        <v>2043</v>
      </c>
      <c r="H94" s="152">
        <v>284.45</v>
      </c>
      <c r="I94" s="153"/>
      <c r="L94" s="149"/>
      <c r="M94" s="154"/>
      <c r="T94" s="155"/>
      <c r="AT94" s="150" t="s">
        <v>249</v>
      </c>
      <c r="AU94" s="150" t="s">
        <v>233</v>
      </c>
      <c r="AV94" s="13" t="s">
        <v>87</v>
      </c>
      <c r="AW94" s="13" t="s">
        <v>37</v>
      </c>
      <c r="AX94" s="13" t="s">
        <v>84</v>
      </c>
      <c r="AY94" s="150" t="s">
        <v>223</v>
      </c>
    </row>
    <row r="95" spans="2:65" s="1" customFormat="1" ht="44.25" customHeight="1">
      <c r="B95" s="34"/>
      <c r="C95" s="129" t="s">
        <v>233</v>
      </c>
      <c r="D95" s="129" t="s">
        <v>227</v>
      </c>
      <c r="E95" s="130" t="s">
        <v>2044</v>
      </c>
      <c r="F95" s="131" t="s">
        <v>2045</v>
      </c>
      <c r="G95" s="132" t="s">
        <v>230</v>
      </c>
      <c r="H95" s="133">
        <v>11</v>
      </c>
      <c r="I95" s="134"/>
      <c r="J95" s="135">
        <f t="shared" ref="J95:J101" si="0">ROUND(I95*H95,2)</f>
        <v>0</v>
      </c>
      <c r="K95" s="131" t="s">
        <v>231</v>
      </c>
      <c r="L95" s="34"/>
      <c r="M95" s="136" t="s">
        <v>19</v>
      </c>
      <c r="N95" s="137" t="s">
        <v>47</v>
      </c>
      <c r="P95" s="138">
        <f t="shared" ref="P95:P101" si="1">O95*H95</f>
        <v>0</v>
      </c>
      <c r="Q95" s="138">
        <v>0</v>
      </c>
      <c r="R95" s="138">
        <f t="shared" ref="R95:R101" si="2">Q95*H95</f>
        <v>0</v>
      </c>
      <c r="S95" s="138">
        <v>0</v>
      </c>
      <c r="T95" s="139">
        <f t="shared" ref="T95:T101" si="3">S95*H95</f>
        <v>0</v>
      </c>
      <c r="AR95" s="140" t="s">
        <v>232</v>
      </c>
      <c r="AT95" s="140" t="s">
        <v>227</v>
      </c>
      <c r="AU95" s="140" t="s">
        <v>233</v>
      </c>
      <c r="AY95" s="18" t="s">
        <v>223</v>
      </c>
      <c r="BE95" s="141">
        <f t="shared" ref="BE95:BE101" si="4">IF(N95="základní",J95,0)</f>
        <v>0</v>
      </c>
      <c r="BF95" s="141">
        <f t="shared" ref="BF95:BF101" si="5">IF(N95="snížená",J95,0)</f>
        <v>0</v>
      </c>
      <c r="BG95" s="141">
        <f t="shared" ref="BG95:BG101" si="6">IF(N95="zákl. přenesená",J95,0)</f>
        <v>0</v>
      </c>
      <c r="BH95" s="141">
        <f t="shared" ref="BH95:BH101" si="7">IF(N95="sníž. přenesená",J95,0)</f>
        <v>0</v>
      </c>
      <c r="BI95" s="141">
        <f t="shared" ref="BI95:BI101" si="8">IF(N95="nulová",J95,0)</f>
        <v>0</v>
      </c>
      <c r="BJ95" s="18" t="s">
        <v>84</v>
      </c>
      <c r="BK95" s="141">
        <f t="shared" ref="BK95:BK101" si="9">ROUND(I95*H95,2)</f>
        <v>0</v>
      </c>
      <c r="BL95" s="18" t="s">
        <v>232</v>
      </c>
      <c r="BM95" s="140" t="s">
        <v>2046</v>
      </c>
    </row>
    <row r="96" spans="2:65" s="1" customFormat="1" ht="44.25" customHeight="1">
      <c r="B96" s="34"/>
      <c r="C96" s="129" t="s">
        <v>232</v>
      </c>
      <c r="D96" s="129" t="s">
        <v>227</v>
      </c>
      <c r="E96" s="130" t="s">
        <v>2047</v>
      </c>
      <c r="F96" s="131" t="s">
        <v>2048</v>
      </c>
      <c r="G96" s="132" t="s">
        <v>230</v>
      </c>
      <c r="H96" s="133">
        <v>5</v>
      </c>
      <c r="I96" s="134"/>
      <c r="J96" s="135">
        <f t="shared" si="0"/>
        <v>0</v>
      </c>
      <c r="K96" s="131" t="s">
        <v>231</v>
      </c>
      <c r="L96" s="34"/>
      <c r="M96" s="136" t="s">
        <v>19</v>
      </c>
      <c r="N96" s="137" t="s">
        <v>47</v>
      </c>
      <c r="P96" s="138">
        <f t="shared" si="1"/>
        <v>0</v>
      </c>
      <c r="Q96" s="138">
        <v>0</v>
      </c>
      <c r="R96" s="138">
        <f t="shared" si="2"/>
        <v>0</v>
      </c>
      <c r="S96" s="138">
        <v>0</v>
      </c>
      <c r="T96" s="139">
        <f t="shared" si="3"/>
        <v>0</v>
      </c>
      <c r="AR96" s="140" t="s">
        <v>232</v>
      </c>
      <c r="AT96" s="140" t="s">
        <v>227</v>
      </c>
      <c r="AU96" s="140" t="s">
        <v>233</v>
      </c>
      <c r="AY96" s="18" t="s">
        <v>223</v>
      </c>
      <c r="BE96" s="141">
        <f t="shared" si="4"/>
        <v>0</v>
      </c>
      <c r="BF96" s="141">
        <f t="shared" si="5"/>
        <v>0</v>
      </c>
      <c r="BG96" s="141">
        <f t="shared" si="6"/>
        <v>0</v>
      </c>
      <c r="BH96" s="141">
        <f t="shared" si="7"/>
        <v>0</v>
      </c>
      <c r="BI96" s="141">
        <f t="shared" si="8"/>
        <v>0</v>
      </c>
      <c r="BJ96" s="18" t="s">
        <v>84</v>
      </c>
      <c r="BK96" s="141">
        <f t="shared" si="9"/>
        <v>0</v>
      </c>
      <c r="BL96" s="18" t="s">
        <v>232</v>
      </c>
      <c r="BM96" s="140" t="s">
        <v>2049</v>
      </c>
    </row>
    <row r="97" spans="2:65" s="1" customFormat="1" ht="44.25" customHeight="1">
      <c r="B97" s="34"/>
      <c r="C97" s="129" t="s">
        <v>244</v>
      </c>
      <c r="D97" s="129" t="s">
        <v>227</v>
      </c>
      <c r="E97" s="130" t="s">
        <v>2053</v>
      </c>
      <c r="F97" s="131" t="s">
        <v>2054</v>
      </c>
      <c r="G97" s="132" t="s">
        <v>230</v>
      </c>
      <c r="H97" s="133">
        <v>1</v>
      </c>
      <c r="I97" s="134"/>
      <c r="J97" s="135">
        <f t="shared" si="0"/>
        <v>0</v>
      </c>
      <c r="K97" s="131" t="s">
        <v>231</v>
      </c>
      <c r="L97" s="34"/>
      <c r="M97" s="136" t="s">
        <v>19</v>
      </c>
      <c r="N97" s="137" t="s">
        <v>47</v>
      </c>
      <c r="P97" s="138">
        <f t="shared" si="1"/>
        <v>0</v>
      </c>
      <c r="Q97" s="138">
        <v>0</v>
      </c>
      <c r="R97" s="138">
        <f t="shared" si="2"/>
        <v>0</v>
      </c>
      <c r="S97" s="138">
        <v>0</v>
      </c>
      <c r="T97" s="139">
        <f t="shared" si="3"/>
        <v>0</v>
      </c>
      <c r="AR97" s="140" t="s">
        <v>232</v>
      </c>
      <c r="AT97" s="140" t="s">
        <v>227</v>
      </c>
      <c r="AU97" s="140" t="s">
        <v>233</v>
      </c>
      <c r="AY97" s="18" t="s">
        <v>223</v>
      </c>
      <c r="BE97" s="141">
        <f t="shared" si="4"/>
        <v>0</v>
      </c>
      <c r="BF97" s="141">
        <f t="shared" si="5"/>
        <v>0</v>
      </c>
      <c r="BG97" s="141">
        <f t="shared" si="6"/>
        <v>0</v>
      </c>
      <c r="BH97" s="141">
        <f t="shared" si="7"/>
        <v>0</v>
      </c>
      <c r="BI97" s="141">
        <f t="shared" si="8"/>
        <v>0</v>
      </c>
      <c r="BJ97" s="18" t="s">
        <v>84</v>
      </c>
      <c r="BK97" s="141">
        <f t="shared" si="9"/>
        <v>0</v>
      </c>
      <c r="BL97" s="18" t="s">
        <v>232</v>
      </c>
      <c r="BM97" s="140" t="s">
        <v>2055</v>
      </c>
    </row>
    <row r="98" spans="2:65" s="1" customFormat="1" ht="44.25" customHeight="1">
      <c r="B98" s="34"/>
      <c r="C98" s="129" t="s">
        <v>254</v>
      </c>
      <c r="D98" s="129" t="s">
        <v>227</v>
      </c>
      <c r="E98" s="130" t="s">
        <v>2056</v>
      </c>
      <c r="F98" s="131" t="s">
        <v>2057</v>
      </c>
      <c r="G98" s="132" t="s">
        <v>230</v>
      </c>
      <c r="H98" s="133">
        <v>11</v>
      </c>
      <c r="I98" s="134"/>
      <c r="J98" s="135">
        <f t="shared" si="0"/>
        <v>0</v>
      </c>
      <c r="K98" s="131" t="s">
        <v>231</v>
      </c>
      <c r="L98" s="34"/>
      <c r="M98" s="136" t="s">
        <v>19</v>
      </c>
      <c r="N98" s="137" t="s">
        <v>47</v>
      </c>
      <c r="P98" s="138">
        <f t="shared" si="1"/>
        <v>0</v>
      </c>
      <c r="Q98" s="138">
        <v>0</v>
      </c>
      <c r="R98" s="138">
        <f t="shared" si="2"/>
        <v>0</v>
      </c>
      <c r="S98" s="138">
        <v>0</v>
      </c>
      <c r="T98" s="139">
        <f t="shared" si="3"/>
        <v>0</v>
      </c>
      <c r="AR98" s="140" t="s">
        <v>232</v>
      </c>
      <c r="AT98" s="140" t="s">
        <v>227</v>
      </c>
      <c r="AU98" s="140" t="s">
        <v>233</v>
      </c>
      <c r="AY98" s="18" t="s">
        <v>223</v>
      </c>
      <c r="BE98" s="141">
        <f t="shared" si="4"/>
        <v>0</v>
      </c>
      <c r="BF98" s="141">
        <f t="shared" si="5"/>
        <v>0</v>
      </c>
      <c r="BG98" s="141">
        <f t="shared" si="6"/>
        <v>0</v>
      </c>
      <c r="BH98" s="141">
        <f t="shared" si="7"/>
        <v>0</v>
      </c>
      <c r="BI98" s="141">
        <f t="shared" si="8"/>
        <v>0</v>
      </c>
      <c r="BJ98" s="18" t="s">
        <v>84</v>
      </c>
      <c r="BK98" s="141">
        <f t="shared" si="9"/>
        <v>0</v>
      </c>
      <c r="BL98" s="18" t="s">
        <v>232</v>
      </c>
      <c r="BM98" s="140" t="s">
        <v>2058</v>
      </c>
    </row>
    <row r="99" spans="2:65" s="1" customFormat="1" ht="44.25" customHeight="1">
      <c r="B99" s="34"/>
      <c r="C99" s="129" t="s">
        <v>262</v>
      </c>
      <c r="D99" s="129" t="s">
        <v>227</v>
      </c>
      <c r="E99" s="130" t="s">
        <v>2142</v>
      </c>
      <c r="F99" s="131" t="s">
        <v>2060</v>
      </c>
      <c r="G99" s="132" t="s">
        <v>230</v>
      </c>
      <c r="H99" s="133">
        <v>5</v>
      </c>
      <c r="I99" s="134"/>
      <c r="J99" s="135">
        <f t="shared" si="0"/>
        <v>0</v>
      </c>
      <c r="K99" s="131" t="s">
        <v>231</v>
      </c>
      <c r="L99" s="34"/>
      <c r="M99" s="136" t="s">
        <v>19</v>
      </c>
      <c r="N99" s="137" t="s">
        <v>47</v>
      </c>
      <c r="P99" s="138">
        <f t="shared" si="1"/>
        <v>0</v>
      </c>
      <c r="Q99" s="138">
        <v>0</v>
      </c>
      <c r="R99" s="138">
        <f t="shared" si="2"/>
        <v>0</v>
      </c>
      <c r="S99" s="138">
        <v>0</v>
      </c>
      <c r="T99" s="139">
        <f t="shared" si="3"/>
        <v>0</v>
      </c>
      <c r="AR99" s="140" t="s">
        <v>232</v>
      </c>
      <c r="AT99" s="140" t="s">
        <v>227</v>
      </c>
      <c r="AU99" s="140" t="s">
        <v>233</v>
      </c>
      <c r="AY99" s="18" t="s">
        <v>223</v>
      </c>
      <c r="BE99" s="141">
        <f t="shared" si="4"/>
        <v>0</v>
      </c>
      <c r="BF99" s="141">
        <f t="shared" si="5"/>
        <v>0</v>
      </c>
      <c r="BG99" s="141">
        <f t="shared" si="6"/>
        <v>0</v>
      </c>
      <c r="BH99" s="141">
        <f t="shared" si="7"/>
        <v>0</v>
      </c>
      <c r="BI99" s="141">
        <f t="shared" si="8"/>
        <v>0</v>
      </c>
      <c r="BJ99" s="18" t="s">
        <v>84</v>
      </c>
      <c r="BK99" s="141">
        <f t="shared" si="9"/>
        <v>0</v>
      </c>
      <c r="BL99" s="18" t="s">
        <v>232</v>
      </c>
      <c r="BM99" s="140" t="s">
        <v>2061</v>
      </c>
    </row>
    <row r="100" spans="2:65" s="1" customFormat="1" ht="44.25" customHeight="1">
      <c r="B100" s="34"/>
      <c r="C100" s="129" t="s">
        <v>268</v>
      </c>
      <c r="D100" s="129" t="s">
        <v>227</v>
      </c>
      <c r="E100" s="130" t="s">
        <v>2065</v>
      </c>
      <c r="F100" s="131" t="s">
        <v>2066</v>
      </c>
      <c r="G100" s="132" t="s">
        <v>230</v>
      </c>
      <c r="H100" s="133">
        <v>1</v>
      </c>
      <c r="I100" s="134"/>
      <c r="J100" s="135">
        <f t="shared" si="0"/>
        <v>0</v>
      </c>
      <c r="K100" s="131" t="s">
        <v>231</v>
      </c>
      <c r="L100" s="34"/>
      <c r="M100" s="136" t="s">
        <v>19</v>
      </c>
      <c r="N100" s="137" t="s">
        <v>47</v>
      </c>
      <c r="P100" s="138">
        <f t="shared" si="1"/>
        <v>0</v>
      </c>
      <c r="Q100" s="138">
        <v>0</v>
      </c>
      <c r="R100" s="138">
        <f t="shared" si="2"/>
        <v>0</v>
      </c>
      <c r="S100" s="138">
        <v>0</v>
      </c>
      <c r="T100" s="139">
        <f t="shared" si="3"/>
        <v>0</v>
      </c>
      <c r="AR100" s="140" t="s">
        <v>232</v>
      </c>
      <c r="AT100" s="140" t="s">
        <v>227</v>
      </c>
      <c r="AU100" s="140" t="s">
        <v>233</v>
      </c>
      <c r="AY100" s="18" t="s">
        <v>223</v>
      </c>
      <c r="BE100" s="141">
        <f t="shared" si="4"/>
        <v>0</v>
      </c>
      <c r="BF100" s="141">
        <f t="shared" si="5"/>
        <v>0</v>
      </c>
      <c r="BG100" s="141">
        <f t="shared" si="6"/>
        <v>0</v>
      </c>
      <c r="BH100" s="141">
        <f t="shared" si="7"/>
        <v>0</v>
      </c>
      <c r="BI100" s="141">
        <f t="shared" si="8"/>
        <v>0</v>
      </c>
      <c r="BJ100" s="18" t="s">
        <v>84</v>
      </c>
      <c r="BK100" s="141">
        <f t="shared" si="9"/>
        <v>0</v>
      </c>
      <c r="BL100" s="18" t="s">
        <v>232</v>
      </c>
      <c r="BM100" s="140" t="s">
        <v>2067</v>
      </c>
    </row>
    <row r="101" spans="2:65" s="1" customFormat="1" ht="37.9" customHeight="1">
      <c r="B101" s="34"/>
      <c r="C101" s="129" t="s">
        <v>282</v>
      </c>
      <c r="D101" s="129" t="s">
        <v>227</v>
      </c>
      <c r="E101" s="130" t="s">
        <v>2068</v>
      </c>
      <c r="F101" s="131" t="s">
        <v>2069</v>
      </c>
      <c r="G101" s="132" t="s">
        <v>271</v>
      </c>
      <c r="H101" s="133">
        <v>544</v>
      </c>
      <c r="I101" s="134"/>
      <c r="J101" s="135">
        <f t="shared" si="0"/>
        <v>0</v>
      </c>
      <c r="K101" s="131" t="s">
        <v>231</v>
      </c>
      <c r="L101" s="34"/>
      <c r="M101" s="136" t="s">
        <v>19</v>
      </c>
      <c r="N101" s="137" t="s">
        <v>47</v>
      </c>
      <c r="P101" s="138">
        <f t="shared" si="1"/>
        <v>0</v>
      </c>
      <c r="Q101" s="138">
        <v>0</v>
      </c>
      <c r="R101" s="138">
        <f t="shared" si="2"/>
        <v>0</v>
      </c>
      <c r="S101" s="138">
        <v>0</v>
      </c>
      <c r="T101" s="139">
        <f t="shared" si="3"/>
        <v>0</v>
      </c>
      <c r="AR101" s="140" t="s">
        <v>232</v>
      </c>
      <c r="AT101" s="140" t="s">
        <v>227</v>
      </c>
      <c r="AU101" s="140" t="s">
        <v>233</v>
      </c>
      <c r="AY101" s="18" t="s">
        <v>223</v>
      </c>
      <c r="BE101" s="141">
        <f t="shared" si="4"/>
        <v>0</v>
      </c>
      <c r="BF101" s="141">
        <f t="shared" si="5"/>
        <v>0</v>
      </c>
      <c r="BG101" s="141">
        <f t="shared" si="6"/>
        <v>0</v>
      </c>
      <c r="BH101" s="141">
        <f t="shared" si="7"/>
        <v>0</v>
      </c>
      <c r="BI101" s="141">
        <f t="shared" si="8"/>
        <v>0</v>
      </c>
      <c r="BJ101" s="18" t="s">
        <v>84</v>
      </c>
      <c r="BK101" s="141">
        <f t="shared" si="9"/>
        <v>0</v>
      </c>
      <c r="BL101" s="18" t="s">
        <v>232</v>
      </c>
      <c r="BM101" s="140" t="s">
        <v>2070</v>
      </c>
    </row>
    <row r="102" spans="2:65" s="13" customFormat="1" ht="11.25">
      <c r="B102" s="149"/>
      <c r="D102" s="143" t="s">
        <v>249</v>
      </c>
      <c r="E102" s="150" t="s">
        <v>19</v>
      </c>
      <c r="F102" s="151" t="s">
        <v>2071</v>
      </c>
      <c r="H102" s="152">
        <v>1088</v>
      </c>
      <c r="I102" s="153"/>
      <c r="L102" s="149"/>
      <c r="M102" s="154"/>
      <c r="T102" s="155"/>
      <c r="AT102" s="150" t="s">
        <v>249</v>
      </c>
      <c r="AU102" s="150" t="s">
        <v>233</v>
      </c>
      <c r="AV102" s="13" t="s">
        <v>87</v>
      </c>
      <c r="AW102" s="13" t="s">
        <v>37</v>
      </c>
      <c r="AX102" s="13" t="s">
        <v>76</v>
      </c>
      <c r="AY102" s="150" t="s">
        <v>223</v>
      </c>
    </row>
    <row r="103" spans="2:65" s="13" customFormat="1" ht="11.25">
      <c r="B103" s="149"/>
      <c r="D103" s="143" t="s">
        <v>249</v>
      </c>
      <c r="E103" s="150" t="s">
        <v>19</v>
      </c>
      <c r="F103" s="151" t="s">
        <v>2072</v>
      </c>
      <c r="H103" s="152">
        <v>544</v>
      </c>
      <c r="I103" s="153"/>
      <c r="L103" s="149"/>
      <c r="M103" s="154"/>
      <c r="T103" s="155"/>
      <c r="AT103" s="150" t="s">
        <v>249</v>
      </c>
      <c r="AU103" s="150" t="s">
        <v>233</v>
      </c>
      <c r="AV103" s="13" t="s">
        <v>87</v>
      </c>
      <c r="AW103" s="13" t="s">
        <v>37</v>
      </c>
      <c r="AX103" s="13" t="s">
        <v>84</v>
      </c>
      <c r="AY103" s="150" t="s">
        <v>223</v>
      </c>
    </row>
    <row r="104" spans="2:65" s="1" customFormat="1" ht="37.9" customHeight="1">
      <c r="B104" s="34"/>
      <c r="C104" s="129" t="s">
        <v>301</v>
      </c>
      <c r="D104" s="129" t="s">
        <v>227</v>
      </c>
      <c r="E104" s="130" t="s">
        <v>228</v>
      </c>
      <c r="F104" s="131" t="s">
        <v>229</v>
      </c>
      <c r="G104" s="132" t="s">
        <v>230</v>
      </c>
      <c r="H104" s="133">
        <v>11</v>
      </c>
      <c r="I104" s="134"/>
      <c r="J104" s="135">
        <f>ROUND(I104*H104,2)</f>
        <v>0</v>
      </c>
      <c r="K104" s="131" t="s">
        <v>231</v>
      </c>
      <c r="L104" s="34"/>
      <c r="M104" s="136" t="s">
        <v>19</v>
      </c>
      <c r="N104" s="137" t="s">
        <v>47</v>
      </c>
      <c r="P104" s="138">
        <f>O104*H104</f>
        <v>0</v>
      </c>
      <c r="Q104" s="138">
        <v>0</v>
      </c>
      <c r="R104" s="138">
        <f>Q104*H104</f>
        <v>0</v>
      </c>
      <c r="S104" s="138">
        <v>0</v>
      </c>
      <c r="T104" s="139">
        <f>S104*H104</f>
        <v>0</v>
      </c>
      <c r="AR104" s="140" t="s">
        <v>232</v>
      </c>
      <c r="AT104" s="140" t="s">
        <v>227</v>
      </c>
      <c r="AU104" s="140" t="s">
        <v>233</v>
      </c>
      <c r="AY104" s="18" t="s">
        <v>223</v>
      </c>
      <c r="BE104" s="141">
        <f>IF(N104="základní",J104,0)</f>
        <v>0</v>
      </c>
      <c r="BF104" s="141">
        <f>IF(N104="snížená",J104,0)</f>
        <v>0</v>
      </c>
      <c r="BG104" s="141">
        <f>IF(N104="zákl. přenesená",J104,0)</f>
        <v>0</v>
      </c>
      <c r="BH104" s="141">
        <f>IF(N104="sníž. přenesená",J104,0)</f>
        <v>0</v>
      </c>
      <c r="BI104" s="141">
        <f>IF(N104="nulová",J104,0)</f>
        <v>0</v>
      </c>
      <c r="BJ104" s="18" t="s">
        <v>84</v>
      </c>
      <c r="BK104" s="141">
        <f>ROUND(I104*H104,2)</f>
        <v>0</v>
      </c>
      <c r="BL104" s="18" t="s">
        <v>232</v>
      </c>
      <c r="BM104" s="140" t="s">
        <v>2143</v>
      </c>
    </row>
    <row r="105" spans="2:65" s="1" customFormat="1" ht="37.9" customHeight="1">
      <c r="B105" s="34"/>
      <c r="C105" s="129" t="s">
        <v>308</v>
      </c>
      <c r="D105" s="129" t="s">
        <v>227</v>
      </c>
      <c r="E105" s="130" t="s">
        <v>235</v>
      </c>
      <c r="F105" s="131" t="s">
        <v>236</v>
      </c>
      <c r="G105" s="132" t="s">
        <v>230</v>
      </c>
      <c r="H105" s="133">
        <v>6</v>
      </c>
      <c r="I105" s="134"/>
      <c r="J105" s="135">
        <f>ROUND(I105*H105,2)</f>
        <v>0</v>
      </c>
      <c r="K105" s="131" t="s">
        <v>231</v>
      </c>
      <c r="L105" s="34"/>
      <c r="M105" s="136" t="s">
        <v>19</v>
      </c>
      <c r="N105" s="137" t="s">
        <v>47</v>
      </c>
      <c r="P105" s="138">
        <f>O105*H105</f>
        <v>0</v>
      </c>
      <c r="Q105" s="138">
        <v>0</v>
      </c>
      <c r="R105" s="138">
        <f>Q105*H105</f>
        <v>0</v>
      </c>
      <c r="S105" s="138">
        <v>0</v>
      </c>
      <c r="T105" s="139">
        <f>S105*H105</f>
        <v>0</v>
      </c>
      <c r="AR105" s="140" t="s">
        <v>232</v>
      </c>
      <c r="AT105" s="140" t="s">
        <v>227</v>
      </c>
      <c r="AU105" s="140" t="s">
        <v>233</v>
      </c>
      <c r="AY105" s="18" t="s">
        <v>223</v>
      </c>
      <c r="BE105" s="141">
        <f>IF(N105="základní",J105,0)</f>
        <v>0</v>
      </c>
      <c r="BF105" s="141">
        <f>IF(N105="snížená",J105,0)</f>
        <v>0</v>
      </c>
      <c r="BG105" s="141">
        <f>IF(N105="zákl. přenesená",J105,0)</f>
        <v>0</v>
      </c>
      <c r="BH105" s="141">
        <f>IF(N105="sníž. přenesená",J105,0)</f>
        <v>0</v>
      </c>
      <c r="BI105" s="141">
        <f>IF(N105="nulová",J105,0)</f>
        <v>0</v>
      </c>
      <c r="BJ105" s="18" t="s">
        <v>84</v>
      </c>
      <c r="BK105" s="141">
        <f>ROUND(I105*H105,2)</f>
        <v>0</v>
      </c>
      <c r="BL105" s="18" t="s">
        <v>232</v>
      </c>
      <c r="BM105" s="140" t="s">
        <v>2144</v>
      </c>
    </row>
    <row r="106" spans="2:65" s="11" customFormat="1" ht="20.85" customHeight="1">
      <c r="B106" s="117"/>
      <c r="D106" s="118" t="s">
        <v>75</v>
      </c>
      <c r="E106" s="127" t="s">
        <v>1597</v>
      </c>
      <c r="F106" s="127" t="s">
        <v>1598</v>
      </c>
      <c r="I106" s="120"/>
      <c r="J106" s="128">
        <f>BK106</f>
        <v>0</v>
      </c>
      <c r="L106" s="117"/>
      <c r="M106" s="122"/>
      <c r="P106" s="123">
        <f>SUM(P107:P151)</f>
        <v>0</v>
      </c>
      <c r="R106" s="123">
        <f>SUM(R107:R151)</f>
        <v>0</v>
      </c>
      <c r="T106" s="124">
        <f>SUM(T107:T151)</f>
        <v>0</v>
      </c>
      <c r="AR106" s="118" t="s">
        <v>84</v>
      </c>
      <c r="AT106" s="125" t="s">
        <v>75</v>
      </c>
      <c r="AU106" s="125" t="s">
        <v>87</v>
      </c>
      <c r="AY106" s="118" t="s">
        <v>223</v>
      </c>
      <c r="BK106" s="126">
        <f>SUM(BK107:BK151)</f>
        <v>0</v>
      </c>
    </row>
    <row r="107" spans="2:65" s="1" customFormat="1" ht="24.2" customHeight="1">
      <c r="B107" s="34"/>
      <c r="C107" s="129" t="s">
        <v>8</v>
      </c>
      <c r="D107" s="129" t="s">
        <v>227</v>
      </c>
      <c r="E107" s="130" t="s">
        <v>1599</v>
      </c>
      <c r="F107" s="131" t="s">
        <v>1600</v>
      </c>
      <c r="G107" s="132" t="s">
        <v>247</v>
      </c>
      <c r="H107" s="133">
        <v>284.45</v>
      </c>
      <c r="I107" s="134"/>
      <c r="J107" s="135">
        <f>ROUND(I107*H107,2)</f>
        <v>0</v>
      </c>
      <c r="K107" s="131" t="s">
        <v>272</v>
      </c>
      <c r="L107" s="34"/>
      <c r="M107" s="136" t="s">
        <v>19</v>
      </c>
      <c r="N107" s="137" t="s">
        <v>47</v>
      </c>
      <c r="P107" s="138">
        <f>O107*H107</f>
        <v>0</v>
      </c>
      <c r="Q107" s="138">
        <v>0</v>
      </c>
      <c r="R107" s="138">
        <f>Q107*H107</f>
        <v>0</v>
      </c>
      <c r="S107" s="138">
        <v>0</v>
      </c>
      <c r="T107" s="139">
        <f>S107*H107</f>
        <v>0</v>
      </c>
      <c r="AR107" s="140" t="s">
        <v>232</v>
      </c>
      <c r="AT107" s="140" t="s">
        <v>227</v>
      </c>
      <c r="AU107" s="140" t="s">
        <v>233</v>
      </c>
      <c r="AY107" s="18" t="s">
        <v>223</v>
      </c>
      <c r="BE107" s="141">
        <f>IF(N107="základní",J107,0)</f>
        <v>0</v>
      </c>
      <c r="BF107" s="141">
        <f>IF(N107="snížená",J107,0)</f>
        <v>0</v>
      </c>
      <c r="BG107" s="141">
        <f>IF(N107="zákl. přenesená",J107,0)</f>
        <v>0</v>
      </c>
      <c r="BH107" s="141">
        <f>IF(N107="sníž. přenesená",J107,0)</f>
        <v>0</v>
      </c>
      <c r="BI107" s="141">
        <f>IF(N107="nulová",J107,0)</f>
        <v>0</v>
      </c>
      <c r="BJ107" s="18" t="s">
        <v>84</v>
      </c>
      <c r="BK107" s="141">
        <f>ROUND(I107*H107,2)</f>
        <v>0</v>
      </c>
      <c r="BL107" s="18" t="s">
        <v>232</v>
      </c>
      <c r="BM107" s="140" t="s">
        <v>2076</v>
      </c>
    </row>
    <row r="108" spans="2:65" s="1" customFormat="1" ht="11.25">
      <c r="B108" s="34"/>
      <c r="D108" s="163" t="s">
        <v>274</v>
      </c>
      <c r="F108" s="164" t="s">
        <v>1602</v>
      </c>
      <c r="I108" s="165"/>
      <c r="L108" s="34"/>
      <c r="M108" s="166"/>
      <c r="T108" s="55"/>
      <c r="AT108" s="18" t="s">
        <v>274</v>
      </c>
      <c r="AU108" s="18" t="s">
        <v>233</v>
      </c>
    </row>
    <row r="109" spans="2:65" s="12" customFormat="1" ht="11.25">
      <c r="B109" s="142"/>
      <c r="D109" s="143" t="s">
        <v>249</v>
      </c>
      <c r="E109" s="144" t="s">
        <v>19</v>
      </c>
      <c r="F109" s="145" t="s">
        <v>1603</v>
      </c>
      <c r="H109" s="144" t="s">
        <v>19</v>
      </c>
      <c r="I109" s="146"/>
      <c r="L109" s="142"/>
      <c r="M109" s="147"/>
      <c r="T109" s="148"/>
      <c r="AT109" s="144" t="s">
        <v>249</v>
      </c>
      <c r="AU109" s="144" t="s">
        <v>233</v>
      </c>
      <c r="AV109" s="12" t="s">
        <v>84</v>
      </c>
      <c r="AW109" s="12" t="s">
        <v>37</v>
      </c>
      <c r="AX109" s="12" t="s">
        <v>76</v>
      </c>
      <c r="AY109" s="144" t="s">
        <v>223</v>
      </c>
    </row>
    <row r="110" spans="2:65" s="12" customFormat="1" ht="11.25">
      <c r="B110" s="142"/>
      <c r="D110" s="143" t="s">
        <v>249</v>
      </c>
      <c r="E110" s="144" t="s">
        <v>19</v>
      </c>
      <c r="F110" s="145" t="s">
        <v>1604</v>
      </c>
      <c r="H110" s="144" t="s">
        <v>19</v>
      </c>
      <c r="I110" s="146"/>
      <c r="L110" s="142"/>
      <c r="M110" s="147"/>
      <c r="T110" s="148"/>
      <c r="AT110" s="144" t="s">
        <v>249</v>
      </c>
      <c r="AU110" s="144" t="s">
        <v>233</v>
      </c>
      <c r="AV110" s="12" t="s">
        <v>84</v>
      </c>
      <c r="AW110" s="12" t="s">
        <v>37</v>
      </c>
      <c r="AX110" s="12" t="s">
        <v>76</v>
      </c>
      <c r="AY110" s="144" t="s">
        <v>223</v>
      </c>
    </row>
    <row r="111" spans="2:65" s="13" customFormat="1" ht="33.75">
      <c r="B111" s="149"/>
      <c r="D111" s="143" t="s">
        <v>249</v>
      </c>
      <c r="E111" s="150" t="s">
        <v>19</v>
      </c>
      <c r="F111" s="151" t="s">
        <v>2077</v>
      </c>
      <c r="H111" s="152">
        <v>214.7</v>
      </c>
      <c r="I111" s="153"/>
      <c r="L111" s="149"/>
      <c r="M111" s="154"/>
      <c r="T111" s="155"/>
      <c r="AT111" s="150" t="s">
        <v>249</v>
      </c>
      <c r="AU111" s="150" t="s">
        <v>233</v>
      </c>
      <c r="AV111" s="13" t="s">
        <v>87</v>
      </c>
      <c r="AW111" s="13" t="s">
        <v>37</v>
      </c>
      <c r="AX111" s="13" t="s">
        <v>76</v>
      </c>
      <c r="AY111" s="150" t="s">
        <v>223</v>
      </c>
    </row>
    <row r="112" spans="2:65" s="13" customFormat="1" ht="33.75">
      <c r="B112" s="149"/>
      <c r="D112" s="143" t="s">
        <v>249</v>
      </c>
      <c r="E112" s="150" t="s">
        <v>19</v>
      </c>
      <c r="F112" s="151" t="s">
        <v>2078</v>
      </c>
      <c r="H112" s="152">
        <v>312</v>
      </c>
      <c r="I112" s="153"/>
      <c r="L112" s="149"/>
      <c r="M112" s="154"/>
      <c r="T112" s="155"/>
      <c r="AT112" s="150" t="s">
        <v>249</v>
      </c>
      <c r="AU112" s="150" t="s">
        <v>233</v>
      </c>
      <c r="AV112" s="13" t="s">
        <v>87</v>
      </c>
      <c r="AW112" s="13" t="s">
        <v>37</v>
      </c>
      <c r="AX112" s="13" t="s">
        <v>76</v>
      </c>
      <c r="AY112" s="150" t="s">
        <v>223</v>
      </c>
    </row>
    <row r="113" spans="2:65" s="13" customFormat="1" ht="11.25">
      <c r="B113" s="149"/>
      <c r="D113" s="143" t="s">
        <v>249</v>
      </c>
      <c r="E113" s="150" t="s">
        <v>19</v>
      </c>
      <c r="F113" s="151" t="s">
        <v>2079</v>
      </c>
      <c r="H113" s="152">
        <v>42.2</v>
      </c>
      <c r="I113" s="153"/>
      <c r="L113" s="149"/>
      <c r="M113" s="154"/>
      <c r="T113" s="155"/>
      <c r="AT113" s="150" t="s">
        <v>249</v>
      </c>
      <c r="AU113" s="150" t="s">
        <v>233</v>
      </c>
      <c r="AV113" s="13" t="s">
        <v>87</v>
      </c>
      <c r="AW113" s="13" t="s">
        <v>37</v>
      </c>
      <c r="AX113" s="13" t="s">
        <v>76</v>
      </c>
      <c r="AY113" s="150" t="s">
        <v>223</v>
      </c>
    </row>
    <row r="114" spans="2:65" s="15" customFormat="1" ht="11.25">
      <c r="B114" s="167"/>
      <c r="D114" s="143" t="s">
        <v>249</v>
      </c>
      <c r="E114" s="168" t="s">
        <v>19</v>
      </c>
      <c r="F114" s="169" t="s">
        <v>292</v>
      </c>
      <c r="H114" s="170">
        <v>568.9</v>
      </c>
      <c r="I114" s="171"/>
      <c r="L114" s="167"/>
      <c r="M114" s="172"/>
      <c r="T114" s="173"/>
      <c r="AT114" s="168" t="s">
        <v>249</v>
      </c>
      <c r="AU114" s="168" t="s">
        <v>233</v>
      </c>
      <c r="AV114" s="15" t="s">
        <v>233</v>
      </c>
      <c r="AW114" s="15" t="s">
        <v>37</v>
      </c>
      <c r="AX114" s="15" t="s">
        <v>76</v>
      </c>
      <c r="AY114" s="168" t="s">
        <v>223</v>
      </c>
    </row>
    <row r="115" spans="2:65" s="13" customFormat="1" ht="11.25">
      <c r="B115" s="149"/>
      <c r="D115" s="143" t="s">
        <v>249</v>
      </c>
      <c r="E115" s="150" t="s">
        <v>19</v>
      </c>
      <c r="F115" s="151" t="s">
        <v>2043</v>
      </c>
      <c r="H115" s="152">
        <v>284.45</v>
      </c>
      <c r="I115" s="153"/>
      <c r="L115" s="149"/>
      <c r="M115" s="154"/>
      <c r="T115" s="155"/>
      <c r="AT115" s="150" t="s">
        <v>249</v>
      </c>
      <c r="AU115" s="150" t="s">
        <v>233</v>
      </c>
      <c r="AV115" s="13" t="s">
        <v>87</v>
      </c>
      <c r="AW115" s="13" t="s">
        <v>37</v>
      </c>
      <c r="AX115" s="13" t="s">
        <v>84</v>
      </c>
      <c r="AY115" s="150" t="s">
        <v>223</v>
      </c>
    </row>
    <row r="116" spans="2:65" s="1" customFormat="1" ht="49.15" customHeight="1">
      <c r="B116" s="34"/>
      <c r="C116" s="129" t="s">
        <v>322</v>
      </c>
      <c r="D116" s="129" t="s">
        <v>227</v>
      </c>
      <c r="E116" s="130" t="s">
        <v>2080</v>
      </c>
      <c r="F116" s="131" t="s">
        <v>2081</v>
      </c>
      <c r="G116" s="132" t="s">
        <v>271</v>
      </c>
      <c r="H116" s="133">
        <v>45.5</v>
      </c>
      <c r="I116" s="134"/>
      <c r="J116" s="135">
        <f>ROUND(I116*H116,2)</f>
        <v>0</v>
      </c>
      <c r="K116" s="131" t="s">
        <v>272</v>
      </c>
      <c r="L116" s="34"/>
      <c r="M116" s="136" t="s">
        <v>19</v>
      </c>
      <c r="N116" s="137" t="s">
        <v>47</v>
      </c>
      <c r="P116" s="138">
        <f>O116*H116</f>
        <v>0</v>
      </c>
      <c r="Q116" s="138">
        <v>0</v>
      </c>
      <c r="R116" s="138">
        <f>Q116*H116</f>
        <v>0</v>
      </c>
      <c r="S116" s="138">
        <v>0</v>
      </c>
      <c r="T116" s="139">
        <f>S116*H116</f>
        <v>0</v>
      </c>
      <c r="AR116" s="140" t="s">
        <v>232</v>
      </c>
      <c r="AT116" s="140" t="s">
        <v>227</v>
      </c>
      <c r="AU116" s="140" t="s">
        <v>233</v>
      </c>
      <c r="AY116" s="18" t="s">
        <v>223</v>
      </c>
      <c r="BE116" s="141">
        <f>IF(N116="základní",J116,0)</f>
        <v>0</v>
      </c>
      <c r="BF116" s="141">
        <f>IF(N116="snížená",J116,0)</f>
        <v>0</v>
      </c>
      <c r="BG116" s="141">
        <f>IF(N116="zákl. přenesená",J116,0)</f>
        <v>0</v>
      </c>
      <c r="BH116" s="141">
        <f>IF(N116="sníž. přenesená",J116,0)</f>
        <v>0</v>
      </c>
      <c r="BI116" s="141">
        <f>IF(N116="nulová",J116,0)</f>
        <v>0</v>
      </c>
      <c r="BJ116" s="18" t="s">
        <v>84</v>
      </c>
      <c r="BK116" s="141">
        <f>ROUND(I116*H116,2)</f>
        <v>0</v>
      </c>
      <c r="BL116" s="18" t="s">
        <v>232</v>
      </c>
      <c r="BM116" s="140" t="s">
        <v>2082</v>
      </c>
    </row>
    <row r="117" spans="2:65" s="1" customFormat="1" ht="11.25">
      <c r="B117" s="34"/>
      <c r="D117" s="163" t="s">
        <v>274</v>
      </c>
      <c r="F117" s="164" t="s">
        <v>2083</v>
      </c>
      <c r="I117" s="165"/>
      <c r="L117" s="34"/>
      <c r="M117" s="166"/>
      <c r="T117" s="55"/>
      <c r="AT117" s="18" t="s">
        <v>274</v>
      </c>
      <c r="AU117" s="18" t="s">
        <v>233</v>
      </c>
    </row>
    <row r="118" spans="2:65" s="13" customFormat="1" ht="11.25">
      <c r="B118" s="149"/>
      <c r="D118" s="143" t="s">
        <v>249</v>
      </c>
      <c r="E118" s="150" t="s">
        <v>19</v>
      </c>
      <c r="F118" s="151" t="s">
        <v>2084</v>
      </c>
      <c r="H118" s="152">
        <v>91</v>
      </c>
      <c r="I118" s="153"/>
      <c r="L118" s="149"/>
      <c r="M118" s="154"/>
      <c r="T118" s="155"/>
      <c r="AT118" s="150" t="s">
        <v>249</v>
      </c>
      <c r="AU118" s="150" t="s">
        <v>233</v>
      </c>
      <c r="AV118" s="13" t="s">
        <v>87</v>
      </c>
      <c r="AW118" s="13" t="s">
        <v>37</v>
      </c>
      <c r="AX118" s="13" t="s">
        <v>76</v>
      </c>
      <c r="AY118" s="150" t="s">
        <v>223</v>
      </c>
    </row>
    <row r="119" spans="2:65" s="13" customFormat="1" ht="11.25">
      <c r="B119" s="149"/>
      <c r="D119" s="143" t="s">
        <v>249</v>
      </c>
      <c r="E119" s="150" t="s">
        <v>19</v>
      </c>
      <c r="F119" s="151" t="s">
        <v>2085</v>
      </c>
      <c r="H119" s="152">
        <v>45.5</v>
      </c>
      <c r="I119" s="153"/>
      <c r="L119" s="149"/>
      <c r="M119" s="154"/>
      <c r="T119" s="155"/>
      <c r="AT119" s="150" t="s">
        <v>249</v>
      </c>
      <c r="AU119" s="150" t="s">
        <v>233</v>
      </c>
      <c r="AV119" s="13" t="s">
        <v>87</v>
      </c>
      <c r="AW119" s="13" t="s">
        <v>37</v>
      </c>
      <c r="AX119" s="13" t="s">
        <v>84</v>
      </c>
      <c r="AY119" s="150" t="s">
        <v>223</v>
      </c>
    </row>
    <row r="120" spans="2:65" s="1" customFormat="1" ht="49.15" customHeight="1">
      <c r="B120" s="34"/>
      <c r="C120" s="129" t="s">
        <v>328</v>
      </c>
      <c r="D120" s="129" t="s">
        <v>227</v>
      </c>
      <c r="E120" s="130" t="s">
        <v>2086</v>
      </c>
      <c r="F120" s="131" t="s">
        <v>2087</v>
      </c>
      <c r="G120" s="132" t="s">
        <v>271</v>
      </c>
      <c r="H120" s="133">
        <v>498.5</v>
      </c>
      <c r="I120" s="134"/>
      <c r="J120" s="135">
        <f>ROUND(I120*H120,2)</f>
        <v>0</v>
      </c>
      <c r="K120" s="131" t="s">
        <v>272</v>
      </c>
      <c r="L120" s="34"/>
      <c r="M120" s="136" t="s">
        <v>19</v>
      </c>
      <c r="N120" s="137" t="s">
        <v>47</v>
      </c>
      <c r="P120" s="138">
        <f>O120*H120</f>
        <v>0</v>
      </c>
      <c r="Q120" s="138">
        <v>0</v>
      </c>
      <c r="R120" s="138">
        <f>Q120*H120</f>
        <v>0</v>
      </c>
      <c r="S120" s="138">
        <v>0</v>
      </c>
      <c r="T120" s="139">
        <f>S120*H120</f>
        <v>0</v>
      </c>
      <c r="AR120" s="140" t="s">
        <v>232</v>
      </c>
      <c r="AT120" s="140" t="s">
        <v>227</v>
      </c>
      <c r="AU120" s="140" t="s">
        <v>233</v>
      </c>
      <c r="AY120" s="18" t="s">
        <v>223</v>
      </c>
      <c r="BE120" s="141">
        <f>IF(N120="základní",J120,0)</f>
        <v>0</v>
      </c>
      <c r="BF120" s="141">
        <f>IF(N120="snížená",J120,0)</f>
        <v>0</v>
      </c>
      <c r="BG120" s="141">
        <f>IF(N120="zákl. přenesená",J120,0)</f>
        <v>0</v>
      </c>
      <c r="BH120" s="141">
        <f>IF(N120="sníž. přenesená",J120,0)</f>
        <v>0</v>
      </c>
      <c r="BI120" s="141">
        <f>IF(N120="nulová",J120,0)</f>
        <v>0</v>
      </c>
      <c r="BJ120" s="18" t="s">
        <v>84</v>
      </c>
      <c r="BK120" s="141">
        <f>ROUND(I120*H120,2)</f>
        <v>0</v>
      </c>
      <c r="BL120" s="18" t="s">
        <v>232</v>
      </c>
      <c r="BM120" s="140" t="s">
        <v>2088</v>
      </c>
    </row>
    <row r="121" spans="2:65" s="1" customFormat="1" ht="11.25">
      <c r="B121" s="34"/>
      <c r="D121" s="163" t="s">
        <v>274</v>
      </c>
      <c r="F121" s="164" t="s">
        <v>2089</v>
      </c>
      <c r="I121" s="165"/>
      <c r="L121" s="34"/>
      <c r="M121" s="166"/>
      <c r="T121" s="55"/>
      <c r="AT121" s="18" t="s">
        <v>274</v>
      </c>
      <c r="AU121" s="18" t="s">
        <v>233</v>
      </c>
    </row>
    <row r="122" spans="2:65" s="13" customFormat="1" ht="11.25">
      <c r="B122" s="149"/>
      <c r="D122" s="143" t="s">
        <v>249</v>
      </c>
      <c r="E122" s="150" t="s">
        <v>19</v>
      </c>
      <c r="F122" s="151" t="s">
        <v>2090</v>
      </c>
      <c r="H122" s="152">
        <v>997</v>
      </c>
      <c r="I122" s="153"/>
      <c r="L122" s="149"/>
      <c r="M122" s="154"/>
      <c r="T122" s="155"/>
      <c r="AT122" s="150" t="s">
        <v>249</v>
      </c>
      <c r="AU122" s="150" t="s">
        <v>233</v>
      </c>
      <c r="AV122" s="13" t="s">
        <v>87</v>
      </c>
      <c r="AW122" s="13" t="s">
        <v>37</v>
      </c>
      <c r="AX122" s="13" t="s">
        <v>76</v>
      </c>
      <c r="AY122" s="150" t="s">
        <v>223</v>
      </c>
    </row>
    <row r="123" spans="2:65" s="13" customFormat="1" ht="11.25">
      <c r="B123" s="149"/>
      <c r="D123" s="143" t="s">
        <v>249</v>
      </c>
      <c r="E123" s="150" t="s">
        <v>19</v>
      </c>
      <c r="F123" s="151" t="s">
        <v>2091</v>
      </c>
      <c r="H123" s="152">
        <v>498.5</v>
      </c>
      <c r="I123" s="153"/>
      <c r="L123" s="149"/>
      <c r="M123" s="154"/>
      <c r="T123" s="155"/>
      <c r="AT123" s="150" t="s">
        <v>249</v>
      </c>
      <c r="AU123" s="150" t="s">
        <v>233</v>
      </c>
      <c r="AV123" s="13" t="s">
        <v>87</v>
      </c>
      <c r="AW123" s="13" t="s">
        <v>37</v>
      </c>
      <c r="AX123" s="13" t="s">
        <v>84</v>
      </c>
      <c r="AY123" s="150" t="s">
        <v>223</v>
      </c>
    </row>
    <row r="124" spans="2:65" s="1" customFormat="1" ht="33" customHeight="1">
      <c r="B124" s="34"/>
      <c r="C124" s="129" t="s">
        <v>334</v>
      </c>
      <c r="D124" s="129" t="s">
        <v>227</v>
      </c>
      <c r="E124" s="130" t="s">
        <v>2092</v>
      </c>
      <c r="F124" s="131" t="s">
        <v>2093</v>
      </c>
      <c r="G124" s="132" t="s">
        <v>230</v>
      </c>
      <c r="H124" s="133">
        <v>11</v>
      </c>
      <c r="I124" s="134"/>
      <c r="J124" s="135">
        <f>ROUND(I124*H124,2)</f>
        <v>0</v>
      </c>
      <c r="K124" s="131" t="s">
        <v>272</v>
      </c>
      <c r="L124" s="34"/>
      <c r="M124" s="136" t="s">
        <v>19</v>
      </c>
      <c r="N124" s="137" t="s">
        <v>47</v>
      </c>
      <c r="P124" s="138">
        <f>O124*H124</f>
        <v>0</v>
      </c>
      <c r="Q124" s="138">
        <v>0</v>
      </c>
      <c r="R124" s="138">
        <f>Q124*H124</f>
        <v>0</v>
      </c>
      <c r="S124" s="138">
        <v>0</v>
      </c>
      <c r="T124" s="139">
        <f>S124*H124</f>
        <v>0</v>
      </c>
      <c r="AR124" s="140" t="s">
        <v>232</v>
      </c>
      <c r="AT124" s="140" t="s">
        <v>227</v>
      </c>
      <c r="AU124" s="140" t="s">
        <v>233</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232</v>
      </c>
      <c r="BM124" s="140" t="s">
        <v>2094</v>
      </c>
    </row>
    <row r="125" spans="2:65" s="1" customFormat="1" ht="11.25">
      <c r="B125" s="34"/>
      <c r="D125" s="163" t="s">
        <v>274</v>
      </c>
      <c r="F125" s="164" t="s">
        <v>2095</v>
      </c>
      <c r="I125" s="165"/>
      <c r="L125" s="34"/>
      <c r="M125" s="166"/>
      <c r="T125" s="55"/>
      <c r="AT125" s="18" t="s">
        <v>274</v>
      </c>
      <c r="AU125" s="18" t="s">
        <v>233</v>
      </c>
    </row>
    <row r="126" spans="2:65" s="13" customFormat="1" ht="11.25">
      <c r="B126" s="149"/>
      <c r="D126" s="143" t="s">
        <v>249</v>
      </c>
      <c r="E126" s="150" t="s">
        <v>19</v>
      </c>
      <c r="F126" s="151" t="s">
        <v>2096</v>
      </c>
      <c r="H126" s="152">
        <v>11.5</v>
      </c>
      <c r="I126" s="153"/>
      <c r="L126" s="149"/>
      <c r="M126" s="154"/>
      <c r="T126" s="155"/>
      <c r="AT126" s="150" t="s">
        <v>249</v>
      </c>
      <c r="AU126" s="150" t="s">
        <v>233</v>
      </c>
      <c r="AV126" s="13" t="s">
        <v>87</v>
      </c>
      <c r="AW126" s="13" t="s">
        <v>37</v>
      </c>
      <c r="AX126" s="13" t="s">
        <v>76</v>
      </c>
      <c r="AY126" s="150" t="s">
        <v>223</v>
      </c>
    </row>
    <row r="127" spans="2:65" s="13" customFormat="1" ht="11.25">
      <c r="B127" s="149"/>
      <c r="D127" s="143" t="s">
        <v>249</v>
      </c>
      <c r="E127" s="150" t="s">
        <v>19</v>
      </c>
      <c r="F127" s="151" t="s">
        <v>2145</v>
      </c>
      <c r="H127" s="152">
        <v>11</v>
      </c>
      <c r="I127" s="153"/>
      <c r="L127" s="149"/>
      <c r="M127" s="154"/>
      <c r="T127" s="155"/>
      <c r="AT127" s="150" t="s">
        <v>249</v>
      </c>
      <c r="AU127" s="150" t="s">
        <v>233</v>
      </c>
      <c r="AV127" s="13" t="s">
        <v>87</v>
      </c>
      <c r="AW127" s="13" t="s">
        <v>37</v>
      </c>
      <c r="AX127" s="13" t="s">
        <v>84</v>
      </c>
      <c r="AY127" s="150" t="s">
        <v>223</v>
      </c>
    </row>
    <row r="128" spans="2:65" s="1" customFormat="1" ht="33" customHeight="1">
      <c r="B128" s="34"/>
      <c r="C128" s="129" t="s">
        <v>340</v>
      </c>
      <c r="D128" s="129" t="s">
        <v>227</v>
      </c>
      <c r="E128" s="130" t="s">
        <v>2098</v>
      </c>
      <c r="F128" s="131" t="s">
        <v>2099</v>
      </c>
      <c r="G128" s="132" t="s">
        <v>230</v>
      </c>
      <c r="H128" s="133">
        <v>5</v>
      </c>
      <c r="I128" s="134"/>
      <c r="J128" s="135">
        <f>ROUND(I128*H128,2)</f>
        <v>0</v>
      </c>
      <c r="K128" s="131" t="s">
        <v>272</v>
      </c>
      <c r="L128" s="34"/>
      <c r="M128" s="136" t="s">
        <v>19</v>
      </c>
      <c r="N128" s="137" t="s">
        <v>47</v>
      </c>
      <c r="P128" s="138">
        <f>O128*H128</f>
        <v>0</v>
      </c>
      <c r="Q128" s="138">
        <v>0</v>
      </c>
      <c r="R128" s="138">
        <f>Q128*H128</f>
        <v>0</v>
      </c>
      <c r="S128" s="138">
        <v>0</v>
      </c>
      <c r="T128" s="139">
        <f>S128*H128</f>
        <v>0</v>
      </c>
      <c r="AR128" s="140" t="s">
        <v>232</v>
      </c>
      <c r="AT128" s="140" t="s">
        <v>227</v>
      </c>
      <c r="AU128" s="140" t="s">
        <v>233</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232</v>
      </c>
      <c r="BM128" s="140" t="s">
        <v>2100</v>
      </c>
    </row>
    <row r="129" spans="2:65" s="1" customFormat="1" ht="11.25">
      <c r="B129" s="34"/>
      <c r="D129" s="163" t="s">
        <v>274</v>
      </c>
      <c r="F129" s="164" t="s">
        <v>2101</v>
      </c>
      <c r="I129" s="165"/>
      <c r="L129" s="34"/>
      <c r="M129" s="166"/>
      <c r="T129" s="55"/>
      <c r="AT129" s="18" t="s">
        <v>274</v>
      </c>
      <c r="AU129" s="18" t="s">
        <v>233</v>
      </c>
    </row>
    <row r="130" spans="2:65" s="13" customFormat="1" ht="11.25">
      <c r="B130" s="149"/>
      <c r="D130" s="143" t="s">
        <v>249</v>
      </c>
      <c r="E130" s="150" t="s">
        <v>19</v>
      </c>
      <c r="F130" s="151" t="s">
        <v>2036</v>
      </c>
      <c r="H130" s="152">
        <v>5</v>
      </c>
      <c r="I130" s="153"/>
      <c r="L130" s="149"/>
      <c r="M130" s="154"/>
      <c r="T130" s="155"/>
      <c r="AT130" s="150" t="s">
        <v>249</v>
      </c>
      <c r="AU130" s="150" t="s">
        <v>233</v>
      </c>
      <c r="AV130" s="13" t="s">
        <v>87</v>
      </c>
      <c r="AW130" s="13" t="s">
        <v>37</v>
      </c>
      <c r="AX130" s="13" t="s">
        <v>84</v>
      </c>
      <c r="AY130" s="150" t="s">
        <v>223</v>
      </c>
    </row>
    <row r="131" spans="2:65" s="1" customFormat="1" ht="37.9" customHeight="1">
      <c r="B131" s="34"/>
      <c r="C131" s="129" t="s">
        <v>346</v>
      </c>
      <c r="D131" s="129" t="s">
        <v>227</v>
      </c>
      <c r="E131" s="130" t="s">
        <v>2106</v>
      </c>
      <c r="F131" s="131" t="s">
        <v>2107</v>
      </c>
      <c r="G131" s="132" t="s">
        <v>230</v>
      </c>
      <c r="H131" s="133">
        <v>1</v>
      </c>
      <c r="I131" s="134"/>
      <c r="J131" s="135">
        <f>ROUND(I131*H131,2)</f>
        <v>0</v>
      </c>
      <c r="K131" s="131" t="s">
        <v>272</v>
      </c>
      <c r="L131" s="34"/>
      <c r="M131" s="136" t="s">
        <v>19</v>
      </c>
      <c r="N131" s="137" t="s">
        <v>47</v>
      </c>
      <c r="P131" s="138">
        <f>O131*H131</f>
        <v>0</v>
      </c>
      <c r="Q131" s="138">
        <v>0</v>
      </c>
      <c r="R131" s="138">
        <f>Q131*H131</f>
        <v>0</v>
      </c>
      <c r="S131" s="138">
        <v>0</v>
      </c>
      <c r="T131" s="139">
        <f>S131*H131</f>
        <v>0</v>
      </c>
      <c r="AR131" s="140" t="s">
        <v>232</v>
      </c>
      <c r="AT131" s="140" t="s">
        <v>227</v>
      </c>
      <c r="AU131" s="140" t="s">
        <v>233</v>
      </c>
      <c r="AY131" s="18" t="s">
        <v>223</v>
      </c>
      <c r="BE131" s="141">
        <f>IF(N131="základní",J131,0)</f>
        <v>0</v>
      </c>
      <c r="BF131" s="141">
        <f>IF(N131="snížená",J131,0)</f>
        <v>0</v>
      </c>
      <c r="BG131" s="141">
        <f>IF(N131="zákl. přenesená",J131,0)</f>
        <v>0</v>
      </c>
      <c r="BH131" s="141">
        <f>IF(N131="sníž. přenesená",J131,0)</f>
        <v>0</v>
      </c>
      <c r="BI131" s="141">
        <f>IF(N131="nulová",J131,0)</f>
        <v>0</v>
      </c>
      <c r="BJ131" s="18" t="s">
        <v>84</v>
      </c>
      <c r="BK131" s="141">
        <f>ROUND(I131*H131,2)</f>
        <v>0</v>
      </c>
      <c r="BL131" s="18" t="s">
        <v>232</v>
      </c>
      <c r="BM131" s="140" t="s">
        <v>2108</v>
      </c>
    </row>
    <row r="132" spans="2:65" s="1" customFormat="1" ht="11.25">
      <c r="B132" s="34"/>
      <c r="D132" s="163" t="s">
        <v>274</v>
      </c>
      <c r="F132" s="164" t="s">
        <v>2109</v>
      </c>
      <c r="I132" s="165"/>
      <c r="L132" s="34"/>
      <c r="M132" s="166"/>
      <c r="T132" s="55"/>
      <c r="AT132" s="18" t="s">
        <v>274</v>
      </c>
      <c r="AU132" s="18" t="s">
        <v>233</v>
      </c>
    </row>
    <row r="133" spans="2:65" s="13" customFormat="1" ht="11.25">
      <c r="B133" s="149"/>
      <c r="D133" s="143" t="s">
        <v>249</v>
      </c>
      <c r="E133" s="150" t="s">
        <v>19</v>
      </c>
      <c r="F133" s="151" t="s">
        <v>2110</v>
      </c>
      <c r="H133" s="152">
        <v>1</v>
      </c>
      <c r="I133" s="153"/>
      <c r="L133" s="149"/>
      <c r="M133" s="154"/>
      <c r="T133" s="155"/>
      <c r="AT133" s="150" t="s">
        <v>249</v>
      </c>
      <c r="AU133" s="150" t="s">
        <v>233</v>
      </c>
      <c r="AV133" s="13" t="s">
        <v>87</v>
      </c>
      <c r="AW133" s="13" t="s">
        <v>37</v>
      </c>
      <c r="AX133" s="13" t="s">
        <v>84</v>
      </c>
      <c r="AY133" s="150" t="s">
        <v>223</v>
      </c>
    </row>
    <row r="134" spans="2:65" s="1" customFormat="1" ht="24.2" customHeight="1">
      <c r="B134" s="34"/>
      <c r="C134" s="129" t="s">
        <v>353</v>
      </c>
      <c r="D134" s="129" t="s">
        <v>227</v>
      </c>
      <c r="E134" s="130" t="s">
        <v>2111</v>
      </c>
      <c r="F134" s="131" t="s">
        <v>2112</v>
      </c>
      <c r="G134" s="132" t="s">
        <v>230</v>
      </c>
      <c r="H134" s="133">
        <v>12</v>
      </c>
      <c r="I134" s="134"/>
      <c r="J134" s="135">
        <f>ROUND(I134*H134,2)</f>
        <v>0</v>
      </c>
      <c r="K134" s="131" t="s">
        <v>272</v>
      </c>
      <c r="L134" s="34"/>
      <c r="M134" s="136" t="s">
        <v>19</v>
      </c>
      <c r="N134" s="137" t="s">
        <v>47</v>
      </c>
      <c r="P134" s="138">
        <f>O134*H134</f>
        <v>0</v>
      </c>
      <c r="Q134" s="138">
        <v>0</v>
      </c>
      <c r="R134" s="138">
        <f>Q134*H134</f>
        <v>0</v>
      </c>
      <c r="S134" s="138">
        <v>0</v>
      </c>
      <c r="T134" s="139">
        <f>S134*H134</f>
        <v>0</v>
      </c>
      <c r="AR134" s="140" t="s">
        <v>232</v>
      </c>
      <c r="AT134" s="140" t="s">
        <v>227</v>
      </c>
      <c r="AU134" s="140" t="s">
        <v>233</v>
      </c>
      <c r="AY134" s="18" t="s">
        <v>223</v>
      </c>
      <c r="BE134" s="141">
        <f>IF(N134="základní",J134,0)</f>
        <v>0</v>
      </c>
      <c r="BF134" s="141">
        <f>IF(N134="snížená",J134,0)</f>
        <v>0</v>
      </c>
      <c r="BG134" s="141">
        <f>IF(N134="zákl. přenesená",J134,0)</f>
        <v>0</v>
      </c>
      <c r="BH134" s="141">
        <f>IF(N134="sníž. přenesená",J134,0)</f>
        <v>0</v>
      </c>
      <c r="BI134" s="141">
        <f>IF(N134="nulová",J134,0)</f>
        <v>0</v>
      </c>
      <c r="BJ134" s="18" t="s">
        <v>84</v>
      </c>
      <c r="BK134" s="141">
        <f>ROUND(I134*H134,2)</f>
        <v>0</v>
      </c>
      <c r="BL134" s="18" t="s">
        <v>232</v>
      </c>
      <c r="BM134" s="140" t="s">
        <v>2113</v>
      </c>
    </row>
    <row r="135" spans="2:65" s="1" customFormat="1" ht="11.25">
      <c r="B135" s="34"/>
      <c r="D135" s="163" t="s">
        <v>274</v>
      </c>
      <c r="F135" s="164" t="s">
        <v>2114</v>
      </c>
      <c r="I135" s="165"/>
      <c r="L135" s="34"/>
      <c r="M135" s="166"/>
      <c r="T135" s="55"/>
      <c r="AT135" s="18" t="s">
        <v>274</v>
      </c>
      <c r="AU135" s="18" t="s">
        <v>233</v>
      </c>
    </row>
    <row r="136" spans="2:65" s="13" customFormat="1" ht="11.25">
      <c r="B136" s="149"/>
      <c r="D136" s="143" t="s">
        <v>249</v>
      </c>
      <c r="E136" s="150" t="s">
        <v>19</v>
      </c>
      <c r="F136" s="151" t="s">
        <v>2115</v>
      </c>
      <c r="H136" s="152">
        <v>25</v>
      </c>
      <c r="I136" s="153"/>
      <c r="L136" s="149"/>
      <c r="M136" s="154"/>
      <c r="T136" s="155"/>
      <c r="AT136" s="150" t="s">
        <v>249</v>
      </c>
      <c r="AU136" s="150" t="s">
        <v>233</v>
      </c>
      <c r="AV136" s="13" t="s">
        <v>87</v>
      </c>
      <c r="AW136" s="13" t="s">
        <v>37</v>
      </c>
      <c r="AX136" s="13" t="s">
        <v>76</v>
      </c>
      <c r="AY136" s="150" t="s">
        <v>223</v>
      </c>
    </row>
    <row r="137" spans="2:65" s="13" customFormat="1" ht="11.25">
      <c r="B137" s="149"/>
      <c r="D137" s="143" t="s">
        <v>249</v>
      </c>
      <c r="E137" s="150" t="s">
        <v>19</v>
      </c>
      <c r="F137" s="151" t="s">
        <v>2116</v>
      </c>
      <c r="H137" s="152">
        <v>12.5</v>
      </c>
      <c r="I137" s="153"/>
      <c r="L137" s="149"/>
      <c r="M137" s="154"/>
      <c r="T137" s="155"/>
      <c r="AT137" s="150" t="s">
        <v>249</v>
      </c>
      <c r="AU137" s="150" t="s">
        <v>233</v>
      </c>
      <c r="AV137" s="13" t="s">
        <v>87</v>
      </c>
      <c r="AW137" s="13" t="s">
        <v>37</v>
      </c>
      <c r="AX137" s="13" t="s">
        <v>76</v>
      </c>
      <c r="AY137" s="150" t="s">
        <v>223</v>
      </c>
    </row>
    <row r="138" spans="2:65" s="13" customFormat="1" ht="11.25">
      <c r="B138" s="149"/>
      <c r="D138" s="143" t="s">
        <v>249</v>
      </c>
      <c r="E138" s="150" t="s">
        <v>19</v>
      </c>
      <c r="F138" s="151" t="s">
        <v>2097</v>
      </c>
      <c r="H138" s="152">
        <v>12</v>
      </c>
      <c r="I138" s="153"/>
      <c r="L138" s="149"/>
      <c r="M138" s="154"/>
      <c r="T138" s="155"/>
      <c r="AT138" s="150" t="s">
        <v>249</v>
      </c>
      <c r="AU138" s="150" t="s">
        <v>233</v>
      </c>
      <c r="AV138" s="13" t="s">
        <v>87</v>
      </c>
      <c r="AW138" s="13" t="s">
        <v>37</v>
      </c>
      <c r="AX138" s="13" t="s">
        <v>84</v>
      </c>
      <c r="AY138" s="150" t="s">
        <v>223</v>
      </c>
    </row>
    <row r="139" spans="2:65" s="1" customFormat="1" ht="24.2" customHeight="1">
      <c r="B139" s="34"/>
      <c r="C139" s="129" t="s">
        <v>361</v>
      </c>
      <c r="D139" s="129" t="s">
        <v>227</v>
      </c>
      <c r="E139" s="130" t="s">
        <v>2118</v>
      </c>
      <c r="F139" s="131" t="s">
        <v>2119</v>
      </c>
      <c r="G139" s="132" t="s">
        <v>230</v>
      </c>
      <c r="H139" s="133">
        <v>6</v>
      </c>
      <c r="I139" s="134"/>
      <c r="J139" s="135">
        <f>ROUND(I139*H139,2)</f>
        <v>0</v>
      </c>
      <c r="K139" s="131" t="s">
        <v>272</v>
      </c>
      <c r="L139" s="34"/>
      <c r="M139" s="136" t="s">
        <v>19</v>
      </c>
      <c r="N139" s="137" t="s">
        <v>47</v>
      </c>
      <c r="P139" s="138">
        <f>O139*H139</f>
        <v>0</v>
      </c>
      <c r="Q139" s="138">
        <v>0</v>
      </c>
      <c r="R139" s="138">
        <f>Q139*H139</f>
        <v>0</v>
      </c>
      <c r="S139" s="138">
        <v>0</v>
      </c>
      <c r="T139" s="139">
        <f>S139*H139</f>
        <v>0</v>
      </c>
      <c r="AR139" s="140" t="s">
        <v>232</v>
      </c>
      <c r="AT139" s="140" t="s">
        <v>227</v>
      </c>
      <c r="AU139" s="140" t="s">
        <v>233</v>
      </c>
      <c r="AY139" s="18" t="s">
        <v>223</v>
      </c>
      <c r="BE139" s="141">
        <f>IF(N139="základní",J139,0)</f>
        <v>0</v>
      </c>
      <c r="BF139" s="141">
        <f>IF(N139="snížená",J139,0)</f>
        <v>0</v>
      </c>
      <c r="BG139" s="141">
        <f>IF(N139="zákl. přenesená",J139,0)</f>
        <v>0</v>
      </c>
      <c r="BH139" s="141">
        <f>IF(N139="sníž. přenesená",J139,0)</f>
        <v>0</v>
      </c>
      <c r="BI139" s="141">
        <f>IF(N139="nulová",J139,0)</f>
        <v>0</v>
      </c>
      <c r="BJ139" s="18" t="s">
        <v>84</v>
      </c>
      <c r="BK139" s="141">
        <f>ROUND(I139*H139,2)</f>
        <v>0</v>
      </c>
      <c r="BL139" s="18" t="s">
        <v>232</v>
      </c>
      <c r="BM139" s="140" t="s">
        <v>2120</v>
      </c>
    </row>
    <row r="140" spans="2:65" s="1" customFormat="1" ht="11.25">
      <c r="B140" s="34"/>
      <c r="D140" s="163" t="s">
        <v>274</v>
      </c>
      <c r="F140" s="164" t="s">
        <v>2121</v>
      </c>
      <c r="I140" s="165"/>
      <c r="L140" s="34"/>
      <c r="M140" s="166"/>
      <c r="T140" s="55"/>
      <c r="AT140" s="18" t="s">
        <v>274</v>
      </c>
      <c r="AU140" s="18" t="s">
        <v>233</v>
      </c>
    </row>
    <row r="141" spans="2:65" s="13" customFormat="1" ht="11.25">
      <c r="B141" s="149"/>
      <c r="D141" s="143" t="s">
        <v>249</v>
      </c>
      <c r="E141" s="150" t="s">
        <v>19</v>
      </c>
      <c r="F141" s="151" t="s">
        <v>2122</v>
      </c>
      <c r="H141" s="152">
        <v>12</v>
      </c>
      <c r="I141" s="153"/>
      <c r="L141" s="149"/>
      <c r="M141" s="154"/>
      <c r="T141" s="155"/>
      <c r="AT141" s="150" t="s">
        <v>249</v>
      </c>
      <c r="AU141" s="150" t="s">
        <v>233</v>
      </c>
      <c r="AV141" s="13" t="s">
        <v>87</v>
      </c>
      <c r="AW141" s="13" t="s">
        <v>37</v>
      </c>
      <c r="AX141" s="13" t="s">
        <v>76</v>
      </c>
      <c r="AY141" s="150" t="s">
        <v>223</v>
      </c>
    </row>
    <row r="142" spans="2:65" s="13" customFormat="1" ht="11.25">
      <c r="B142" s="149"/>
      <c r="D142" s="143" t="s">
        <v>249</v>
      </c>
      <c r="E142" s="150" t="s">
        <v>19</v>
      </c>
      <c r="F142" s="151" t="s">
        <v>2123</v>
      </c>
      <c r="H142" s="152">
        <v>6</v>
      </c>
      <c r="I142" s="153"/>
      <c r="L142" s="149"/>
      <c r="M142" s="154"/>
      <c r="T142" s="155"/>
      <c r="AT142" s="150" t="s">
        <v>249</v>
      </c>
      <c r="AU142" s="150" t="s">
        <v>233</v>
      </c>
      <c r="AV142" s="13" t="s">
        <v>87</v>
      </c>
      <c r="AW142" s="13" t="s">
        <v>37</v>
      </c>
      <c r="AX142" s="13" t="s">
        <v>84</v>
      </c>
      <c r="AY142" s="150" t="s">
        <v>223</v>
      </c>
    </row>
    <row r="143" spans="2:65" s="1" customFormat="1" ht="24.2" customHeight="1">
      <c r="B143" s="34"/>
      <c r="C143" s="129" t="s">
        <v>369</v>
      </c>
      <c r="D143" s="129" t="s">
        <v>227</v>
      </c>
      <c r="E143" s="130" t="s">
        <v>2146</v>
      </c>
      <c r="F143" s="131" t="s">
        <v>2147</v>
      </c>
      <c r="G143" s="132" t="s">
        <v>230</v>
      </c>
      <c r="H143" s="133">
        <v>1</v>
      </c>
      <c r="I143" s="134"/>
      <c r="J143" s="135">
        <f>ROUND(I143*H143,2)</f>
        <v>0</v>
      </c>
      <c r="K143" s="131" t="s">
        <v>272</v>
      </c>
      <c r="L143" s="34"/>
      <c r="M143" s="136" t="s">
        <v>19</v>
      </c>
      <c r="N143" s="137" t="s">
        <v>47</v>
      </c>
      <c r="P143" s="138">
        <f>O143*H143</f>
        <v>0</v>
      </c>
      <c r="Q143" s="138">
        <v>0</v>
      </c>
      <c r="R143" s="138">
        <f>Q143*H143</f>
        <v>0</v>
      </c>
      <c r="S143" s="138">
        <v>0</v>
      </c>
      <c r="T143" s="139">
        <f>S143*H143</f>
        <v>0</v>
      </c>
      <c r="AR143" s="140" t="s">
        <v>232</v>
      </c>
      <c r="AT143" s="140" t="s">
        <v>227</v>
      </c>
      <c r="AU143" s="140" t="s">
        <v>233</v>
      </c>
      <c r="AY143" s="18" t="s">
        <v>223</v>
      </c>
      <c r="BE143" s="141">
        <f>IF(N143="základní",J143,0)</f>
        <v>0</v>
      </c>
      <c r="BF143" s="141">
        <f>IF(N143="snížená",J143,0)</f>
        <v>0</v>
      </c>
      <c r="BG143" s="141">
        <f>IF(N143="zákl. přenesená",J143,0)</f>
        <v>0</v>
      </c>
      <c r="BH143" s="141">
        <f>IF(N143="sníž. přenesená",J143,0)</f>
        <v>0</v>
      </c>
      <c r="BI143" s="141">
        <f>IF(N143="nulová",J143,0)</f>
        <v>0</v>
      </c>
      <c r="BJ143" s="18" t="s">
        <v>84</v>
      </c>
      <c r="BK143" s="141">
        <f>ROUND(I143*H143,2)</f>
        <v>0</v>
      </c>
      <c r="BL143" s="18" t="s">
        <v>232</v>
      </c>
      <c r="BM143" s="140" t="s">
        <v>2148</v>
      </c>
    </row>
    <row r="144" spans="2:65" s="1" customFormat="1" ht="11.25">
      <c r="B144" s="34"/>
      <c r="D144" s="163" t="s">
        <v>274</v>
      </c>
      <c r="F144" s="164" t="s">
        <v>2149</v>
      </c>
      <c r="I144" s="165"/>
      <c r="L144" s="34"/>
      <c r="M144" s="166"/>
      <c r="T144" s="55"/>
      <c r="AT144" s="18" t="s">
        <v>274</v>
      </c>
      <c r="AU144" s="18" t="s">
        <v>233</v>
      </c>
    </row>
    <row r="145" spans="2:65" s="13" customFormat="1" ht="11.25">
      <c r="B145" s="149"/>
      <c r="D145" s="143" t="s">
        <v>249</v>
      </c>
      <c r="E145" s="150" t="s">
        <v>19</v>
      </c>
      <c r="F145" s="151" t="s">
        <v>84</v>
      </c>
      <c r="H145" s="152">
        <v>1</v>
      </c>
      <c r="I145" s="153"/>
      <c r="L145" s="149"/>
      <c r="M145" s="154"/>
      <c r="T145" s="155"/>
      <c r="AT145" s="150" t="s">
        <v>249</v>
      </c>
      <c r="AU145" s="150" t="s">
        <v>233</v>
      </c>
      <c r="AV145" s="13" t="s">
        <v>87</v>
      </c>
      <c r="AW145" s="13" t="s">
        <v>37</v>
      </c>
      <c r="AX145" s="13" t="s">
        <v>84</v>
      </c>
      <c r="AY145" s="150" t="s">
        <v>223</v>
      </c>
    </row>
    <row r="146" spans="2:65" s="1" customFormat="1" ht="49.15" customHeight="1">
      <c r="B146" s="34"/>
      <c r="C146" s="129" t="s">
        <v>7</v>
      </c>
      <c r="D146" s="129" t="s">
        <v>227</v>
      </c>
      <c r="E146" s="130" t="s">
        <v>2128</v>
      </c>
      <c r="F146" s="131" t="s">
        <v>2129</v>
      </c>
      <c r="G146" s="132" t="s">
        <v>230</v>
      </c>
      <c r="H146" s="133">
        <v>12</v>
      </c>
      <c r="I146" s="134"/>
      <c r="J146" s="135">
        <f>ROUND(I146*H146,2)</f>
        <v>0</v>
      </c>
      <c r="K146" s="131" t="s">
        <v>272</v>
      </c>
      <c r="L146" s="34"/>
      <c r="M146" s="136" t="s">
        <v>19</v>
      </c>
      <c r="N146" s="137" t="s">
        <v>47</v>
      </c>
      <c r="P146" s="138">
        <f>O146*H146</f>
        <v>0</v>
      </c>
      <c r="Q146" s="138">
        <v>0</v>
      </c>
      <c r="R146" s="138">
        <f>Q146*H146</f>
        <v>0</v>
      </c>
      <c r="S146" s="138">
        <v>0</v>
      </c>
      <c r="T146" s="139">
        <f>S146*H146</f>
        <v>0</v>
      </c>
      <c r="AR146" s="140" t="s">
        <v>232</v>
      </c>
      <c r="AT146" s="140" t="s">
        <v>227</v>
      </c>
      <c r="AU146" s="140" t="s">
        <v>233</v>
      </c>
      <c r="AY146" s="18" t="s">
        <v>223</v>
      </c>
      <c r="BE146" s="141">
        <f>IF(N146="základní",J146,0)</f>
        <v>0</v>
      </c>
      <c r="BF146" s="141">
        <f>IF(N146="snížená",J146,0)</f>
        <v>0</v>
      </c>
      <c r="BG146" s="141">
        <f>IF(N146="zákl. přenesená",J146,0)</f>
        <v>0</v>
      </c>
      <c r="BH146" s="141">
        <f>IF(N146="sníž. přenesená",J146,0)</f>
        <v>0</v>
      </c>
      <c r="BI146" s="141">
        <f>IF(N146="nulová",J146,0)</f>
        <v>0</v>
      </c>
      <c r="BJ146" s="18" t="s">
        <v>84</v>
      </c>
      <c r="BK146" s="141">
        <f>ROUND(I146*H146,2)</f>
        <v>0</v>
      </c>
      <c r="BL146" s="18" t="s">
        <v>232</v>
      </c>
      <c r="BM146" s="140" t="s">
        <v>2130</v>
      </c>
    </row>
    <row r="147" spans="2:65" s="1" customFormat="1" ht="11.25">
      <c r="B147" s="34"/>
      <c r="D147" s="163" t="s">
        <v>274</v>
      </c>
      <c r="F147" s="164" t="s">
        <v>2131</v>
      </c>
      <c r="I147" s="165"/>
      <c r="L147" s="34"/>
      <c r="M147" s="166"/>
      <c r="T147" s="55"/>
      <c r="AT147" s="18" t="s">
        <v>274</v>
      </c>
      <c r="AU147" s="18" t="s">
        <v>233</v>
      </c>
    </row>
    <row r="148" spans="2:65" s="1" customFormat="1" ht="49.15" customHeight="1">
      <c r="B148" s="34"/>
      <c r="C148" s="129" t="s">
        <v>382</v>
      </c>
      <c r="D148" s="129" t="s">
        <v>227</v>
      </c>
      <c r="E148" s="130" t="s">
        <v>2132</v>
      </c>
      <c r="F148" s="131" t="s">
        <v>2133</v>
      </c>
      <c r="G148" s="132" t="s">
        <v>230</v>
      </c>
      <c r="H148" s="133">
        <v>6</v>
      </c>
      <c r="I148" s="134"/>
      <c r="J148" s="135">
        <f>ROUND(I148*H148,2)</f>
        <v>0</v>
      </c>
      <c r="K148" s="131" t="s">
        <v>272</v>
      </c>
      <c r="L148" s="34"/>
      <c r="M148" s="136" t="s">
        <v>19</v>
      </c>
      <c r="N148" s="137" t="s">
        <v>47</v>
      </c>
      <c r="P148" s="138">
        <f>O148*H148</f>
        <v>0</v>
      </c>
      <c r="Q148" s="138">
        <v>0</v>
      </c>
      <c r="R148" s="138">
        <f>Q148*H148</f>
        <v>0</v>
      </c>
      <c r="S148" s="138">
        <v>0</v>
      </c>
      <c r="T148" s="139">
        <f>S148*H148</f>
        <v>0</v>
      </c>
      <c r="AR148" s="140" t="s">
        <v>232</v>
      </c>
      <c r="AT148" s="140" t="s">
        <v>227</v>
      </c>
      <c r="AU148" s="140" t="s">
        <v>233</v>
      </c>
      <c r="AY148" s="18" t="s">
        <v>223</v>
      </c>
      <c r="BE148" s="141">
        <f>IF(N148="základní",J148,0)</f>
        <v>0</v>
      </c>
      <c r="BF148" s="141">
        <f>IF(N148="snížená",J148,0)</f>
        <v>0</v>
      </c>
      <c r="BG148" s="141">
        <f>IF(N148="zákl. přenesená",J148,0)</f>
        <v>0</v>
      </c>
      <c r="BH148" s="141">
        <f>IF(N148="sníž. přenesená",J148,0)</f>
        <v>0</v>
      </c>
      <c r="BI148" s="141">
        <f>IF(N148="nulová",J148,0)</f>
        <v>0</v>
      </c>
      <c r="BJ148" s="18" t="s">
        <v>84</v>
      </c>
      <c r="BK148" s="141">
        <f>ROUND(I148*H148,2)</f>
        <v>0</v>
      </c>
      <c r="BL148" s="18" t="s">
        <v>232</v>
      </c>
      <c r="BM148" s="140" t="s">
        <v>2134</v>
      </c>
    </row>
    <row r="149" spans="2:65" s="1" customFormat="1" ht="11.25">
      <c r="B149" s="34"/>
      <c r="D149" s="163" t="s">
        <v>274</v>
      </c>
      <c r="F149" s="164" t="s">
        <v>2135</v>
      </c>
      <c r="I149" s="165"/>
      <c r="L149" s="34"/>
      <c r="M149" s="166"/>
      <c r="T149" s="55"/>
      <c r="AT149" s="18" t="s">
        <v>274</v>
      </c>
      <c r="AU149" s="18" t="s">
        <v>233</v>
      </c>
    </row>
    <row r="150" spans="2:65" s="1" customFormat="1" ht="49.15" customHeight="1">
      <c r="B150" s="34"/>
      <c r="C150" s="129" t="s">
        <v>391</v>
      </c>
      <c r="D150" s="129" t="s">
        <v>227</v>
      </c>
      <c r="E150" s="130" t="s">
        <v>2150</v>
      </c>
      <c r="F150" s="131" t="s">
        <v>2151</v>
      </c>
      <c r="G150" s="132" t="s">
        <v>230</v>
      </c>
      <c r="H150" s="133">
        <v>1</v>
      </c>
      <c r="I150" s="134"/>
      <c r="J150" s="135">
        <f>ROUND(I150*H150,2)</f>
        <v>0</v>
      </c>
      <c r="K150" s="131" t="s">
        <v>272</v>
      </c>
      <c r="L150" s="34"/>
      <c r="M150" s="136" t="s">
        <v>19</v>
      </c>
      <c r="N150" s="137" t="s">
        <v>47</v>
      </c>
      <c r="P150" s="138">
        <f>O150*H150</f>
        <v>0</v>
      </c>
      <c r="Q150" s="138">
        <v>0</v>
      </c>
      <c r="R150" s="138">
        <f>Q150*H150</f>
        <v>0</v>
      </c>
      <c r="S150" s="138">
        <v>0</v>
      </c>
      <c r="T150" s="139">
        <f>S150*H150</f>
        <v>0</v>
      </c>
      <c r="AR150" s="140" t="s">
        <v>232</v>
      </c>
      <c r="AT150" s="140" t="s">
        <v>227</v>
      </c>
      <c r="AU150" s="140" t="s">
        <v>233</v>
      </c>
      <c r="AY150" s="18" t="s">
        <v>223</v>
      </c>
      <c r="BE150" s="141">
        <f>IF(N150="základní",J150,0)</f>
        <v>0</v>
      </c>
      <c r="BF150" s="141">
        <f>IF(N150="snížená",J150,0)</f>
        <v>0</v>
      </c>
      <c r="BG150" s="141">
        <f>IF(N150="zákl. přenesená",J150,0)</f>
        <v>0</v>
      </c>
      <c r="BH150" s="141">
        <f>IF(N150="sníž. přenesená",J150,0)</f>
        <v>0</v>
      </c>
      <c r="BI150" s="141">
        <f>IF(N150="nulová",J150,0)</f>
        <v>0</v>
      </c>
      <c r="BJ150" s="18" t="s">
        <v>84</v>
      </c>
      <c r="BK150" s="141">
        <f>ROUND(I150*H150,2)</f>
        <v>0</v>
      </c>
      <c r="BL150" s="18" t="s">
        <v>232</v>
      </c>
      <c r="BM150" s="140" t="s">
        <v>2152</v>
      </c>
    </row>
    <row r="151" spans="2:65" s="1" customFormat="1" ht="11.25">
      <c r="B151" s="34"/>
      <c r="D151" s="163" t="s">
        <v>274</v>
      </c>
      <c r="F151" s="164" t="s">
        <v>2153</v>
      </c>
      <c r="I151" s="165"/>
      <c r="L151" s="34"/>
      <c r="M151" s="184"/>
      <c r="N151" s="185"/>
      <c r="O151" s="185"/>
      <c r="P151" s="185"/>
      <c r="Q151" s="185"/>
      <c r="R151" s="185"/>
      <c r="S151" s="185"/>
      <c r="T151" s="186"/>
      <c r="AT151" s="18" t="s">
        <v>274</v>
      </c>
      <c r="AU151" s="18" t="s">
        <v>233</v>
      </c>
    </row>
    <row r="152" spans="2:65" s="1" customFormat="1" ht="6.95" customHeight="1">
      <c r="B152" s="43"/>
      <c r="C152" s="44"/>
      <c r="D152" s="44"/>
      <c r="E152" s="44"/>
      <c r="F152" s="44"/>
      <c r="G152" s="44"/>
      <c r="H152" s="44"/>
      <c r="I152" s="44"/>
      <c r="J152" s="44"/>
      <c r="K152" s="44"/>
      <c r="L152" s="34"/>
    </row>
  </sheetData>
  <sheetProtection algorithmName="SHA-512" hashValue="3wnxZSZW9qmahSP+FFFM3TlGMBtwpeg+dphRtLOE/pwZFzb6h7+zJwH3vODf+hOLzoCEb70Y89aNnjtqT1JyiA==" saltValue="qmN2pq5ekEroX6K3ZNTLGyCZs12ySp2gEcY3NFM3z3bGQqRE/k6JWFvgPT387Fc82L9pmfBew8xCHn8qdVqfIg==" spinCount="100000" sheet="1" objects="1" scenarios="1" formatColumns="0" formatRows="0" autoFilter="0"/>
  <autoFilter ref="C82:K151" xr:uid="{00000000-0009-0000-0000-000010000000}"/>
  <mergeCells count="9">
    <mergeCell ref="E50:H50"/>
    <mergeCell ref="E73:H73"/>
    <mergeCell ref="E75:H75"/>
    <mergeCell ref="L2:V2"/>
    <mergeCell ref="E7:H7"/>
    <mergeCell ref="E9:H9"/>
    <mergeCell ref="E18:H18"/>
    <mergeCell ref="E27:H27"/>
    <mergeCell ref="E48:H48"/>
  </mergeCells>
  <hyperlinks>
    <hyperlink ref="F87" r:id="rId1" xr:uid="{00000000-0004-0000-1000-000000000000}"/>
    <hyperlink ref="F91" r:id="rId2" xr:uid="{00000000-0004-0000-1000-000001000000}"/>
    <hyperlink ref="F108" r:id="rId3" xr:uid="{00000000-0004-0000-1000-000002000000}"/>
    <hyperlink ref="F117" r:id="rId4" xr:uid="{00000000-0004-0000-1000-000003000000}"/>
    <hyperlink ref="F121" r:id="rId5" xr:uid="{00000000-0004-0000-1000-000004000000}"/>
    <hyperlink ref="F125" r:id="rId6" xr:uid="{00000000-0004-0000-1000-000005000000}"/>
    <hyperlink ref="F129" r:id="rId7" xr:uid="{00000000-0004-0000-1000-000006000000}"/>
    <hyperlink ref="F132" r:id="rId8" xr:uid="{00000000-0004-0000-1000-000007000000}"/>
    <hyperlink ref="F135" r:id="rId9" xr:uid="{00000000-0004-0000-1000-000008000000}"/>
    <hyperlink ref="F140" r:id="rId10" xr:uid="{00000000-0004-0000-1000-000009000000}"/>
    <hyperlink ref="F144" r:id="rId11" xr:uid="{00000000-0004-0000-1000-00000A000000}"/>
    <hyperlink ref="F147" r:id="rId12" xr:uid="{00000000-0004-0000-1000-00000B000000}"/>
    <hyperlink ref="F149" r:id="rId13" xr:uid="{00000000-0004-0000-1000-00000C000000}"/>
    <hyperlink ref="F151" r:id="rId14" xr:uid="{00000000-0004-0000-1000-00000D000000}"/>
  </hyperlinks>
  <pageMargins left="0.39370078740157483" right="0.39370078740157483" top="0.39370078740157483" bottom="0.39370078740157483" header="0" footer="0"/>
  <pageSetup paperSize="9" scale="76" fitToHeight="0" orientation="portrait" r:id="rId15"/>
  <headerFooter>
    <oddFooter>&amp;CStrana &amp;P z &amp;N</oddFooter>
  </headerFooter>
  <drawing r:id="rId16"/>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2:BM35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137</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2154</v>
      </c>
      <c r="F9" s="322"/>
      <c r="G9" s="322"/>
      <c r="H9" s="322"/>
      <c r="L9" s="34"/>
    </row>
    <row r="10" spans="2:46" s="1" customFormat="1" ht="11.25">
      <c r="B10" s="34"/>
      <c r="L10" s="34"/>
    </row>
    <row r="11" spans="2:46" s="1" customFormat="1" ht="12" customHeight="1">
      <c r="B11" s="34"/>
      <c r="D11" s="28" t="s">
        <v>18</v>
      </c>
      <c r="F11" s="26" t="s">
        <v>138</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2155</v>
      </c>
      <c r="I13" s="25" t="s">
        <v>27</v>
      </c>
      <c r="J13" s="30" t="s">
        <v>2156</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31.25" customHeight="1">
      <c r="B27" s="88"/>
      <c r="E27" s="291" t="s">
        <v>2157</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ROUNDUP(J90,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ROUNDUP((SUM(BE90:BE355)),  2)</f>
        <v>0</v>
      </c>
      <c r="I33" s="91">
        <v>0.21</v>
      </c>
      <c r="J33" s="90">
        <f>ROUNDUP(((SUM(BE90:BE355))*I33),  2)</f>
        <v>0</v>
      </c>
      <c r="L33" s="34"/>
    </row>
    <row r="34" spans="2:12" s="1" customFormat="1" ht="14.45" customHeight="1">
      <c r="B34" s="34"/>
      <c r="E34" s="28" t="s">
        <v>48</v>
      </c>
      <c r="F34" s="90">
        <f>ROUNDUP((SUM(BF90:BF355)),  2)</f>
        <v>0</v>
      </c>
      <c r="I34" s="91">
        <v>0.12</v>
      </c>
      <c r="J34" s="90">
        <f>ROUNDUP(((SUM(BF90:BF355))*I34),  2)</f>
        <v>0</v>
      </c>
      <c r="L34" s="34"/>
    </row>
    <row r="35" spans="2:12" s="1" customFormat="1" ht="14.45" hidden="1" customHeight="1">
      <c r="B35" s="34"/>
      <c r="E35" s="28" t="s">
        <v>49</v>
      </c>
      <c r="F35" s="90">
        <f>ROUNDUP((SUM(BG90:BG355)),  2)</f>
        <v>0</v>
      </c>
      <c r="I35" s="91">
        <v>0.21</v>
      </c>
      <c r="J35" s="90">
        <f>0</f>
        <v>0</v>
      </c>
      <c r="L35" s="34"/>
    </row>
    <row r="36" spans="2:12" s="1" customFormat="1" ht="14.45" hidden="1" customHeight="1">
      <c r="B36" s="34"/>
      <c r="E36" s="28" t="s">
        <v>50</v>
      </c>
      <c r="F36" s="90">
        <f>ROUNDUP((SUM(BH90:BH355)),  2)</f>
        <v>0</v>
      </c>
      <c r="I36" s="91">
        <v>0.12</v>
      </c>
      <c r="J36" s="90">
        <f>0</f>
        <v>0</v>
      </c>
      <c r="L36" s="34"/>
    </row>
    <row r="37" spans="2:12" s="1" customFormat="1" ht="14.45" hidden="1" customHeight="1">
      <c r="B37" s="34"/>
      <c r="E37" s="28" t="s">
        <v>51</v>
      </c>
      <c r="F37" s="90">
        <f>ROUNDUP((SUM(BI90:BI355)),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IO 301 - IO 301 - Vodovod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J90</f>
        <v>0</v>
      </c>
      <c r="L59" s="34"/>
      <c r="AU59" s="18" t="s">
        <v>186</v>
      </c>
    </row>
    <row r="60" spans="2:47" s="8" customFormat="1" ht="24.95" customHeight="1">
      <c r="B60" s="101"/>
      <c r="D60" s="102" t="s">
        <v>187</v>
      </c>
      <c r="E60" s="103"/>
      <c r="F60" s="103"/>
      <c r="G60" s="103"/>
      <c r="H60" s="103"/>
      <c r="I60" s="103"/>
      <c r="J60" s="104">
        <f>J91</f>
        <v>0</v>
      </c>
      <c r="L60" s="101"/>
    </row>
    <row r="61" spans="2:47" s="9" customFormat="1" ht="19.899999999999999" customHeight="1">
      <c r="B61" s="105"/>
      <c r="D61" s="106" t="s">
        <v>2158</v>
      </c>
      <c r="E61" s="107"/>
      <c r="F61" s="107"/>
      <c r="G61" s="107"/>
      <c r="H61" s="107"/>
      <c r="I61" s="107"/>
      <c r="J61" s="108">
        <f>J92</f>
        <v>0</v>
      </c>
      <c r="L61" s="105"/>
    </row>
    <row r="62" spans="2:47" s="9" customFormat="1" ht="14.85" customHeight="1">
      <c r="B62" s="105"/>
      <c r="D62" s="106" t="s">
        <v>2159</v>
      </c>
      <c r="E62" s="107"/>
      <c r="F62" s="107"/>
      <c r="G62" s="107"/>
      <c r="H62" s="107"/>
      <c r="I62" s="107"/>
      <c r="J62" s="108">
        <f>J93</f>
        <v>0</v>
      </c>
      <c r="L62" s="105"/>
    </row>
    <row r="63" spans="2:47" s="9" customFormat="1" ht="14.85" customHeight="1">
      <c r="B63" s="105"/>
      <c r="D63" s="106" t="s">
        <v>2160</v>
      </c>
      <c r="E63" s="107"/>
      <c r="F63" s="107"/>
      <c r="G63" s="107"/>
      <c r="H63" s="107"/>
      <c r="I63" s="107"/>
      <c r="J63" s="108">
        <f>J141</f>
        <v>0</v>
      </c>
      <c r="L63" s="105"/>
    </row>
    <row r="64" spans="2:47" s="9" customFormat="1" ht="14.85" customHeight="1">
      <c r="B64" s="105"/>
      <c r="D64" s="106" t="s">
        <v>2161</v>
      </c>
      <c r="E64" s="107"/>
      <c r="F64" s="107"/>
      <c r="G64" s="107"/>
      <c r="H64" s="107"/>
      <c r="I64" s="107"/>
      <c r="J64" s="108">
        <f>J145</f>
        <v>0</v>
      </c>
      <c r="L64" s="105"/>
    </row>
    <row r="65" spans="2:12" s="9" customFormat="1" ht="14.85" customHeight="1">
      <c r="B65" s="105"/>
      <c r="D65" s="106" t="s">
        <v>2162</v>
      </c>
      <c r="E65" s="107"/>
      <c r="F65" s="107"/>
      <c r="G65" s="107"/>
      <c r="H65" s="107"/>
      <c r="I65" s="107"/>
      <c r="J65" s="108">
        <f>J280</f>
        <v>0</v>
      </c>
      <c r="L65" s="105"/>
    </row>
    <row r="66" spans="2:12" s="9" customFormat="1" ht="19.899999999999999" customHeight="1">
      <c r="B66" s="105"/>
      <c r="D66" s="106" t="s">
        <v>2163</v>
      </c>
      <c r="E66" s="107"/>
      <c r="F66" s="107"/>
      <c r="G66" s="107"/>
      <c r="H66" s="107"/>
      <c r="I66" s="107"/>
      <c r="J66" s="108">
        <f>J283</f>
        <v>0</v>
      </c>
      <c r="L66" s="105"/>
    </row>
    <row r="67" spans="2:12" s="9" customFormat="1" ht="14.85" customHeight="1">
      <c r="B67" s="105"/>
      <c r="D67" s="106" t="s">
        <v>2159</v>
      </c>
      <c r="E67" s="107"/>
      <c r="F67" s="107"/>
      <c r="G67" s="107"/>
      <c r="H67" s="107"/>
      <c r="I67" s="107"/>
      <c r="J67" s="108">
        <f>J284</f>
        <v>0</v>
      </c>
      <c r="L67" s="105"/>
    </row>
    <row r="68" spans="2:12" s="9" customFormat="1" ht="14.85" customHeight="1">
      <c r="B68" s="105"/>
      <c r="D68" s="106" t="s">
        <v>2161</v>
      </c>
      <c r="E68" s="107"/>
      <c r="F68" s="107"/>
      <c r="G68" s="107"/>
      <c r="H68" s="107"/>
      <c r="I68" s="107"/>
      <c r="J68" s="108">
        <f>J321</f>
        <v>0</v>
      </c>
      <c r="L68" s="105"/>
    </row>
    <row r="69" spans="2:12" s="9" customFormat="1" ht="19.899999999999999" customHeight="1">
      <c r="B69" s="105"/>
      <c r="D69" s="106" t="s">
        <v>2164</v>
      </c>
      <c r="E69" s="107"/>
      <c r="F69" s="107"/>
      <c r="G69" s="107"/>
      <c r="H69" s="107"/>
      <c r="I69" s="107"/>
      <c r="J69" s="108">
        <f>J327</f>
        <v>0</v>
      </c>
      <c r="L69" s="105"/>
    </row>
    <row r="70" spans="2:12" s="9" customFormat="1" ht="14.85" customHeight="1">
      <c r="B70" s="105"/>
      <c r="D70" s="106" t="s">
        <v>2161</v>
      </c>
      <c r="E70" s="107"/>
      <c r="F70" s="107"/>
      <c r="G70" s="107"/>
      <c r="H70" s="107"/>
      <c r="I70" s="107"/>
      <c r="J70" s="108">
        <f>J328</f>
        <v>0</v>
      </c>
      <c r="L70" s="105"/>
    </row>
    <row r="71" spans="2:12" s="1" customFormat="1" ht="21.75" customHeight="1">
      <c r="B71" s="34"/>
      <c r="L71" s="34"/>
    </row>
    <row r="72" spans="2:12" s="1" customFormat="1" ht="6.95" customHeight="1">
      <c r="B72" s="43"/>
      <c r="C72" s="44"/>
      <c r="D72" s="44"/>
      <c r="E72" s="44"/>
      <c r="F72" s="44"/>
      <c r="G72" s="44"/>
      <c r="H72" s="44"/>
      <c r="I72" s="44"/>
      <c r="J72" s="44"/>
      <c r="K72" s="44"/>
      <c r="L72" s="34"/>
    </row>
    <row r="76" spans="2:12" s="1" customFormat="1" ht="6.95" customHeight="1">
      <c r="B76" s="45"/>
      <c r="C76" s="46"/>
      <c r="D76" s="46"/>
      <c r="E76" s="46"/>
      <c r="F76" s="46"/>
      <c r="G76" s="46"/>
      <c r="H76" s="46"/>
      <c r="I76" s="46"/>
      <c r="J76" s="46"/>
      <c r="K76" s="46"/>
      <c r="L76" s="34"/>
    </row>
    <row r="77" spans="2:12" s="1" customFormat="1" ht="24.95" customHeight="1">
      <c r="B77" s="34"/>
      <c r="C77" s="22" t="s">
        <v>208</v>
      </c>
      <c r="L77" s="34"/>
    </row>
    <row r="78" spans="2:12" s="1" customFormat="1" ht="6.95" customHeight="1">
      <c r="B78" s="34"/>
      <c r="L78" s="34"/>
    </row>
    <row r="79" spans="2:12" s="1" customFormat="1" ht="12" customHeight="1">
      <c r="B79" s="34"/>
      <c r="C79" s="28" t="s">
        <v>16</v>
      </c>
      <c r="L79" s="34"/>
    </row>
    <row r="80" spans="2:12" s="1" customFormat="1" ht="16.5" customHeight="1">
      <c r="B80" s="34"/>
      <c r="E80" s="320" t="str">
        <f>E7</f>
        <v>II/231 Rekonstrukce ul. 28.října, II.část</v>
      </c>
      <c r="F80" s="321"/>
      <c r="G80" s="321"/>
      <c r="H80" s="321"/>
      <c r="L80" s="34"/>
    </row>
    <row r="81" spans="2:65" s="1" customFormat="1" ht="12" customHeight="1">
      <c r="B81" s="34"/>
      <c r="C81" s="28" t="s">
        <v>180</v>
      </c>
      <c r="L81" s="34"/>
    </row>
    <row r="82" spans="2:65" s="1" customFormat="1" ht="16.5" customHeight="1">
      <c r="B82" s="34"/>
      <c r="E82" s="315" t="str">
        <f>E9</f>
        <v>IO 301 - IO 301 - Vodovod (100% město)</v>
      </c>
      <c r="F82" s="322"/>
      <c r="G82" s="322"/>
      <c r="H82" s="322"/>
      <c r="L82" s="34"/>
    </row>
    <row r="83" spans="2:65" s="1" customFormat="1" ht="6.95" customHeight="1">
      <c r="B83" s="34"/>
      <c r="L83" s="34"/>
    </row>
    <row r="84" spans="2:65" s="1" customFormat="1" ht="12" customHeight="1">
      <c r="B84" s="34"/>
      <c r="C84" s="28" t="s">
        <v>21</v>
      </c>
      <c r="F84" s="26" t="str">
        <f>F12</f>
        <v xml:space="preserve"> </v>
      </c>
      <c r="I84" s="28" t="s">
        <v>23</v>
      </c>
      <c r="J84" s="51" t="str">
        <f>IF(J12="","",J12)</f>
        <v>1. 10. 2024</v>
      </c>
      <c r="L84" s="34"/>
    </row>
    <row r="85" spans="2:65" s="1" customFormat="1" ht="6.95" customHeight="1">
      <c r="B85" s="34"/>
      <c r="L85" s="34"/>
    </row>
    <row r="86" spans="2:65" s="1" customFormat="1" ht="15.2" customHeight="1">
      <c r="B86" s="34"/>
      <c r="C86" s="28" t="s">
        <v>29</v>
      </c>
      <c r="F86" s="26" t="str">
        <f>E15</f>
        <v>Statutární město Plzeň+ SÚS Plzeňského kraje, p.o.</v>
      </c>
      <c r="I86" s="28" t="s">
        <v>35</v>
      </c>
      <c r="J86" s="32" t="str">
        <f>E21</f>
        <v>PSDS s.r.o.</v>
      </c>
      <c r="L86" s="34"/>
    </row>
    <row r="87" spans="2:65" s="1" customFormat="1" ht="15.2" customHeight="1">
      <c r="B87" s="34"/>
      <c r="C87" s="28" t="s">
        <v>33</v>
      </c>
      <c r="F87" s="26" t="str">
        <f>IF(E18="","",E18)</f>
        <v>Vyplň údaj</v>
      </c>
      <c r="I87" s="28" t="s">
        <v>38</v>
      </c>
      <c r="J87" s="32" t="str">
        <f>E24</f>
        <v xml:space="preserve"> </v>
      </c>
      <c r="L87" s="34"/>
    </row>
    <row r="88" spans="2:65" s="1" customFormat="1" ht="10.35" customHeight="1">
      <c r="B88" s="34"/>
      <c r="L88" s="34"/>
    </row>
    <row r="89" spans="2:65" s="10" customFormat="1" ht="29.25" customHeight="1">
      <c r="B89" s="109"/>
      <c r="C89" s="110" t="s">
        <v>209</v>
      </c>
      <c r="D89" s="111" t="s">
        <v>61</v>
      </c>
      <c r="E89" s="111" t="s">
        <v>57</v>
      </c>
      <c r="F89" s="111" t="s">
        <v>58</v>
      </c>
      <c r="G89" s="111" t="s">
        <v>210</v>
      </c>
      <c r="H89" s="111" t="s">
        <v>211</v>
      </c>
      <c r="I89" s="111" t="s">
        <v>212</v>
      </c>
      <c r="J89" s="111" t="s">
        <v>185</v>
      </c>
      <c r="K89" s="112" t="s">
        <v>213</v>
      </c>
      <c r="L89" s="109"/>
      <c r="M89" s="58" t="s">
        <v>19</v>
      </c>
      <c r="N89" s="59" t="s">
        <v>46</v>
      </c>
      <c r="O89" s="59" t="s">
        <v>214</v>
      </c>
      <c r="P89" s="59" t="s">
        <v>215</v>
      </c>
      <c r="Q89" s="59" t="s">
        <v>216</v>
      </c>
      <c r="R89" s="59" t="s">
        <v>217</v>
      </c>
      <c r="S89" s="59" t="s">
        <v>218</v>
      </c>
      <c r="T89" s="60" t="s">
        <v>219</v>
      </c>
    </row>
    <row r="90" spans="2:65" s="1" customFormat="1" ht="22.9" customHeight="1">
      <c r="B90" s="34"/>
      <c r="C90" s="63" t="s">
        <v>220</v>
      </c>
      <c r="J90" s="113">
        <f>BK90</f>
        <v>0</v>
      </c>
      <c r="L90" s="34"/>
      <c r="M90" s="61"/>
      <c r="N90" s="52"/>
      <c r="O90" s="52"/>
      <c r="P90" s="114">
        <f>P91</f>
        <v>0</v>
      </c>
      <c r="Q90" s="52"/>
      <c r="R90" s="114">
        <f>R91</f>
        <v>348.05173699999995</v>
      </c>
      <c r="S90" s="52"/>
      <c r="T90" s="115">
        <f>T91</f>
        <v>38.305599999999998</v>
      </c>
      <c r="AT90" s="18" t="s">
        <v>75</v>
      </c>
      <c r="AU90" s="18" t="s">
        <v>186</v>
      </c>
      <c r="BK90" s="116">
        <f>BK91</f>
        <v>0</v>
      </c>
    </row>
    <row r="91" spans="2:65" s="11" customFormat="1" ht="25.9" customHeight="1">
      <c r="B91" s="117"/>
      <c r="D91" s="118" t="s">
        <v>75</v>
      </c>
      <c r="E91" s="119" t="s">
        <v>221</v>
      </c>
      <c r="F91" s="119" t="s">
        <v>222</v>
      </c>
      <c r="I91" s="120"/>
      <c r="J91" s="121">
        <f>BK91</f>
        <v>0</v>
      </c>
      <c r="L91" s="117"/>
      <c r="M91" s="122"/>
      <c r="P91" s="123">
        <f>P92+P283+P327</f>
        <v>0</v>
      </c>
      <c r="R91" s="123">
        <f>R92+R283+R327</f>
        <v>348.05173699999995</v>
      </c>
      <c r="T91" s="124">
        <f>T92+T283+T327</f>
        <v>38.305599999999998</v>
      </c>
      <c r="AR91" s="118" t="s">
        <v>84</v>
      </c>
      <c r="AT91" s="125" t="s">
        <v>75</v>
      </c>
      <c r="AU91" s="125" t="s">
        <v>76</v>
      </c>
      <c r="AY91" s="118" t="s">
        <v>223</v>
      </c>
      <c r="BK91" s="126">
        <f>BK92+BK283+BK327</f>
        <v>0</v>
      </c>
    </row>
    <row r="92" spans="2:65" s="11" customFormat="1" ht="22.9" customHeight="1">
      <c r="B92" s="117"/>
      <c r="D92" s="118" t="s">
        <v>75</v>
      </c>
      <c r="E92" s="127" t="s">
        <v>2165</v>
      </c>
      <c r="F92" s="127" t="s">
        <v>2166</v>
      </c>
      <c r="I92" s="120"/>
      <c r="J92" s="128">
        <f>BK92</f>
        <v>0</v>
      </c>
      <c r="L92" s="117"/>
      <c r="M92" s="122"/>
      <c r="P92" s="123">
        <f>P93+P141+P145+P280</f>
        <v>0</v>
      </c>
      <c r="R92" s="123">
        <f>R93+R141+R145+R280</f>
        <v>345.51312499999995</v>
      </c>
      <c r="T92" s="124">
        <f>T93+T141+T145+T280</f>
        <v>0</v>
      </c>
      <c r="AR92" s="118" t="s">
        <v>84</v>
      </c>
      <c r="AT92" s="125" t="s">
        <v>75</v>
      </c>
      <c r="AU92" s="125" t="s">
        <v>84</v>
      </c>
      <c r="AY92" s="118" t="s">
        <v>223</v>
      </c>
      <c r="BK92" s="126">
        <f>BK93+BK141+BK145+BK280</f>
        <v>0</v>
      </c>
    </row>
    <row r="93" spans="2:65" s="11" customFormat="1" ht="20.85" customHeight="1">
      <c r="B93" s="117"/>
      <c r="D93" s="118" t="s">
        <v>75</v>
      </c>
      <c r="E93" s="127" t="s">
        <v>84</v>
      </c>
      <c r="F93" s="127" t="s">
        <v>224</v>
      </c>
      <c r="I93" s="120"/>
      <c r="J93" s="128">
        <f>BK93</f>
        <v>0</v>
      </c>
      <c r="L93" s="117"/>
      <c r="M93" s="122"/>
      <c r="P93" s="123">
        <f>SUM(P94:P140)</f>
        <v>0</v>
      </c>
      <c r="R93" s="123">
        <f>SUM(R94:R140)</f>
        <v>8.6739120000000014</v>
      </c>
      <c r="T93" s="124">
        <f>SUM(T94:T140)</f>
        <v>0</v>
      </c>
      <c r="AR93" s="118" t="s">
        <v>84</v>
      </c>
      <c r="AT93" s="125" t="s">
        <v>75</v>
      </c>
      <c r="AU93" s="125" t="s">
        <v>87</v>
      </c>
      <c r="AY93" s="118" t="s">
        <v>223</v>
      </c>
      <c r="BK93" s="126">
        <f>SUM(BK94:BK140)</f>
        <v>0</v>
      </c>
    </row>
    <row r="94" spans="2:65" s="1" customFormat="1" ht="90" customHeight="1">
      <c r="B94" s="34"/>
      <c r="C94" s="129" t="s">
        <v>84</v>
      </c>
      <c r="D94" s="129" t="s">
        <v>227</v>
      </c>
      <c r="E94" s="130" t="s">
        <v>2167</v>
      </c>
      <c r="F94" s="131" t="s">
        <v>2168</v>
      </c>
      <c r="G94" s="132" t="s">
        <v>563</v>
      </c>
      <c r="H94" s="133">
        <v>150</v>
      </c>
      <c r="I94" s="134"/>
      <c r="J94" s="135">
        <f>ROUND(I94*H94,2)</f>
        <v>0</v>
      </c>
      <c r="K94" s="131" t="s">
        <v>272</v>
      </c>
      <c r="L94" s="34"/>
      <c r="M94" s="136" t="s">
        <v>19</v>
      </c>
      <c r="N94" s="137" t="s">
        <v>47</v>
      </c>
      <c r="P94" s="138">
        <f>O94*H94</f>
        <v>0</v>
      </c>
      <c r="Q94" s="138">
        <v>3.6900000000000002E-2</v>
      </c>
      <c r="R94" s="138">
        <f>Q94*H94</f>
        <v>5.5350000000000001</v>
      </c>
      <c r="S94" s="138">
        <v>0</v>
      </c>
      <c r="T94" s="139">
        <f>S94*H94</f>
        <v>0</v>
      </c>
      <c r="AR94" s="140" t="s">
        <v>232</v>
      </c>
      <c r="AT94" s="140" t="s">
        <v>227</v>
      </c>
      <c r="AU94" s="140" t="s">
        <v>233</v>
      </c>
      <c r="AY94" s="18" t="s">
        <v>223</v>
      </c>
      <c r="BE94" s="141">
        <f>IF(N94="základní",J94,0)</f>
        <v>0</v>
      </c>
      <c r="BF94" s="141">
        <f>IF(N94="snížená",J94,0)</f>
        <v>0</v>
      </c>
      <c r="BG94" s="141">
        <f>IF(N94="zákl. přenesená",J94,0)</f>
        <v>0</v>
      </c>
      <c r="BH94" s="141">
        <f>IF(N94="sníž. přenesená",J94,0)</f>
        <v>0</v>
      </c>
      <c r="BI94" s="141">
        <f>IF(N94="nulová",J94,0)</f>
        <v>0</v>
      </c>
      <c r="BJ94" s="18" t="s">
        <v>84</v>
      </c>
      <c r="BK94" s="141">
        <f>ROUND(I94*H94,2)</f>
        <v>0</v>
      </c>
      <c r="BL94" s="18" t="s">
        <v>232</v>
      </c>
      <c r="BM94" s="140" t="s">
        <v>2169</v>
      </c>
    </row>
    <row r="95" spans="2:65" s="1" customFormat="1" ht="11.25">
      <c r="B95" s="34"/>
      <c r="D95" s="163" t="s">
        <v>274</v>
      </c>
      <c r="F95" s="164" t="s">
        <v>2170</v>
      </c>
      <c r="I95" s="165"/>
      <c r="L95" s="34"/>
      <c r="M95" s="166"/>
      <c r="T95" s="55"/>
      <c r="AT95" s="18" t="s">
        <v>274</v>
      </c>
      <c r="AU95" s="18" t="s">
        <v>233</v>
      </c>
    </row>
    <row r="96" spans="2:65" s="1" customFormat="1" ht="37.9" customHeight="1">
      <c r="B96" s="34"/>
      <c r="C96" s="129" t="s">
        <v>87</v>
      </c>
      <c r="D96" s="129" t="s">
        <v>227</v>
      </c>
      <c r="E96" s="130" t="s">
        <v>302</v>
      </c>
      <c r="F96" s="131" t="s">
        <v>303</v>
      </c>
      <c r="G96" s="132" t="s">
        <v>247</v>
      </c>
      <c r="H96" s="133">
        <v>280.26</v>
      </c>
      <c r="I96" s="134"/>
      <c r="J96" s="135">
        <f>ROUND(I96*H96,2)</f>
        <v>0</v>
      </c>
      <c r="K96" s="131" t="s">
        <v>272</v>
      </c>
      <c r="L96" s="34"/>
      <c r="M96" s="136" t="s">
        <v>19</v>
      </c>
      <c r="N96" s="137" t="s">
        <v>47</v>
      </c>
      <c r="P96" s="138">
        <f>O96*H96</f>
        <v>0</v>
      </c>
      <c r="Q96" s="138">
        <v>0</v>
      </c>
      <c r="R96" s="138">
        <f>Q96*H96</f>
        <v>0</v>
      </c>
      <c r="S96" s="138">
        <v>0</v>
      </c>
      <c r="T96" s="139">
        <f>S96*H96</f>
        <v>0</v>
      </c>
      <c r="AR96" s="140" t="s">
        <v>232</v>
      </c>
      <c r="AT96" s="140" t="s">
        <v>227</v>
      </c>
      <c r="AU96" s="140" t="s">
        <v>233</v>
      </c>
      <c r="AY96" s="18" t="s">
        <v>223</v>
      </c>
      <c r="BE96" s="141">
        <f>IF(N96="základní",J96,0)</f>
        <v>0</v>
      </c>
      <c r="BF96" s="141">
        <f>IF(N96="snížená",J96,0)</f>
        <v>0</v>
      </c>
      <c r="BG96" s="141">
        <f>IF(N96="zákl. přenesená",J96,0)</f>
        <v>0</v>
      </c>
      <c r="BH96" s="141">
        <f>IF(N96="sníž. přenesená",J96,0)</f>
        <v>0</v>
      </c>
      <c r="BI96" s="141">
        <f>IF(N96="nulová",J96,0)</f>
        <v>0</v>
      </c>
      <c r="BJ96" s="18" t="s">
        <v>84</v>
      </c>
      <c r="BK96" s="141">
        <f>ROUND(I96*H96,2)</f>
        <v>0</v>
      </c>
      <c r="BL96" s="18" t="s">
        <v>232</v>
      </c>
      <c r="BM96" s="140" t="s">
        <v>2171</v>
      </c>
    </row>
    <row r="97" spans="2:65" s="1" customFormat="1" ht="11.25">
      <c r="B97" s="34"/>
      <c r="D97" s="163" t="s">
        <v>274</v>
      </c>
      <c r="F97" s="164" t="s">
        <v>305</v>
      </c>
      <c r="I97" s="165"/>
      <c r="L97" s="34"/>
      <c r="M97" s="166"/>
      <c r="T97" s="55"/>
      <c r="AT97" s="18" t="s">
        <v>274</v>
      </c>
      <c r="AU97" s="18" t="s">
        <v>233</v>
      </c>
    </row>
    <row r="98" spans="2:65" s="13" customFormat="1" ht="11.25">
      <c r="B98" s="149"/>
      <c r="D98" s="143" t="s">
        <v>249</v>
      </c>
      <c r="E98" s="150" t="s">
        <v>19</v>
      </c>
      <c r="F98" s="151" t="s">
        <v>2172</v>
      </c>
      <c r="H98" s="152">
        <v>280.26</v>
      </c>
      <c r="I98" s="153"/>
      <c r="L98" s="149"/>
      <c r="M98" s="154"/>
      <c r="T98" s="155"/>
      <c r="AT98" s="150" t="s">
        <v>249</v>
      </c>
      <c r="AU98" s="150" t="s">
        <v>233</v>
      </c>
      <c r="AV98" s="13" t="s">
        <v>87</v>
      </c>
      <c r="AW98" s="13" t="s">
        <v>37</v>
      </c>
      <c r="AX98" s="13" t="s">
        <v>84</v>
      </c>
      <c r="AY98" s="150" t="s">
        <v>223</v>
      </c>
    </row>
    <row r="99" spans="2:65" s="1" customFormat="1" ht="55.5" customHeight="1">
      <c r="B99" s="34"/>
      <c r="C99" s="129" t="s">
        <v>233</v>
      </c>
      <c r="D99" s="129" t="s">
        <v>227</v>
      </c>
      <c r="E99" s="130" t="s">
        <v>2173</v>
      </c>
      <c r="F99" s="131" t="s">
        <v>2174</v>
      </c>
      <c r="G99" s="132" t="s">
        <v>247</v>
      </c>
      <c r="H99" s="133">
        <v>1868.4</v>
      </c>
      <c r="I99" s="134"/>
      <c r="J99" s="135">
        <f>ROUND(I99*H99,2)</f>
        <v>0</v>
      </c>
      <c r="K99" s="131" t="s">
        <v>272</v>
      </c>
      <c r="L99" s="34"/>
      <c r="M99" s="136" t="s">
        <v>19</v>
      </c>
      <c r="N99" s="137" t="s">
        <v>47</v>
      </c>
      <c r="P99" s="138">
        <f>O99*H99</f>
        <v>0</v>
      </c>
      <c r="Q99" s="138">
        <v>0</v>
      </c>
      <c r="R99" s="138">
        <f>Q99*H99</f>
        <v>0</v>
      </c>
      <c r="S99" s="138">
        <v>0</v>
      </c>
      <c r="T99" s="139">
        <f>S99*H99</f>
        <v>0</v>
      </c>
      <c r="AR99" s="140" t="s">
        <v>232</v>
      </c>
      <c r="AT99" s="140" t="s">
        <v>227</v>
      </c>
      <c r="AU99" s="140" t="s">
        <v>233</v>
      </c>
      <c r="AY99" s="18" t="s">
        <v>223</v>
      </c>
      <c r="BE99" s="141">
        <f>IF(N99="základní",J99,0)</f>
        <v>0</v>
      </c>
      <c r="BF99" s="141">
        <f>IF(N99="snížená",J99,0)</f>
        <v>0</v>
      </c>
      <c r="BG99" s="141">
        <f>IF(N99="zákl. přenesená",J99,0)</f>
        <v>0</v>
      </c>
      <c r="BH99" s="141">
        <f>IF(N99="sníž. přenesená",J99,0)</f>
        <v>0</v>
      </c>
      <c r="BI99" s="141">
        <f>IF(N99="nulová",J99,0)</f>
        <v>0</v>
      </c>
      <c r="BJ99" s="18" t="s">
        <v>84</v>
      </c>
      <c r="BK99" s="141">
        <f>ROUND(I99*H99,2)</f>
        <v>0</v>
      </c>
      <c r="BL99" s="18" t="s">
        <v>232</v>
      </c>
      <c r="BM99" s="140" t="s">
        <v>2175</v>
      </c>
    </row>
    <row r="100" spans="2:65" s="1" customFormat="1" ht="11.25">
      <c r="B100" s="34"/>
      <c r="D100" s="163" t="s">
        <v>274</v>
      </c>
      <c r="F100" s="164" t="s">
        <v>2176</v>
      </c>
      <c r="I100" s="165"/>
      <c r="L100" s="34"/>
      <c r="M100" s="166"/>
      <c r="T100" s="55"/>
      <c r="AT100" s="18" t="s">
        <v>274</v>
      </c>
      <c r="AU100" s="18" t="s">
        <v>233</v>
      </c>
    </row>
    <row r="101" spans="2:65" s="12" customFormat="1" ht="11.25">
      <c r="B101" s="142"/>
      <c r="D101" s="143" t="s">
        <v>249</v>
      </c>
      <c r="E101" s="144" t="s">
        <v>19</v>
      </c>
      <c r="F101" s="145" t="s">
        <v>288</v>
      </c>
      <c r="H101" s="144" t="s">
        <v>19</v>
      </c>
      <c r="I101" s="146"/>
      <c r="L101" s="142"/>
      <c r="M101" s="147"/>
      <c r="T101" s="148"/>
      <c r="AT101" s="144" t="s">
        <v>249</v>
      </c>
      <c r="AU101" s="144" t="s">
        <v>233</v>
      </c>
      <c r="AV101" s="12" t="s">
        <v>84</v>
      </c>
      <c r="AW101" s="12" t="s">
        <v>37</v>
      </c>
      <c r="AX101" s="12" t="s">
        <v>76</v>
      </c>
      <c r="AY101" s="144" t="s">
        <v>223</v>
      </c>
    </row>
    <row r="102" spans="2:65" s="13" customFormat="1" ht="11.25">
      <c r="B102" s="149"/>
      <c r="D102" s="143" t="s">
        <v>249</v>
      </c>
      <c r="E102" s="150" t="s">
        <v>19</v>
      </c>
      <c r="F102" s="151" t="s">
        <v>2177</v>
      </c>
      <c r="H102" s="152">
        <v>1038</v>
      </c>
      <c r="I102" s="153"/>
      <c r="L102" s="149"/>
      <c r="M102" s="154"/>
      <c r="T102" s="155"/>
      <c r="AT102" s="150" t="s">
        <v>249</v>
      </c>
      <c r="AU102" s="150" t="s">
        <v>233</v>
      </c>
      <c r="AV102" s="13" t="s">
        <v>87</v>
      </c>
      <c r="AW102" s="13" t="s">
        <v>37</v>
      </c>
      <c r="AX102" s="13" t="s">
        <v>76</v>
      </c>
      <c r="AY102" s="150" t="s">
        <v>223</v>
      </c>
    </row>
    <row r="103" spans="2:65" s="12" customFormat="1" ht="11.25">
      <c r="B103" s="142"/>
      <c r="D103" s="143" t="s">
        <v>249</v>
      </c>
      <c r="E103" s="144" t="s">
        <v>19</v>
      </c>
      <c r="F103" s="145" t="s">
        <v>297</v>
      </c>
      <c r="H103" s="144" t="s">
        <v>19</v>
      </c>
      <c r="I103" s="146"/>
      <c r="L103" s="142"/>
      <c r="M103" s="147"/>
      <c r="T103" s="148"/>
      <c r="AT103" s="144" t="s">
        <v>249</v>
      </c>
      <c r="AU103" s="144" t="s">
        <v>233</v>
      </c>
      <c r="AV103" s="12" t="s">
        <v>84</v>
      </c>
      <c r="AW103" s="12" t="s">
        <v>37</v>
      </c>
      <c r="AX103" s="12" t="s">
        <v>76</v>
      </c>
      <c r="AY103" s="144" t="s">
        <v>223</v>
      </c>
    </row>
    <row r="104" spans="2:65" s="13" customFormat="1" ht="11.25">
      <c r="B104" s="149"/>
      <c r="D104" s="143" t="s">
        <v>249</v>
      </c>
      <c r="E104" s="150" t="s">
        <v>19</v>
      </c>
      <c r="F104" s="151" t="s">
        <v>2178</v>
      </c>
      <c r="H104" s="152">
        <v>830.4</v>
      </c>
      <c r="I104" s="153"/>
      <c r="L104" s="149"/>
      <c r="M104" s="154"/>
      <c r="T104" s="155"/>
      <c r="AT104" s="150" t="s">
        <v>249</v>
      </c>
      <c r="AU104" s="150" t="s">
        <v>233</v>
      </c>
      <c r="AV104" s="13" t="s">
        <v>87</v>
      </c>
      <c r="AW104" s="13" t="s">
        <v>37</v>
      </c>
      <c r="AX104" s="13" t="s">
        <v>76</v>
      </c>
      <c r="AY104" s="150" t="s">
        <v>223</v>
      </c>
    </row>
    <row r="105" spans="2:65" s="14" customFormat="1" ht="11.25">
      <c r="B105" s="156"/>
      <c r="D105" s="143" t="s">
        <v>249</v>
      </c>
      <c r="E105" s="157" t="s">
        <v>19</v>
      </c>
      <c r="F105" s="158" t="s">
        <v>253</v>
      </c>
      <c r="H105" s="159">
        <v>1868.4</v>
      </c>
      <c r="I105" s="160"/>
      <c r="L105" s="156"/>
      <c r="M105" s="161"/>
      <c r="T105" s="162"/>
      <c r="AT105" s="157" t="s">
        <v>249</v>
      </c>
      <c r="AU105" s="157" t="s">
        <v>233</v>
      </c>
      <c r="AV105" s="14" t="s">
        <v>232</v>
      </c>
      <c r="AW105" s="14" t="s">
        <v>37</v>
      </c>
      <c r="AX105" s="14" t="s">
        <v>84</v>
      </c>
      <c r="AY105" s="157" t="s">
        <v>223</v>
      </c>
    </row>
    <row r="106" spans="2:65" s="1" customFormat="1" ht="37.9" customHeight="1">
      <c r="B106" s="34"/>
      <c r="C106" s="129" t="s">
        <v>232</v>
      </c>
      <c r="D106" s="129" t="s">
        <v>227</v>
      </c>
      <c r="E106" s="130" t="s">
        <v>2179</v>
      </c>
      <c r="F106" s="131" t="s">
        <v>2180</v>
      </c>
      <c r="G106" s="132" t="s">
        <v>271</v>
      </c>
      <c r="H106" s="133">
        <v>3736.8</v>
      </c>
      <c r="I106" s="134"/>
      <c r="J106" s="135">
        <f>ROUND(I106*H106,2)</f>
        <v>0</v>
      </c>
      <c r="K106" s="131" t="s">
        <v>272</v>
      </c>
      <c r="L106" s="34"/>
      <c r="M106" s="136" t="s">
        <v>19</v>
      </c>
      <c r="N106" s="137" t="s">
        <v>47</v>
      </c>
      <c r="P106" s="138">
        <f>O106*H106</f>
        <v>0</v>
      </c>
      <c r="Q106" s="138">
        <v>8.4000000000000003E-4</v>
      </c>
      <c r="R106" s="138">
        <f>Q106*H106</f>
        <v>3.1389120000000004</v>
      </c>
      <c r="S106" s="138">
        <v>0</v>
      </c>
      <c r="T106" s="139">
        <f>S106*H106</f>
        <v>0</v>
      </c>
      <c r="AR106" s="140" t="s">
        <v>232</v>
      </c>
      <c r="AT106" s="140" t="s">
        <v>227</v>
      </c>
      <c r="AU106" s="140" t="s">
        <v>233</v>
      </c>
      <c r="AY106" s="18" t="s">
        <v>223</v>
      </c>
      <c r="BE106" s="141">
        <f>IF(N106="základní",J106,0)</f>
        <v>0</v>
      </c>
      <c r="BF106" s="141">
        <f>IF(N106="snížená",J106,0)</f>
        <v>0</v>
      </c>
      <c r="BG106" s="141">
        <f>IF(N106="zákl. přenesená",J106,0)</f>
        <v>0</v>
      </c>
      <c r="BH106" s="141">
        <f>IF(N106="sníž. přenesená",J106,0)</f>
        <v>0</v>
      </c>
      <c r="BI106" s="141">
        <f>IF(N106="nulová",J106,0)</f>
        <v>0</v>
      </c>
      <c r="BJ106" s="18" t="s">
        <v>84</v>
      </c>
      <c r="BK106" s="141">
        <f>ROUND(I106*H106,2)</f>
        <v>0</v>
      </c>
      <c r="BL106" s="18" t="s">
        <v>232</v>
      </c>
      <c r="BM106" s="140" t="s">
        <v>2181</v>
      </c>
    </row>
    <row r="107" spans="2:65" s="1" customFormat="1" ht="11.25">
      <c r="B107" s="34"/>
      <c r="D107" s="163" t="s">
        <v>274</v>
      </c>
      <c r="F107" s="164" t="s">
        <v>2182</v>
      </c>
      <c r="I107" s="165"/>
      <c r="L107" s="34"/>
      <c r="M107" s="166"/>
      <c r="T107" s="55"/>
      <c r="AT107" s="18" t="s">
        <v>274</v>
      </c>
      <c r="AU107" s="18" t="s">
        <v>233</v>
      </c>
    </row>
    <row r="108" spans="2:65" s="13" customFormat="1" ht="11.25">
      <c r="B108" s="149"/>
      <c r="D108" s="143" t="s">
        <v>249</v>
      </c>
      <c r="E108" s="150" t="s">
        <v>19</v>
      </c>
      <c r="F108" s="151" t="s">
        <v>2183</v>
      </c>
      <c r="H108" s="152">
        <v>3736.8</v>
      </c>
      <c r="I108" s="153"/>
      <c r="L108" s="149"/>
      <c r="M108" s="154"/>
      <c r="T108" s="155"/>
      <c r="AT108" s="150" t="s">
        <v>249</v>
      </c>
      <c r="AU108" s="150" t="s">
        <v>233</v>
      </c>
      <c r="AV108" s="13" t="s">
        <v>87</v>
      </c>
      <c r="AW108" s="13" t="s">
        <v>37</v>
      </c>
      <c r="AX108" s="13" t="s">
        <v>84</v>
      </c>
      <c r="AY108" s="150" t="s">
        <v>223</v>
      </c>
    </row>
    <row r="109" spans="2:65" s="1" customFormat="1" ht="44.25" customHeight="1">
      <c r="B109" s="34"/>
      <c r="C109" s="129" t="s">
        <v>244</v>
      </c>
      <c r="D109" s="129" t="s">
        <v>227</v>
      </c>
      <c r="E109" s="130" t="s">
        <v>2184</v>
      </c>
      <c r="F109" s="131" t="s">
        <v>2185</v>
      </c>
      <c r="G109" s="132" t="s">
        <v>271</v>
      </c>
      <c r="H109" s="133">
        <v>3736.8</v>
      </c>
      <c r="I109" s="134"/>
      <c r="J109" s="135">
        <f>ROUND(I109*H109,2)</f>
        <v>0</v>
      </c>
      <c r="K109" s="131" t="s">
        <v>272</v>
      </c>
      <c r="L109" s="34"/>
      <c r="M109" s="136" t="s">
        <v>19</v>
      </c>
      <c r="N109" s="137" t="s">
        <v>47</v>
      </c>
      <c r="P109" s="138">
        <f>O109*H109</f>
        <v>0</v>
      </c>
      <c r="Q109" s="138">
        <v>0</v>
      </c>
      <c r="R109" s="138">
        <f>Q109*H109</f>
        <v>0</v>
      </c>
      <c r="S109" s="138">
        <v>0</v>
      </c>
      <c r="T109" s="139">
        <f>S109*H109</f>
        <v>0</v>
      </c>
      <c r="AR109" s="140" t="s">
        <v>232</v>
      </c>
      <c r="AT109" s="140" t="s">
        <v>227</v>
      </c>
      <c r="AU109" s="140" t="s">
        <v>233</v>
      </c>
      <c r="AY109" s="18" t="s">
        <v>223</v>
      </c>
      <c r="BE109" s="141">
        <f>IF(N109="základní",J109,0)</f>
        <v>0</v>
      </c>
      <c r="BF109" s="141">
        <f>IF(N109="snížená",J109,0)</f>
        <v>0</v>
      </c>
      <c r="BG109" s="141">
        <f>IF(N109="zákl. přenesená",J109,0)</f>
        <v>0</v>
      </c>
      <c r="BH109" s="141">
        <f>IF(N109="sníž. přenesená",J109,0)</f>
        <v>0</v>
      </c>
      <c r="BI109" s="141">
        <f>IF(N109="nulová",J109,0)</f>
        <v>0</v>
      </c>
      <c r="BJ109" s="18" t="s">
        <v>84</v>
      </c>
      <c r="BK109" s="141">
        <f>ROUND(I109*H109,2)</f>
        <v>0</v>
      </c>
      <c r="BL109" s="18" t="s">
        <v>232</v>
      </c>
      <c r="BM109" s="140" t="s">
        <v>2186</v>
      </c>
    </row>
    <row r="110" spans="2:65" s="1" customFormat="1" ht="11.25">
      <c r="B110" s="34"/>
      <c r="D110" s="163" t="s">
        <v>274</v>
      </c>
      <c r="F110" s="164" t="s">
        <v>2187</v>
      </c>
      <c r="I110" s="165"/>
      <c r="L110" s="34"/>
      <c r="M110" s="166"/>
      <c r="T110" s="55"/>
      <c r="AT110" s="18" t="s">
        <v>274</v>
      </c>
      <c r="AU110" s="18" t="s">
        <v>233</v>
      </c>
    </row>
    <row r="111" spans="2:65" s="13" customFormat="1" ht="11.25">
      <c r="B111" s="149"/>
      <c r="D111" s="143" t="s">
        <v>249</v>
      </c>
      <c r="E111" s="150" t="s">
        <v>19</v>
      </c>
      <c r="F111" s="151" t="s">
        <v>2183</v>
      </c>
      <c r="H111" s="152">
        <v>3736.8</v>
      </c>
      <c r="I111" s="153"/>
      <c r="L111" s="149"/>
      <c r="M111" s="154"/>
      <c r="T111" s="155"/>
      <c r="AT111" s="150" t="s">
        <v>249</v>
      </c>
      <c r="AU111" s="150" t="s">
        <v>233</v>
      </c>
      <c r="AV111" s="13" t="s">
        <v>87</v>
      </c>
      <c r="AW111" s="13" t="s">
        <v>37</v>
      </c>
      <c r="AX111" s="13" t="s">
        <v>84</v>
      </c>
      <c r="AY111" s="150" t="s">
        <v>223</v>
      </c>
    </row>
    <row r="112" spans="2:65" s="1" customFormat="1" ht="66.75" customHeight="1">
      <c r="B112" s="34"/>
      <c r="C112" s="129" t="s">
        <v>254</v>
      </c>
      <c r="D112" s="129" t="s">
        <v>227</v>
      </c>
      <c r="E112" s="130" t="s">
        <v>245</v>
      </c>
      <c r="F112" s="131" t="s">
        <v>246</v>
      </c>
      <c r="G112" s="132" t="s">
        <v>247</v>
      </c>
      <c r="H112" s="133">
        <v>1038</v>
      </c>
      <c r="I112" s="134"/>
      <c r="J112" s="135">
        <f>ROUND(I112*H112,2)</f>
        <v>0</v>
      </c>
      <c r="K112" s="131" t="s">
        <v>231</v>
      </c>
      <c r="L112" s="34"/>
      <c r="M112" s="136" t="s">
        <v>19</v>
      </c>
      <c r="N112" s="137" t="s">
        <v>47</v>
      </c>
      <c r="P112" s="138">
        <f>O112*H112</f>
        <v>0</v>
      </c>
      <c r="Q112" s="138">
        <v>0</v>
      </c>
      <c r="R112" s="138">
        <f>Q112*H112</f>
        <v>0</v>
      </c>
      <c r="S112" s="138">
        <v>0</v>
      </c>
      <c r="T112" s="139">
        <f>S112*H112</f>
        <v>0</v>
      </c>
      <c r="AR112" s="140" t="s">
        <v>232</v>
      </c>
      <c r="AT112" s="140" t="s">
        <v>227</v>
      </c>
      <c r="AU112" s="140" t="s">
        <v>233</v>
      </c>
      <c r="AY112" s="18" t="s">
        <v>223</v>
      </c>
      <c r="BE112" s="141">
        <f>IF(N112="základní",J112,0)</f>
        <v>0</v>
      </c>
      <c r="BF112" s="141">
        <f>IF(N112="snížená",J112,0)</f>
        <v>0</v>
      </c>
      <c r="BG112" s="141">
        <f>IF(N112="zákl. přenesená",J112,0)</f>
        <v>0</v>
      </c>
      <c r="BH112" s="141">
        <f>IF(N112="sníž. přenesená",J112,0)</f>
        <v>0</v>
      </c>
      <c r="BI112" s="141">
        <f>IF(N112="nulová",J112,0)</f>
        <v>0</v>
      </c>
      <c r="BJ112" s="18" t="s">
        <v>84</v>
      </c>
      <c r="BK112" s="141">
        <f>ROUND(I112*H112,2)</f>
        <v>0</v>
      </c>
      <c r="BL112" s="18" t="s">
        <v>232</v>
      </c>
      <c r="BM112" s="140" t="s">
        <v>2188</v>
      </c>
    </row>
    <row r="113" spans="2:65" s="12" customFormat="1" ht="11.25">
      <c r="B113" s="142"/>
      <c r="D113" s="143" t="s">
        <v>249</v>
      </c>
      <c r="E113" s="144" t="s">
        <v>19</v>
      </c>
      <c r="F113" s="145" t="s">
        <v>250</v>
      </c>
      <c r="H113" s="144" t="s">
        <v>19</v>
      </c>
      <c r="I113" s="146"/>
      <c r="L113" s="142"/>
      <c r="M113" s="147"/>
      <c r="T113" s="148"/>
      <c r="AT113" s="144" t="s">
        <v>249</v>
      </c>
      <c r="AU113" s="144" t="s">
        <v>233</v>
      </c>
      <c r="AV113" s="12" t="s">
        <v>84</v>
      </c>
      <c r="AW113" s="12" t="s">
        <v>37</v>
      </c>
      <c r="AX113" s="12" t="s">
        <v>76</v>
      </c>
      <c r="AY113" s="144" t="s">
        <v>223</v>
      </c>
    </row>
    <row r="114" spans="2:65" s="13" customFormat="1" ht="11.25">
      <c r="B114" s="149"/>
      <c r="D114" s="143" t="s">
        <v>249</v>
      </c>
      <c r="E114" s="150" t="s">
        <v>19</v>
      </c>
      <c r="F114" s="151" t="s">
        <v>2177</v>
      </c>
      <c r="H114" s="152">
        <v>1038</v>
      </c>
      <c r="I114" s="153"/>
      <c r="L114" s="149"/>
      <c r="M114" s="154"/>
      <c r="T114" s="155"/>
      <c r="AT114" s="150" t="s">
        <v>249</v>
      </c>
      <c r="AU114" s="150" t="s">
        <v>233</v>
      </c>
      <c r="AV114" s="13" t="s">
        <v>87</v>
      </c>
      <c r="AW114" s="13" t="s">
        <v>37</v>
      </c>
      <c r="AX114" s="13" t="s">
        <v>84</v>
      </c>
      <c r="AY114" s="150" t="s">
        <v>223</v>
      </c>
    </row>
    <row r="115" spans="2:65" s="1" customFormat="1" ht="62.65" customHeight="1">
      <c r="B115" s="34"/>
      <c r="C115" s="129" t="s">
        <v>262</v>
      </c>
      <c r="D115" s="129" t="s">
        <v>227</v>
      </c>
      <c r="E115" s="130" t="s">
        <v>2189</v>
      </c>
      <c r="F115" s="131" t="s">
        <v>2190</v>
      </c>
      <c r="G115" s="132" t="s">
        <v>247</v>
      </c>
      <c r="H115" s="133">
        <v>1660.8</v>
      </c>
      <c r="I115" s="134"/>
      <c r="J115" s="135">
        <f>ROUND(I115*H115,2)</f>
        <v>0</v>
      </c>
      <c r="K115" s="131" t="s">
        <v>19</v>
      </c>
      <c r="L115" s="34"/>
      <c r="M115" s="136" t="s">
        <v>19</v>
      </c>
      <c r="N115" s="137" t="s">
        <v>47</v>
      </c>
      <c r="P115" s="138">
        <f>O115*H115</f>
        <v>0</v>
      </c>
      <c r="Q115" s="138">
        <v>0</v>
      </c>
      <c r="R115" s="138">
        <f>Q115*H115</f>
        <v>0</v>
      </c>
      <c r="S115" s="138">
        <v>0</v>
      </c>
      <c r="T115" s="139">
        <f>S115*H115</f>
        <v>0</v>
      </c>
      <c r="AR115" s="140" t="s">
        <v>232</v>
      </c>
      <c r="AT115" s="140" t="s">
        <v>227</v>
      </c>
      <c r="AU115" s="140" t="s">
        <v>233</v>
      </c>
      <c r="AY115" s="18" t="s">
        <v>223</v>
      </c>
      <c r="BE115" s="141">
        <f>IF(N115="základní",J115,0)</f>
        <v>0</v>
      </c>
      <c r="BF115" s="141">
        <f>IF(N115="snížená",J115,0)</f>
        <v>0</v>
      </c>
      <c r="BG115" s="141">
        <f>IF(N115="zákl. přenesená",J115,0)</f>
        <v>0</v>
      </c>
      <c r="BH115" s="141">
        <f>IF(N115="sníž. přenesená",J115,0)</f>
        <v>0</v>
      </c>
      <c r="BI115" s="141">
        <f>IF(N115="nulová",J115,0)</f>
        <v>0</v>
      </c>
      <c r="BJ115" s="18" t="s">
        <v>84</v>
      </c>
      <c r="BK115" s="141">
        <f>ROUND(I115*H115,2)</f>
        <v>0</v>
      </c>
      <c r="BL115" s="18" t="s">
        <v>232</v>
      </c>
      <c r="BM115" s="140" t="s">
        <v>2191</v>
      </c>
    </row>
    <row r="116" spans="2:65" s="12" customFormat="1" ht="11.25">
      <c r="B116" s="142"/>
      <c r="D116" s="143" t="s">
        <v>249</v>
      </c>
      <c r="E116" s="144" t="s">
        <v>19</v>
      </c>
      <c r="F116" s="145" t="s">
        <v>2192</v>
      </c>
      <c r="H116" s="144" t="s">
        <v>19</v>
      </c>
      <c r="I116" s="146"/>
      <c r="L116" s="142"/>
      <c r="M116" s="147"/>
      <c r="T116" s="148"/>
      <c r="AT116" s="144" t="s">
        <v>249</v>
      </c>
      <c r="AU116" s="144" t="s">
        <v>233</v>
      </c>
      <c r="AV116" s="12" t="s">
        <v>84</v>
      </c>
      <c r="AW116" s="12" t="s">
        <v>37</v>
      </c>
      <c r="AX116" s="12" t="s">
        <v>76</v>
      </c>
      <c r="AY116" s="144" t="s">
        <v>223</v>
      </c>
    </row>
    <row r="117" spans="2:65" s="13" customFormat="1" ht="11.25">
      <c r="B117" s="149"/>
      <c r="D117" s="143" t="s">
        <v>249</v>
      </c>
      <c r="E117" s="150" t="s">
        <v>19</v>
      </c>
      <c r="F117" s="151" t="s">
        <v>2193</v>
      </c>
      <c r="H117" s="152">
        <v>830.4</v>
      </c>
      <c r="I117" s="153"/>
      <c r="L117" s="149"/>
      <c r="M117" s="154"/>
      <c r="T117" s="155"/>
      <c r="AT117" s="150" t="s">
        <v>249</v>
      </c>
      <c r="AU117" s="150" t="s">
        <v>233</v>
      </c>
      <c r="AV117" s="13" t="s">
        <v>87</v>
      </c>
      <c r="AW117" s="13" t="s">
        <v>37</v>
      </c>
      <c r="AX117" s="13" t="s">
        <v>76</v>
      </c>
      <c r="AY117" s="150" t="s">
        <v>223</v>
      </c>
    </row>
    <row r="118" spans="2:65" s="13" customFormat="1" ht="11.25">
      <c r="B118" s="149"/>
      <c r="D118" s="143" t="s">
        <v>249</v>
      </c>
      <c r="E118" s="150" t="s">
        <v>19</v>
      </c>
      <c r="F118" s="151" t="s">
        <v>2194</v>
      </c>
      <c r="H118" s="152">
        <v>830.4</v>
      </c>
      <c r="I118" s="153"/>
      <c r="L118" s="149"/>
      <c r="M118" s="154"/>
      <c r="T118" s="155"/>
      <c r="AT118" s="150" t="s">
        <v>249</v>
      </c>
      <c r="AU118" s="150" t="s">
        <v>233</v>
      </c>
      <c r="AV118" s="13" t="s">
        <v>87</v>
      </c>
      <c r="AW118" s="13" t="s">
        <v>37</v>
      </c>
      <c r="AX118" s="13" t="s">
        <v>76</v>
      </c>
      <c r="AY118" s="150" t="s">
        <v>223</v>
      </c>
    </row>
    <row r="119" spans="2:65" s="14" customFormat="1" ht="11.25">
      <c r="B119" s="156"/>
      <c r="D119" s="143" t="s">
        <v>249</v>
      </c>
      <c r="E119" s="157" t="s">
        <v>19</v>
      </c>
      <c r="F119" s="158" t="s">
        <v>253</v>
      </c>
      <c r="H119" s="159">
        <v>1660.8</v>
      </c>
      <c r="I119" s="160"/>
      <c r="L119" s="156"/>
      <c r="M119" s="161"/>
      <c r="T119" s="162"/>
      <c r="AT119" s="157" t="s">
        <v>249</v>
      </c>
      <c r="AU119" s="157" t="s">
        <v>233</v>
      </c>
      <c r="AV119" s="14" t="s">
        <v>232</v>
      </c>
      <c r="AW119" s="14" t="s">
        <v>37</v>
      </c>
      <c r="AX119" s="14" t="s">
        <v>84</v>
      </c>
      <c r="AY119" s="157" t="s">
        <v>223</v>
      </c>
    </row>
    <row r="120" spans="2:65" s="1" customFormat="1" ht="44.25" customHeight="1">
      <c r="B120" s="34"/>
      <c r="C120" s="129" t="s">
        <v>268</v>
      </c>
      <c r="D120" s="129" t="s">
        <v>227</v>
      </c>
      <c r="E120" s="130" t="s">
        <v>2195</v>
      </c>
      <c r="F120" s="131" t="s">
        <v>2196</v>
      </c>
      <c r="G120" s="132" t="s">
        <v>247</v>
      </c>
      <c r="H120" s="133">
        <v>830.4</v>
      </c>
      <c r="I120" s="134"/>
      <c r="J120" s="135">
        <f>ROUND(I120*H120,2)</f>
        <v>0</v>
      </c>
      <c r="K120" s="131" t="s">
        <v>272</v>
      </c>
      <c r="L120" s="34"/>
      <c r="M120" s="136" t="s">
        <v>19</v>
      </c>
      <c r="N120" s="137" t="s">
        <v>47</v>
      </c>
      <c r="P120" s="138">
        <f>O120*H120</f>
        <v>0</v>
      </c>
      <c r="Q120" s="138">
        <v>0</v>
      </c>
      <c r="R120" s="138">
        <f>Q120*H120</f>
        <v>0</v>
      </c>
      <c r="S120" s="138">
        <v>0</v>
      </c>
      <c r="T120" s="139">
        <f>S120*H120</f>
        <v>0</v>
      </c>
      <c r="AR120" s="140" t="s">
        <v>232</v>
      </c>
      <c r="AT120" s="140" t="s">
        <v>227</v>
      </c>
      <c r="AU120" s="140" t="s">
        <v>233</v>
      </c>
      <c r="AY120" s="18" t="s">
        <v>223</v>
      </c>
      <c r="BE120" s="141">
        <f>IF(N120="základní",J120,0)</f>
        <v>0</v>
      </c>
      <c r="BF120" s="141">
        <f>IF(N120="snížená",J120,0)</f>
        <v>0</v>
      </c>
      <c r="BG120" s="141">
        <f>IF(N120="zákl. přenesená",J120,0)</f>
        <v>0</v>
      </c>
      <c r="BH120" s="141">
        <f>IF(N120="sníž. přenesená",J120,0)</f>
        <v>0</v>
      </c>
      <c r="BI120" s="141">
        <f>IF(N120="nulová",J120,0)</f>
        <v>0</v>
      </c>
      <c r="BJ120" s="18" t="s">
        <v>84</v>
      </c>
      <c r="BK120" s="141">
        <f>ROUND(I120*H120,2)</f>
        <v>0</v>
      </c>
      <c r="BL120" s="18" t="s">
        <v>232</v>
      </c>
      <c r="BM120" s="140" t="s">
        <v>2197</v>
      </c>
    </row>
    <row r="121" spans="2:65" s="1" customFormat="1" ht="11.25">
      <c r="B121" s="34"/>
      <c r="D121" s="163" t="s">
        <v>274</v>
      </c>
      <c r="F121" s="164" t="s">
        <v>2198</v>
      </c>
      <c r="I121" s="165"/>
      <c r="L121" s="34"/>
      <c r="M121" s="166"/>
      <c r="T121" s="55"/>
      <c r="AT121" s="18" t="s">
        <v>274</v>
      </c>
      <c r="AU121" s="18" t="s">
        <v>233</v>
      </c>
    </row>
    <row r="122" spans="2:65" s="12" customFormat="1" ht="11.25">
      <c r="B122" s="142"/>
      <c r="D122" s="143" t="s">
        <v>249</v>
      </c>
      <c r="E122" s="144" t="s">
        <v>19</v>
      </c>
      <c r="F122" s="145" t="s">
        <v>2192</v>
      </c>
      <c r="H122" s="144" t="s">
        <v>19</v>
      </c>
      <c r="I122" s="146"/>
      <c r="L122" s="142"/>
      <c r="M122" s="147"/>
      <c r="T122" s="148"/>
      <c r="AT122" s="144" t="s">
        <v>249</v>
      </c>
      <c r="AU122" s="144" t="s">
        <v>233</v>
      </c>
      <c r="AV122" s="12" t="s">
        <v>84</v>
      </c>
      <c r="AW122" s="12" t="s">
        <v>37</v>
      </c>
      <c r="AX122" s="12" t="s">
        <v>76</v>
      </c>
      <c r="AY122" s="144" t="s">
        <v>223</v>
      </c>
    </row>
    <row r="123" spans="2:65" s="13" customFormat="1" ht="11.25">
      <c r="B123" s="149"/>
      <c r="D123" s="143" t="s">
        <v>249</v>
      </c>
      <c r="E123" s="150" t="s">
        <v>19</v>
      </c>
      <c r="F123" s="151" t="s">
        <v>2199</v>
      </c>
      <c r="H123" s="152">
        <v>830.4</v>
      </c>
      <c r="I123" s="153"/>
      <c r="L123" s="149"/>
      <c r="M123" s="154"/>
      <c r="T123" s="155"/>
      <c r="AT123" s="150" t="s">
        <v>249</v>
      </c>
      <c r="AU123" s="150" t="s">
        <v>233</v>
      </c>
      <c r="AV123" s="13" t="s">
        <v>87</v>
      </c>
      <c r="AW123" s="13" t="s">
        <v>37</v>
      </c>
      <c r="AX123" s="13" t="s">
        <v>84</v>
      </c>
      <c r="AY123" s="150" t="s">
        <v>223</v>
      </c>
    </row>
    <row r="124" spans="2:65" s="1" customFormat="1" ht="49.15" customHeight="1">
      <c r="B124" s="34"/>
      <c r="C124" s="129" t="s">
        <v>282</v>
      </c>
      <c r="D124" s="129" t="s">
        <v>227</v>
      </c>
      <c r="E124" s="130" t="s">
        <v>263</v>
      </c>
      <c r="F124" s="131" t="s">
        <v>264</v>
      </c>
      <c r="G124" s="132" t="s">
        <v>265</v>
      </c>
      <c r="H124" s="133">
        <v>2024.1</v>
      </c>
      <c r="I124" s="134"/>
      <c r="J124" s="135">
        <f>ROUND(I124*H124,2)</f>
        <v>0</v>
      </c>
      <c r="K124" s="131" t="s">
        <v>231</v>
      </c>
      <c r="L124" s="34"/>
      <c r="M124" s="136" t="s">
        <v>19</v>
      </c>
      <c r="N124" s="137" t="s">
        <v>47</v>
      </c>
      <c r="P124" s="138">
        <f>O124*H124</f>
        <v>0</v>
      </c>
      <c r="Q124" s="138">
        <v>0</v>
      </c>
      <c r="R124" s="138">
        <f>Q124*H124</f>
        <v>0</v>
      </c>
      <c r="S124" s="138">
        <v>0</v>
      </c>
      <c r="T124" s="139">
        <f>S124*H124</f>
        <v>0</v>
      </c>
      <c r="AR124" s="140" t="s">
        <v>232</v>
      </c>
      <c r="AT124" s="140" t="s">
        <v>227</v>
      </c>
      <c r="AU124" s="140" t="s">
        <v>233</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232</v>
      </c>
      <c r="BM124" s="140" t="s">
        <v>2200</v>
      </c>
    </row>
    <row r="125" spans="2:65" s="13" customFormat="1" ht="22.5">
      <c r="B125" s="149"/>
      <c r="D125" s="143" t="s">
        <v>249</v>
      </c>
      <c r="E125" s="150" t="s">
        <v>19</v>
      </c>
      <c r="F125" s="151" t="s">
        <v>2201</v>
      </c>
      <c r="H125" s="152">
        <v>2024.1</v>
      </c>
      <c r="I125" s="153"/>
      <c r="L125" s="149"/>
      <c r="M125" s="154"/>
      <c r="T125" s="155"/>
      <c r="AT125" s="150" t="s">
        <v>249</v>
      </c>
      <c r="AU125" s="150" t="s">
        <v>233</v>
      </c>
      <c r="AV125" s="13" t="s">
        <v>87</v>
      </c>
      <c r="AW125" s="13" t="s">
        <v>37</v>
      </c>
      <c r="AX125" s="13" t="s">
        <v>84</v>
      </c>
      <c r="AY125" s="150" t="s">
        <v>223</v>
      </c>
    </row>
    <row r="126" spans="2:65" s="1" customFormat="1" ht="44.25" customHeight="1">
      <c r="B126" s="34"/>
      <c r="C126" s="129" t="s">
        <v>301</v>
      </c>
      <c r="D126" s="129" t="s">
        <v>227</v>
      </c>
      <c r="E126" s="130" t="s">
        <v>347</v>
      </c>
      <c r="F126" s="131" t="s">
        <v>348</v>
      </c>
      <c r="G126" s="132" t="s">
        <v>247</v>
      </c>
      <c r="H126" s="133">
        <v>1323.45</v>
      </c>
      <c r="I126" s="134"/>
      <c r="J126" s="135">
        <f>ROUND(I126*H126,2)</f>
        <v>0</v>
      </c>
      <c r="K126" s="131" t="s">
        <v>272</v>
      </c>
      <c r="L126" s="34"/>
      <c r="M126" s="136" t="s">
        <v>19</v>
      </c>
      <c r="N126" s="137" t="s">
        <v>47</v>
      </c>
      <c r="P126" s="138">
        <f>O126*H126</f>
        <v>0</v>
      </c>
      <c r="Q126" s="138">
        <v>0</v>
      </c>
      <c r="R126" s="138">
        <f>Q126*H126</f>
        <v>0</v>
      </c>
      <c r="S126" s="138">
        <v>0</v>
      </c>
      <c r="T126" s="139">
        <f>S126*H126</f>
        <v>0</v>
      </c>
      <c r="AR126" s="140" t="s">
        <v>232</v>
      </c>
      <c r="AT126" s="140" t="s">
        <v>227</v>
      </c>
      <c r="AU126" s="140" t="s">
        <v>233</v>
      </c>
      <c r="AY126" s="18" t="s">
        <v>223</v>
      </c>
      <c r="BE126" s="141">
        <f>IF(N126="základní",J126,0)</f>
        <v>0</v>
      </c>
      <c r="BF126" s="141">
        <f>IF(N126="snížená",J126,0)</f>
        <v>0</v>
      </c>
      <c r="BG126" s="141">
        <f>IF(N126="zákl. přenesená",J126,0)</f>
        <v>0</v>
      </c>
      <c r="BH126" s="141">
        <f>IF(N126="sníž. přenesená",J126,0)</f>
        <v>0</v>
      </c>
      <c r="BI126" s="141">
        <f>IF(N126="nulová",J126,0)</f>
        <v>0</v>
      </c>
      <c r="BJ126" s="18" t="s">
        <v>84</v>
      </c>
      <c r="BK126" s="141">
        <f>ROUND(I126*H126,2)</f>
        <v>0</v>
      </c>
      <c r="BL126" s="18" t="s">
        <v>232</v>
      </c>
      <c r="BM126" s="140" t="s">
        <v>2202</v>
      </c>
    </row>
    <row r="127" spans="2:65" s="1" customFormat="1" ht="11.25">
      <c r="B127" s="34"/>
      <c r="D127" s="163" t="s">
        <v>274</v>
      </c>
      <c r="F127" s="164" t="s">
        <v>350</v>
      </c>
      <c r="I127" s="165"/>
      <c r="L127" s="34"/>
      <c r="M127" s="166"/>
      <c r="T127" s="55"/>
      <c r="AT127" s="18" t="s">
        <v>274</v>
      </c>
      <c r="AU127" s="18" t="s">
        <v>233</v>
      </c>
    </row>
    <row r="128" spans="2:65" s="13" customFormat="1" ht="11.25">
      <c r="B128" s="149"/>
      <c r="D128" s="143" t="s">
        <v>249</v>
      </c>
      <c r="E128" s="150" t="s">
        <v>19</v>
      </c>
      <c r="F128" s="151" t="s">
        <v>2203</v>
      </c>
      <c r="H128" s="152">
        <v>1323.45</v>
      </c>
      <c r="I128" s="153"/>
      <c r="L128" s="149"/>
      <c r="M128" s="154"/>
      <c r="T128" s="155"/>
      <c r="AT128" s="150" t="s">
        <v>249</v>
      </c>
      <c r="AU128" s="150" t="s">
        <v>233</v>
      </c>
      <c r="AV128" s="13" t="s">
        <v>87</v>
      </c>
      <c r="AW128" s="13" t="s">
        <v>37</v>
      </c>
      <c r="AX128" s="13" t="s">
        <v>84</v>
      </c>
      <c r="AY128" s="150" t="s">
        <v>223</v>
      </c>
    </row>
    <row r="129" spans="2:65" s="1" customFormat="1" ht="16.5" customHeight="1">
      <c r="B129" s="34"/>
      <c r="C129" s="174" t="s">
        <v>308</v>
      </c>
      <c r="D129" s="174" t="s">
        <v>314</v>
      </c>
      <c r="E129" s="175" t="s">
        <v>354</v>
      </c>
      <c r="F129" s="176" t="s">
        <v>355</v>
      </c>
      <c r="G129" s="177" t="s">
        <v>265</v>
      </c>
      <c r="H129" s="178">
        <v>986.1</v>
      </c>
      <c r="I129" s="179"/>
      <c r="J129" s="180">
        <f>ROUND(I129*H129,2)</f>
        <v>0</v>
      </c>
      <c r="K129" s="176" t="s">
        <v>272</v>
      </c>
      <c r="L129" s="181"/>
      <c r="M129" s="182" t="s">
        <v>19</v>
      </c>
      <c r="N129" s="183" t="s">
        <v>47</v>
      </c>
      <c r="P129" s="138">
        <f>O129*H129</f>
        <v>0</v>
      </c>
      <c r="Q129" s="138">
        <v>0</v>
      </c>
      <c r="R129" s="138">
        <f>Q129*H129</f>
        <v>0</v>
      </c>
      <c r="S129" s="138">
        <v>0</v>
      </c>
      <c r="T129" s="139">
        <f>S129*H129</f>
        <v>0</v>
      </c>
      <c r="AR129" s="140" t="s">
        <v>268</v>
      </c>
      <c r="AT129" s="140" t="s">
        <v>314</v>
      </c>
      <c r="AU129" s="140" t="s">
        <v>233</v>
      </c>
      <c r="AY129" s="18" t="s">
        <v>223</v>
      </c>
      <c r="BE129" s="141">
        <f>IF(N129="základní",J129,0)</f>
        <v>0</v>
      </c>
      <c r="BF129" s="141">
        <f>IF(N129="snížená",J129,0)</f>
        <v>0</v>
      </c>
      <c r="BG129" s="141">
        <f>IF(N129="zákl. přenesená",J129,0)</f>
        <v>0</v>
      </c>
      <c r="BH129" s="141">
        <f>IF(N129="sníž. přenesená",J129,0)</f>
        <v>0</v>
      </c>
      <c r="BI129" s="141">
        <f>IF(N129="nulová",J129,0)</f>
        <v>0</v>
      </c>
      <c r="BJ129" s="18" t="s">
        <v>84</v>
      </c>
      <c r="BK129" s="141">
        <f>ROUND(I129*H129,2)</f>
        <v>0</v>
      </c>
      <c r="BL129" s="18" t="s">
        <v>232</v>
      </c>
      <c r="BM129" s="140" t="s">
        <v>2204</v>
      </c>
    </row>
    <row r="130" spans="2:65" s="12" customFormat="1" ht="11.25">
      <c r="B130" s="142"/>
      <c r="D130" s="143" t="s">
        <v>249</v>
      </c>
      <c r="E130" s="144" t="s">
        <v>19</v>
      </c>
      <c r="F130" s="145" t="s">
        <v>351</v>
      </c>
      <c r="H130" s="144" t="s">
        <v>19</v>
      </c>
      <c r="I130" s="146"/>
      <c r="L130" s="142"/>
      <c r="M130" s="147"/>
      <c r="T130" s="148"/>
      <c r="AT130" s="144" t="s">
        <v>249</v>
      </c>
      <c r="AU130" s="144" t="s">
        <v>233</v>
      </c>
      <c r="AV130" s="12" t="s">
        <v>84</v>
      </c>
      <c r="AW130" s="12" t="s">
        <v>37</v>
      </c>
      <c r="AX130" s="12" t="s">
        <v>76</v>
      </c>
      <c r="AY130" s="144" t="s">
        <v>223</v>
      </c>
    </row>
    <row r="131" spans="2:65" s="13" customFormat="1" ht="11.25">
      <c r="B131" s="149"/>
      <c r="D131" s="143" t="s">
        <v>249</v>
      </c>
      <c r="E131" s="150" t="s">
        <v>19</v>
      </c>
      <c r="F131" s="151" t="s">
        <v>2203</v>
      </c>
      <c r="H131" s="152">
        <v>1323.45</v>
      </c>
      <c r="I131" s="153"/>
      <c r="L131" s="149"/>
      <c r="M131" s="154"/>
      <c r="T131" s="155"/>
      <c r="AT131" s="150" t="s">
        <v>249</v>
      </c>
      <c r="AU131" s="150" t="s">
        <v>233</v>
      </c>
      <c r="AV131" s="13" t="s">
        <v>87</v>
      </c>
      <c r="AW131" s="13" t="s">
        <v>37</v>
      </c>
      <c r="AX131" s="13" t="s">
        <v>76</v>
      </c>
      <c r="AY131" s="150" t="s">
        <v>223</v>
      </c>
    </row>
    <row r="132" spans="2:65" s="13" customFormat="1" ht="22.5">
      <c r="B132" s="149"/>
      <c r="D132" s="143" t="s">
        <v>249</v>
      </c>
      <c r="E132" s="150" t="s">
        <v>19</v>
      </c>
      <c r="F132" s="151" t="s">
        <v>2205</v>
      </c>
      <c r="H132" s="152">
        <v>-830.4</v>
      </c>
      <c r="I132" s="153"/>
      <c r="L132" s="149"/>
      <c r="M132" s="154"/>
      <c r="T132" s="155"/>
      <c r="AT132" s="150" t="s">
        <v>249</v>
      </c>
      <c r="AU132" s="150" t="s">
        <v>233</v>
      </c>
      <c r="AV132" s="13" t="s">
        <v>87</v>
      </c>
      <c r="AW132" s="13" t="s">
        <v>37</v>
      </c>
      <c r="AX132" s="13" t="s">
        <v>76</v>
      </c>
      <c r="AY132" s="150" t="s">
        <v>223</v>
      </c>
    </row>
    <row r="133" spans="2:65" s="14" customFormat="1" ht="11.25">
      <c r="B133" s="156"/>
      <c r="D133" s="143" t="s">
        <v>249</v>
      </c>
      <c r="E133" s="157" t="s">
        <v>19</v>
      </c>
      <c r="F133" s="158" t="s">
        <v>253</v>
      </c>
      <c r="H133" s="159">
        <v>493.05</v>
      </c>
      <c r="I133" s="160"/>
      <c r="L133" s="156"/>
      <c r="M133" s="161"/>
      <c r="T133" s="162"/>
      <c r="AT133" s="157" t="s">
        <v>249</v>
      </c>
      <c r="AU133" s="157" t="s">
        <v>233</v>
      </c>
      <c r="AV133" s="14" t="s">
        <v>232</v>
      </c>
      <c r="AW133" s="14" t="s">
        <v>37</v>
      </c>
      <c r="AX133" s="14" t="s">
        <v>84</v>
      </c>
      <c r="AY133" s="157" t="s">
        <v>223</v>
      </c>
    </row>
    <row r="134" spans="2:65" s="13" customFormat="1" ht="11.25">
      <c r="B134" s="149"/>
      <c r="D134" s="143" t="s">
        <v>249</v>
      </c>
      <c r="F134" s="151" t="s">
        <v>2206</v>
      </c>
      <c r="H134" s="152">
        <v>986.1</v>
      </c>
      <c r="I134" s="153"/>
      <c r="L134" s="149"/>
      <c r="M134" s="154"/>
      <c r="T134" s="155"/>
      <c r="AT134" s="150" t="s">
        <v>249</v>
      </c>
      <c r="AU134" s="150" t="s">
        <v>233</v>
      </c>
      <c r="AV134" s="13" t="s">
        <v>87</v>
      </c>
      <c r="AW134" s="13" t="s">
        <v>4</v>
      </c>
      <c r="AX134" s="13" t="s">
        <v>84</v>
      </c>
      <c r="AY134" s="150" t="s">
        <v>223</v>
      </c>
    </row>
    <row r="135" spans="2:65" s="1" customFormat="1" ht="66.75" customHeight="1">
      <c r="B135" s="34"/>
      <c r="C135" s="129" t="s">
        <v>8</v>
      </c>
      <c r="D135" s="129" t="s">
        <v>227</v>
      </c>
      <c r="E135" s="130" t="s">
        <v>2207</v>
      </c>
      <c r="F135" s="131" t="s">
        <v>2208</v>
      </c>
      <c r="G135" s="132" t="s">
        <v>247</v>
      </c>
      <c r="H135" s="133">
        <v>389.25</v>
      </c>
      <c r="I135" s="134"/>
      <c r="J135" s="135">
        <f>ROUND(I135*H135,2)</f>
        <v>0</v>
      </c>
      <c r="K135" s="131" t="s">
        <v>272</v>
      </c>
      <c r="L135" s="34"/>
      <c r="M135" s="136" t="s">
        <v>19</v>
      </c>
      <c r="N135" s="137" t="s">
        <v>47</v>
      </c>
      <c r="P135" s="138">
        <f>O135*H135</f>
        <v>0</v>
      </c>
      <c r="Q135" s="138">
        <v>0</v>
      </c>
      <c r="R135" s="138">
        <f>Q135*H135</f>
        <v>0</v>
      </c>
      <c r="S135" s="138">
        <v>0</v>
      </c>
      <c r="T135" s="139">
        <f>S135*H135</f>
        <v>0</v>
      </c>
      <c r="AR135" s="140" t="s">
        <v>232</v>
      </c>
      <c r="AT135" s="140" t="s">
        <v>227</v>
      </c>
      <c r="AU135" s="140" t="s">
        <v>233</v>
      </c>
      <c r="AY135" s="18" t="s">
        <v>223</v>
      </c>
      <c r="BE135" s="141">
        <f>IF(N135="základní",J135,0)</f>
        <v>0</v>
      </c>
      <c r="BF135" s="141">
        <f>IF(N135="snížená",J135,0)</f>
        <v>0</v>
      </c>
      <c r="BG135" s="141">
        <f>IF(N135="zákl. přenesená",J135,0)</f>
        <v>0</v>
      </c>
      <c r="BH135" s="141">
        <f>IF(N135="sníž. přenesená",J135,0)</f>
        <v>0</v>
      </c>
      <c r="BI135" s="141">
        <f>IF(N135="nulová",J135,0)</f>
        <v>0</v>
      </c>
      <c r="BJ135" s="18" t="s">
        <v>84</v>
      </c>
      <c r="BK135" s="141">
        <f>ROUND(I135*H135,2)</f>
        <v>0</v>
      </c>
      <c r="BL135" s="18" t="s">
        <v>232</v>
      </c>
      <c r="BM135" s="140" t="s">
        <v>2209</v>
      </c>
    </row>
    <row r="136" spans="2:65" s="1" customFormat="1" ht="11.25">
      <c r="B136" s="34"/>
      <c r="D136" s="163" t="s">
        <v>274</v>
      </c>
      <c r="F136" s="164" t="s">
        <v>2210</v>
      </c>
      <c r="I136" s="165"/>
      <c r="L136" s="34"/>
      <c r="M136" s="166"/>
      <c r="T136" s="55"/>
      <c r="AT136" s="18" t="s">
        <v>274</v>
      </c>
      <c r="AU136" s="18" t="s">
        <v>233</v>
      </c>
    </row>
    <row r="137" spans="2:65" s="13" customFormat="1" ht="11.25">
      <c r="B137" s="149"/>
      <c r="D137" s="143" t="s">
        <v>249</v>
      </c>
      <c r="E137" s="150" t="s">
        <v>19</v>
      </c>
      <c r="F137" s="151" t="s">
        <v>2211</v>
      </c>
      <c r="H137" s="152">
        <v>389.25</v>
      </c>
      <c r="I137" s="153"/>
      <c r="L137" s="149"/>
      <c r="M137" s="154"/>
      <c r="T137" s="155"/>
      <c r="AT137" s="150" t="s">
        <v>249</v>
      </c>
      <c r="AU137" s="150" t="s">
        <v>233</v>
      </c>
      <c r="AV137" s="13" t="s">
        <v>87</v>
      </c>
      <c r="AW137" s="13" t="s">
        <v>37</v>
      </c>
      <c r="AX137" s="13" t="s">
        <v>84</v>
      </c>
      <c r="AY137" s="150" t="s">
        <v>223</v>
      </c>
    </row>
    <row r="138" spans="2:65" s="1" customFormat="1" ht="16.5" customHeight="1">
      <c r="B138" s="34"/>
      <c r="C138" s="174" t="s">
        <v>322</v>
      </c>
      <c r="D138" s="174" t="s">
        <v>314</v>
      </c>
      <c r="E138" s="175" t="s">
        <v>2212</v>
      </c>
      <c r="F138" s="176" t="s">
        <v>2213</v>
      </c>
      <c r="G138" s="177" t="s">
        <v>265</v>
      </c>
      <c r="H138" s="178">
        <v>778.5</v>
      </c>
      <c r="I138" s="179"/>
      <c r="J138" s="180">
        <f>ROUND(I138*H138,2)</f>
        <v>0</v>
      </c>
      <c r="K138" s="176" t="s">
        <v>272</v>
      </c>
      <c r="L138" s="181"/>
      <c r="M138" s="182" t="s">
        <v>19</v>
      </c>
      <c r="N138" s="183" t="s">
        <v>47</v>
      </c>
      <c r="P138" s="138">
        <f>O138*H138</f>
        <v>0</v>
      </c>
      <c r="Q138" s="138">
        <v>0</v>
      </c>
      <c r="R138" s="138">
        <f>Q138*H138</f>
        <v>0</v>
      </c>
      <c r="S138" s="138">
        <v>0</v>
      </c>
      <c r="T138" s="139">
        <f>S138*H138</f>
        <v>0</v>
      </c>
      <c r="AR138" s="140" t="s">
        <v>268</v>
      </c>
      <c r="AT138" s="140" t="s">
        <v>314</v>
      </c>
      <c r="AU138" s="140" t="s">
        <v>233</v>
      </c>
      <c r="AY138" s="18" t="s">
        <v>223</v>
      </c>
      <c r="BE138" s="141">
        <f>IF(N138="základní",J138,0)</f>
        <v>0</v>
      </c>
      <c r="BF138" s="141">
        <f>IF(N138="snížená",J138,0)</f>
        <v>0</v>
      </c>
      <c r="BG138" s="141">
        <f>IF(N138="zákl. přenesená",J138,0)</f>
        <v>0</v>
      </c>
      <c r="BH138" s="141">
        <f>IF(N138="sníž. přenesená",J138,0)</f>
        <v>0</v>
      </c>
      <c r="BI138" s="141">
        <f>IF(N138="nulová",J138,0)</f>
        <v>0</v>
      </c>
      <c r="BJ138" s="18" t="s">
        <v>84</v>
      </c>
      <c r="BK138" s="141">
        <f>ROUND(I138*H138,2)</f>
        <v>0</v>
      </c>
      <c r="BL138" s="18" t="s">
        <v>232</v>
      </c>
      <c r="BM138" s="140" t="s">
        <v>2214</v>
      </c>
    </row>
    <row r="139" spans="2:65" s="13" customFormat="1" ht="11.25">
      <c r="B139" s="149"/>
      <c r="D139" s="143" t="s">
        <v>249</v>
      </c>
      <c r="E139" s="150" t="s">
        <v>19</v>
      </c>
      <c r="F139" s="151" t="s">
        <v>2211</v>
      </c>
      <c r="H139" s="152">
        <v>389.25</v>
      </c>
      <c r="I139" s="153"/>
      <c r="L139" s="149"/>
      <c r="M139" s="154"/>
      <c r="T139" s="155"/>
      <c r="AT139" s="150" t="s">
        <v>249</v>
      </c>
      <c r="AU139" s="150" t="s">
        <v>233</v>
      </c>
      <c r="AV139" s="13" t="s">
        <v>87</v>
      </c>
      <c r="AW139" s="13" t="s">
        <v>37</v>
      </c>
      <c r="AX139" s="13" t="s">
        <v>84</v>
      </c>
      <c r="AY139" s="150" t="s">
        <v>223</v>
      </c>
    </row>
    <row r="140" spans="2:65" s="13" customFormat="1" ht="11.25">
      <c r="B140" s="149"/>
      <c r="D140" s="143" t="s">
        <v>249</v>
      </c>
      <c r="F140" s="151" t="s">
        <v>2215</v>
      </c>
      <c r="H140" s="152">
        <v>778.5</v>
      </c>
      <c r="I140" s="153"/>
      <c r="L140" s="149"/>
      <c r="M140" s="154"/>
      <c r="T140" s="155"/>
      <c r="AT140" s="150" t="s">
        <v>249</v>
      </c>
      <c r="AU140" s="150" t="s">
        <v>233</v>
      </c>
      <c r="AV140" s="13" t="s">
        <v>87</v>
      </c>
      <c r="AW140" s="13" t="s">
        <v>4</v>
      </c>
      <c r="AX140" s="13" t="s">
        <v>84</v>
      </c>
      <c r="AY140" s="150" t="s">
        <v>223</v>
      </c>
    </row>
    <row r="141" spans="2:65" s="11" customFormat="1" ht="20.85" customHeight="1">
      <c r="B141" s="117"/>
      <c r="D141" s="118" t="s">
        <v>75</v>
      </c>
      <c r="E141" s="127" t="s">
        <v>232</v>
      </c>
      <c r="F141" s="127" t="s">
        <v>2216</v>
      </c>
      <c r="I141" s="120"/>
      <c r="J141" s="128">
        <f>BK141</f>
        <v>0</v>
      </c>
      <c r="L141" s="117"/>
      <c r="M141" s="122"/>
      <c r="P141" s="123">
        <f>SUM(P142:P144)</f>
        <v>0</v>
      </c>
      <c r="R141" s="123">
        <f>SUM(R142:R144)</f>
        <v>294.39288899999997</v>
      </c>
      <c r="T141" s="124">
        <f>SUM(T142:T144)</f>
        <v>0</v>
      </c>
      <c r="AR141" s="118" t="s">
        <v>84</v>
      </c>
      <c r="AT141" s="125" t="s">
        <v>75</v>
      </c>
      <c r="AU141" s="125" t="s">
        <v>87</v>
      </c>
      <c r="AY141" s="118" t="s">
        <v>223</v>
      </c>
      <c r="BK141" s="126">
        <f>SUM(BK142:BK144)</f>
        <v>0</v>
      </c>
    </row>
    <row r="142" spans="2:65" s="1" customFormat="1" ht="33" customHeight="1">
      <c r="B142" s="34"/>
      <c r="C142" s="129" t="s">
        <v>328</v>
      </c>
      <c r="D142" s="129" t="s">
        <v>227</v>
      </c>
      <c r="E142" s="130" t="s">
        <v>2217</v>
      </c>
      <c r="F142" s="131" t="s">
        <v>2218</v>
      </c>
      <c r="G142" s="132" t="s">
        <v>247</v>
      </c>
      <c r="H142" s="133">
        <v>155.69999999999999</v>
      </c>
      <c r="I142" s="134"/>
      <c r="J142" s="135">
        <f>ROUND(I142*H142,2)</f>
        <v>0</v>
      </c>
      <c r="K142" s="131" t="s">
        <v>272</v>
      </c>
      <c r="L142" s="34"/>
      <c r="M142" s="136" t="s">
        <v>19</v>
      </c>
      <c r="N142" s="137" t="s">
        <v>47</v>
      </c>
      <c r="P142" s="138">
        <f>O142*H142</f>
        <v>0</v>
      </c>
      <c r="Q142" s="138">
        <v>1.8907700000000001</v>
      </c>
      <c r="R142" s="138">
        <f>Q142*H142</f>
        <v>294.39288899999997</v>
      </c>
      <c r="S142" s="138">
        <v>0</v>
      </c>
      <c r="T142" s="139">
        <f>S142*H142</f>
        <v>0</v>
      </c>
      <c r="AR142" s="140" t="s">
        <v>232</v>
      </c>
      <c r="AT142" s="140" t="s">
        <v>227</v>
      </c>
      <c r="AU142" s="140" t="s">
        <v>233</v>
      </c>
      <c r="AY142" s="18" t="s">
        <v>223</v>
      </c>
      <c r="BE142" s="141">
        <f>IF(N142="základní",J142,0)</f>
        <v>0</v>
      </c>
      <c r="BF142" s="141">
        <f>IF(N142="snížená",J142,0)</f>
        <v>0</v>
      </c>
      <c r="BG142" s="141">
        <f>IF(N142="zákl. přenesená",J142,0)</f>
        <v>0</v>
      </c>
      <c r="BH142" s="141">
        <f>IF(N142="sníž. přenesená",J142,0)</f>
        <v>0</v>
      </c>
      <c r="BI142" s="141">
        <f>IF(N142="nulová",J142,0)</f>
        <v>0</v>
      </c>
      <c r="BJ142" s="18" t="s">
        <v>84</v>
      </c>
      <c r="BK142" s="141">
        <f>ROUND(I142*H142,2)</f>
        <v>0</v>
      </c>
      <c r="BL142" s="18" t="s">
        <v>232</v>
      </c>
      <c r="BM142" s="140" t="s">
        <v>2219</v>
      </c>
    </row>
    <row r="143" spans="2:65" s="1" customFormat="1" ht="11.25">
      <c r="B143" s="34"/>
      <c r="D143" s="163" t="s">
        <v>274</v>
      </c>
      <c r="F143" s="164" t="s">
        <v>2220</v>
      </c>
      <c r="I143" s="165"/>
      <c r="L143" s="34"/>
      <c r="M143" s="166"/>
      <c r="T143" s="55"/>
      <c r="AT143" s="18" t="s">
        <v>274</v>
      </c>
      <c r="AU143" s="18" t="s">
        <v>233</v>
      </c>
    </row>
    <row r="144" spans="2:65" s="13" customFormat="1" ht="11.25">
      <c r="B144" s="149"/>
      <c r="D144" s="143" t="s">
        <v>249</v>
      </c>
      <c r="E144" s="150" t="s">
        <v>19</v>
      </c>
      <c r="F144" s="151" t="s">
        <v>2221</v>
      </c>
      <c r="H144" s="152">
        <v>155.69999999999999</v>
      </c>
      <c r="I144" s="153"/>
      <c r="L144" s="149"/>
      <c r="M144" s="154"/>
      <c r="T144" s="155"/>
      <c r="AT144" s="150" t="s">
        <v>249</v>
      </c>
      <c r="AU144" s="150" t="s">
        <v>233</v>
      </c>
      <c r="AV144" s="13" t="s">
        <v>87</v>
      </c>
      <c r="AW144" s="13" t="s">
        <v>37</v>
      </c>
      <c r="AX144" s="13" t="s">
        <v>84</v>
      </c>
      <c r="AY144" s="150" t="s">
        <v>223</v>
      </c>
    </row>
    <row r="145" spans="2:65" s="11" customFormat="1" ht="20.85" customHeight="1">
      <c r="B145" s="117"/>
      <c r="D145" s="118" t="s">
        <v>75</v>
      </c>
      <c r="E145" s="127" t="s">
        <v>268</v>
      </c>
      <c r="F145" s="127" t="s">
        <v>489</v>
      </c>
      <c r="I145" s="120"/>
      <c r="J145" s="128">
        <f>BK145</f>
        <v>0</v>
      </c>
      <c r="L145" s="117"/>
      <c r="M145" s="122"/>
      <c r="P145" s="123">
        <f>SUM(P146:P279)</f>
        <v>0</v>
      </c>
      <c r="R145" s="123">
        <f>SUM(R146:R279)</f>
        <v>42.446323999999997</v>
      </c>
      <c r="T145" s="124">
        <f>SUM(T146:T279)</f>
        <v>0</v>
      </c>
      <c r="AR145" s="118" t="s">
        <v>84</v>
      </c>
      <c r="AT145" s="125" t="s">
        <v>75</v>
      </c>
      <c r="AU145" s="125" t="s">
        <v>87</v>
      </c>
      <c r="AY145" s="118" t="s">
        <v>223</v>
      </c>
      <c r="BK145" s="126">
        <f>SUM(BK146:BK279)</f>
        <v>0</v>
      </c>
    </row>
    <row r="146" spans="2:65" s="1" customFormat="1" ht="33" customHeight="1">
      <c r="B146" s="34"/>
      <c r="C146" s="129" t="s">
        <v>334</v>
      </c>
      <c r="D146" s="129" t="s">
        <v>227</v>
      </c>
      <c r="E146" s="130" t="s">
        <v>2222</v>
      </c>
      <c r="F146" s="131" t="s">
        <v>2223</v>
      </c>
      <c r="G146" s="132" t="s">
        <v>563</v>
      </c>
      <c r="H146" s="133">
        <v>2</v>
      </c>
      <c r="I146" s="134"/>
      <c r="J146" s="135">
        <f>ROUND(I146*H146,2)</f>
        <v>0</v>
      </c>
      <c r="K146" s="131" t="s">
        <v>272</v>
      </c>
      <c r="L146" s="34"/>
      <c r="M146" s="136" t="s">
        <v>19</v>
      </c>
      <c r="N146" s="137" t="s">
        <v>47</v>
      </c>
      <c r="P146" s="138">
        <f>O146*H146</f>
        <v>0</v>
      </c>
      <c r="Q146" s="138">
        <v>0</v>
      </c>
      <c r="R146" s="138">
        <f>Q146*H146</f>
        <v>0</v>
      </c>
      <c r="S146" s="138">
        <v>0</v>
      </c>
      <c r="T146" s="139">
        <f>S146*H146</f>
        <v>0</v>
      </c>
      <c r="AR146" s="140" t="s">
        <v>232</v>
      </c>
      <c r="AT146" s="140" t="s">
        <v>227</v>
      </c>
      <c r="AU146" s="140" t="s">
        <v>233</v>
      </c>
      <c r="AY146" s="18" t="s">
        <v>223</v>
      </c>
      <c r="BE146" s="141">
        <f>IF(N146="základní",J146,0)</f>
        <v>0</v>
      </c>
      <c r="BF146" s="141">
        <f>IF(N146="snížená",J146,0)</f>
        <v>0</v>
      </c>
      <c r="BG146" s="141">
        <f>IF(N146="zákl. přenesená",J146,0)</f>
        <v>0</v>
      </c>
      <c r="BH146" s="141">
        <f>IF(N146="sníž. přenesená",J146,0)</f>
        <v>0</v>
      </c>
      <c r="BI146" s="141">
        <f>IF(N146="nulová",J146,0)</f>
        <v>0</v>
      </c>
      <c r="BJ146" s="18" t="s">
        <v>84</v>
      </c>
      <c r="BK146" s="141">
        <f>ROUND(I146*H146,2)</f>
        <v>0</v>
      </c>
      <c r="BL146" s="18" t="s">
        <v>232</v>
      </c>
      <c r="BM146" s="140" t="s">
        <v>2224</v>
      </c>
    </row>
    <row r="147" spans="2:65" s="1" customFormat="1" ht="11.25">
      <c r="B147" s="34"/>
      <c r="D147" s="163" t="s">
        <v>274</v>
      </c>
      <c r="F147" s="164" t="s">
        <v>2225</v>
      </c>
      <c r="I147" s="165"/>
      <c r="L147" s="34"/>
      <c r="M147" s="166"/>
      <c r="T147" s="55"/>
      <c r="AT147" s="18" t="s">
        <v>274</v>
      </c>
      <c r="AU147" s="18" t="s">
        <v>233</v>
      </c>
    </row>
    <row r="148" spans="2:65" s="1" customFormat="1" ht="16.5" customHeight="1">
      <c r="B148" s="34"/>
      <c r="C148" s="174" t="s">
        <v>340</v>
      </c>
      <c r="D148" s="174" t="s">
        <v>314</v>
      </c>
      <c r="E148" s="175" t="s">
        <v>2226</v>
      </c>
      <c r="F148" s="176" t="s">
        <v>2227</v>
      </c>
      <c r="G148" s="177" t="s">
        <v>563</v>
      </c>
      <c r="H148" s="178">
        <v>2.02</v>
      </c>
      <c r="I148" s="179"/>
      <c r="J148" s="180">
        <f>ROUND(I148*H148,2)</f>
        <v>0</v>
      </c>
      <c r="K148" s="176" t="s">
        <v>272</v>
      </c>
      <c r="L148" s="181"/>
      <c r="M148" s="182" t="s">
        <v>19</v>
      </c>
      <c r="N148" s="183" t="s">
        <v>47</v>
      </c>
      <c r="P148" s="138">
        <f>O148*H148</f>
        <v>0</v>
      </c>
      <c r="Q148" s="138">
        <v>1.77E-2</v>
      </c>
      <c r="R148" s="138">
        <f>Q148*H148</f>
        <v>3.5754000000000001E-2</v>
      </c>
      <c r="S148" s="138">
        <v>0</v>
      </c>
      <c r="T148" s="139">
        <f>S148*H148</f>
        <v>0</v>
      </c>
      <c r="AR148" s="140" t="s">
        <v>268</v>
      </c>
      <c r="AT148" s="140" t="s">
        <v>314</v>
      </c>
      <c r="AU148" s="140" t="s">
        <v>233</v>
      </c>
      <c r="AY148" s="18" t="s">
        <v>223</v>
      </c>
      <c r="BE148" s="141">
        <f>IF(N148="základní",J148,0)</f>
        <v>0</v>
      </c>
      <c r="BF148" s="141">
        <f>IF(N148="snížená",J148,0)</f>
        <v>0</v>
      </c>
      <c r="BG148" s="141">
        <f>IF(N148="zákl. přenesená",J148,0)</f>
        <v>0</v>
      </c>
      <c r="BH148" s="141">
        <f>IF(N148="sníž. přenesená",J148,0)</f>
        <v>0</v>
      </c>
      <c r="BI148" s="141">
        <f>IF(N148="nulová",J148,0)</f>
        <v>0</v>
      </c>
      <c r="BJ148" s="18" t="s">
        <v>84</v>
      </c>
      <c r="BK148" s="141">
        <f>ROUND(I148*H148,2)</f>
        <v>0</v>
      </c>
      <c r="BL148" s="18" t="s">
        <v>232</v>
      </c>
      <c r="BM148" s="140" t="s">
        <v>2228</v>
      </c>
    </row>
    <row r="149" spans="2:65" s="13" customFormat="1" ht="11.25">
      <c r="B149" s="149"/>
      <c r="D149" s="143" t="s">
        <v>249</v>
      </c>
      <c r="E149" s="150" t="s">
        <v>19</v>
      </c>
      <c r="F149" s="151" t="s">
        <v>2229</v>
      </c>
      <c r="H149" s="152">
        <v>2</v>
      </c>
      <c r="I149" s="153"/>
      <c r="L149" s="149"/>
      <c r="M149" s="154"/>
      <c r="T149" s="155"/>
      <c r="AT149" s="150" t="s">
        <v>249</v>
      </c>
      <c r="AU149" s="150" t="s">
        <v>233</v>
      </c>
      <c r="AV149" s="13" t="s">
        <v>87</v>
      </c>
      <c r="AW149" s="13" t="s">
        <v>37</v>
      </c>
      <c r="AX149" s="13" t="s">
        <v>84</v>
      </c>
      <c r="AY149" s="150" t="s">
        <v>223</v>
      </c>
    </row>
    <row r="150" spans="2:65" s="13" customFormat="1" ht="11.25">
      <c r="B150" s="149"/>
      <c r="D150" s="143" t="s">
        <v>249</v>
      </c>
      <c r="F150" s="151" t="s">
        <v>2230</v>
      </c>
      <c r="H150" s="152">
        <v>2.02</v>
      </c>
      <c r="I150" s="153"/>
      <c r="L150" s="149"/>
      <c r="M150" s="154"/>
      <c r="T150" s="155"/>
      <c r="AT150" s="150" t="s">
        <v>249</v>
      </c>
      <c r="AU150" s="150" t="s">
        <v>233</v>
      </c>
      <c r="AV150" s="13" t="s">
        <v>87</v>
      </c>
      <c r="AW150" s="13" t="s">
        <v>4</v>
      </c>
      <c r="AX150" s="13" t="s">
        <v>84</v>
      </c>
      <c r="AY150" s="150" t="s">
        <v>223</v>
      </c>
    </row>
    <row r="151" spans="2:65" s="1" customFormat="1" ht="16.5" customHeight="1">
      <c r="B151" s="34"/>
      <c r="C151" s="174" t="s">
        <v>346</v>
      </c>
      <c r="D151" s="174" t="s">
        <v>314</v>
      </c>
      <c r="E151" s="175" t="s">
        <v>2231</v>
      </c>
      <c r="F151" s="176" t="s">
        <v>2232</v>
      </c>
      <c r="G151" s="177" t="s">
        <v>230</v>
      </c>
      <c r="H151" s="178">
        <v>10</v>
      </c>
      <c r="I151" s="179"/>
      <c r="J151" s="180">
        <f>ROUND(I151*H151,2)</f>
        <v>0</v>
      </c>
      <c r="K151" s="176" t="s">
        <v>231</v>
      </c>
      <c r="L151" s="181"/>
      <c r="M151" s="182" t="s">
        <v>19</v>
      </c>
      <c r="N151" s="183" t="s">
        <v>47</v>
      </c>
      <c r="P151" s="138">
        <f>O151*H151</f>
        <v>0</v>
      </c>
      <c r="Q151" s="138">
        <v>1.0000000000000001E-5</v>
      </c>
      <c r="R151" s="138">
        <f>Q151*H151</f>
        <v>1E-4</v>
      </c>
      <c r="S151" s="138">
        <v>0</v>
      </c>
      <c r="T151" s="139">
        <f>S151*H151</f>
        <v>0</v>
      </c>
      <c r="AR151" s="140" t="s">
        <v>268</v>
      </c>
      <c r="AT151" s="140" t="s">
        <v>314</v>
      </c>
      <c r="AU151" s="140" t="s">
        <v>233</v>
      </c>
      <c r="AY151" s="18" t="s">
        <v>223</v>
      </c>
      <c r="BE151" s="141">
        <f>IF(N151="základní",J151,0)</f>
        <v>0</v>
      </c>
      <c r="BF151" s="141">
        <f>IF(N151="snížená",J151,0)</f>
        <v>0</v>
      </c>
      <c r="BG151" s="141">
        <f>IF(N151="zákl. přenesená",J151,0)</f>
        <v>0</v>
      </c>
      <c r="BH151" s="141">
        <f>IF(N151="sníž. přenesená",J151,0)</f>
        <v>0</v>
      </c>
      <c r="BI151" s="141">
        <f>IF(N151="nulová",J151,0)</f>
        <v>0</v>
      </c>
      <c r="BJ151" s="18" t="s">
        <v>84</v>
      </c>
      <c r="BK151" s="141">
        <f>ROUND(I151*H151,2)</f>
        <v>0</v>
      </c>
      <c r="BL151" s="18" t="s">
        <v>232</v>
      </c>
      <c r="BM151" s="140" t="s">
        <v>2233</v>
      </c>
    </row>
    <row r="152" spans="2:65" s="1" customFormat="1" ht="33" customHeight="1">
      <c r="B152" s="34"/>
      <c r="C152" s="129" t="s">
        <v>353</v>
      </c>
      <c r="D152" s="129" t="s">
        <v>227</v>
      </c>
      <c r="E152" s="130" t="s">
        <v>2234</v>
      </c>
      <c r="F152" s="131" t="s">
        <v>2235</v>
      </c>
      <c r="G152" s="132" t="s">
        <v>563</v>
      </c>
      <c r="H152" s="133">
        <v>921</v>
      </c>
      <c r="I152" s="134"/>
      <c r="J152" s="135">
        <f>ROUND(I152*H152,2)</f>
        <v>0</v>
      </c>
      <c r="K152" s="131" t="s">
        <v>272</v>
      </c>
      <c r="L152" s="34"/>
      <c r="M152" s="136" t="s">
        <v>19</v>
      </c>
      <c r="N152" s="137" t="s">
        <v>47</v>
      </c>
      <c r="P152" s="138">
        <f>O152*H152</f>
        <v>0</v>
      </c>
      <c r="Q152" s="138">
        <v>0</v>
      </c>
      <c r="R152" s="138">
        <f>Q152*H152</f>
        <v>0</v>
      </c>
      <c r="S152" s="138">
        <v>0</v>
      </c>
      <c r="T152" s="139">
        <f>S152*H152</f>
        <v>0</v>
      </c>
      <c r="AR152" s="140" t="s">
        <v>232</v>
      </c>
      <c r="AT152" s="140" t="s">
        <v>227</v>
      </c>
      <c r="AU152" s="140" t="s">
        <v>233</v>
      </c>
      <c r="AY152" s="18" t="s">
        <v>223</v>
      </c>
      <c r="BE152" s="141">
        <f>IF(N152="základní",J152,0)</f>
        <v>0</v>
      </c>
      <c r="BF152" s="141">
        <f>IF(N152="snížená",J152,0)</f>
        <v>0</v>
      </c>
      <c r="BG152" s="141">
        <f>IF(N152="zákl. přenesená",J152,0)</f>
        <v>0</v>
      </c>
      <c r="BH152" s="141">
        <f>IF(N152="sníž. přenesená",J152,0)</f>
        <v>0</v>
      </c>
      <c r="BI152" s="141">
        <f>IF(N152="nulová",J152,0)</f>
        <v>0</v>
      </c>
      <c r="BJ152" s="18" t="s">
        <v>84</v>
      </c>
      <c r="BK152" s="141">
        <f>ROUND(I152*H152,2)</f>
        <v>0</v>
      </c>
      <c r="BL152" s="18" t="s">
        <v>232</v>
      </c>
      <c r="BM152" s="140" t="s">
        <v>2236</v>
      </c>
    </row>
    <row r="153" spans="2:65" s="1" customFormat="1" ht="11.25">
      <c r="B153" s="34"/>
      <c r="D153" s="163" t="s">
        <v>274</v>
      </c>
      <c r="F153" s="164" t="s">
        <v>2237</v>
      </c>
      <c r="I153" s="165"/>
      <c r="L153" s="34"/>
      <c r="M153" s="166"/>
      <c r="T153" s="55"/>
      <c r="AT153" s="18" t="s">
        <v>274</v>
      </c>
      <c r="AU153" s="18" t="s">
        <v>233</v>
      </c>
    </row>
    <row r="154" spans="2:65" s="13" customFormat="1" ht="33.75">
      <c r="B154" s="149"/>
      <c r="D154" s="143" t="s">
        <v>249</v>
      </c>
      <c r="E154" s="150" t="s">
        <v>19</v>
      </c>
      <c r="F154" s="151" t="s">
        <v>2238</v>
      </c>
      <c r="H154" s="152">
        <v>589</v>
      </c>
      <c r="I154" s="153"/>
      <c r="L154" s="149"/>
      <c r="M154" s="154"/>
      <c r="T154" s="155"/>
      <c r="AT154" s="150" t="s">
        <v>249</v>
      </c>
      <c r="AU154" s="150" t="s">
        <v>233</v>
      </c>
      <c r="AV154" s="13" t="s">
        <v>87</v>
      </c>
      <c r="AW154" s="13" t="s">
        <v>37</v>
      </c>
      <c r="AX154" s="13" t="s">
        <v>76</v>
      </c>
      <c r="AY154" s="150" t="s">
        <v>223</v>
      </c>
    </row>
    <row r="155" spans="2:65" s="13" customFormat="1" ht="33.75">
      <c r="B155" s="149"/>
      <c r="D155" s="143" t="s">
        <v>249</v>
      </c>
      <c r="E155" s="150" t="s">
        <v>19</v>
      </c>
      <c r="F155" s="151" t="s">
        <v>2239</v>
      </c>
      <c r="H155" s="152">
        <v>332</v>
      </c>
      <c r="I155" s="153"/>
      <c r="L155" s="149"/>
      <c r="M155" s="154"/>
      <c r="T155" s="155"/>
      <c r="AT155" s="150" t="s">
        <v>249</v>
      </c>
      <c r="AU155" s="150" t="s">
        <v>233</v>
      </c>
      <c r="AV155" s="13" t="s">
        <v>87</v>
      </c>
      <c r="AW155" s="13" t="s">
        <v>37</v>
      </c>
      <c r="AX155" s="13" t="s">
        <v>76</v>
      </c>
      <c r="AY155" s="150" t="s">
        <v>223</v>
      </c>
    </row>
    <row r="156" spans="2:65" s="14" customFormat="1" ht="11.25">
      <c r="B156" s="156"/>
      <c r="D156" s="143" t="s">
        <v>249</v>
      </c>
      <c r="E156" s="157" t="s">
        <v>19</v>
      </c>
      <c r="F156" s="158" t="s">
        <v>253</v>
      </c>
      <c r="H156" s="159">
        <v>921</v>
      </c>
      <c r="I156" s="160"/>
      <c r="L156" s="156"/>
      <c r="M156" s="161"/>
      <c r="T156" s="162"/>
      <c r="AT156" s="157" t="s">
        <v>249</v>
      </c>
      <c r="AU156" s="157" t="s">
        <v>233</v>
      </c>
      <c r="AV156" s="14" t="s">
        <v>232</v>
      </c>
      <c r="AW156" s="14" t="s">
        <v>37</v>
      </c>
      <c r="AX156" s="14" t="s">
        <v>84</v>
      </c>
      <c r="AY156" s="157" t="s">
        <v>223</v>
      </c>
    </row>
    <row r="157" spans="2:65" s="1" customFormat="1" ht="16.5" customHeight="1">
      <c r="B157" s="34"/>
      <c r="C157" s="174" t="s">
        <v>361</v>
      </c>
      <c r="D157" s="174" t="s">
        <v>314</v>
      </c>
      <c r="E157" s="175" t="s">
        <v>2240</v>
      </c>
      <c r="F157" s="176" t="s">
        <v>2241</v>
      </c>
      <c r="G157" s="177" t="s">
        <v>563</v>
      </c>
      <c r="H157" s="178">
        <v>930.21</v>
      </c>
      <c r="I157" s="179"/>
      <c r="J157" s="180">
        <f>ROUND(I157*H157,2)</f>
        <v>0</v>
      </c>
      <c r="K157" s="176" t="s">
        <v>272</v>
      </c>
      <c r="L157" s="181"/>
      <c r="M157" s="182" t="s">
        <v>19</v>
      </c>
      <c r="N157" s="183" t="s">
        <v>47</v>
      </c>
      <c r="P157" s="138">
        <f>O157*H157</f>
        <v>0</v>
      </c>
      <c r="Q157" s="138">
        <v>2.1499999999999998E-2</v>
      </c>
      <c r="R157" s="138">
        <f>Q157*H157</f>
        <v>19.999514999999999</v>
      </c>
      <c r="S157" s="138">
        <v>0</v>
      </c>
      <c r="T157" s="139">
        <f>S157*H157</f>
        <v>0</v>
      </c>
      <c r="AR157" s="140" t="s">
        <v>268</v>
      </c>
      <c r="AT157" s="140" t="s">
        <v>314</v>
      </c>
      <c r="AU157" s="140" t="s">
        <v>233</v>
      </c>
      <c r="AY157" s="18" t="s">
        <v>223</v>
      </c>
      <c r="BE157" s="141">
        <f>IF(N157="základní",J157,0)</f>
        <v>0</v>
      </c>
      <c r="BF157" s="141">
        <f>IF(N157="snížená",J157,0)</f>
        <v>0</v>
      </c>
      <c r="BG157" s="141">
        <f>IF(N157="zákl. přenesená",J157,0)</f>
        <v>0</v>
      </c>
      <c r="BH157" s="141">
        <f>IF(N157="sníž. přenesená",J157,0)</f>
        <v>0</v>
      </c>
      <c r="BI157" s="141">
        <f>IF(N157="nulová",J157,0)</f>
        <v>0</v>
      </c>
      <c r="BJ157" s="18" t="s">
        <v>84</v>
      </c>
      <c r="BK157" s="141">
        <f>ROUND(I157*H157,2)</f>
        <v>0</v>
      </c>
      <c r="BL157" s="18" t="s">
        <v>232</v>
      </c>
      <c r="BM157" s="140" t="s">
        <v>2242</v>
      </c>
    </row>
    <row r="158" spans="2:65" s="13" customFormat="1" ht="33.75">
      <c r="B158" s="149"/>
      <c r="D158" s="143" t="s">
        <v>249</v>
      </c>
      <c r="E158" s="150" t="s">
        <v>19</v>
      </c>
      <c r="F158" s="151" t="s">
        <v>2238</v>
      </c>
      <c r="H158" s="152">
        <v>589</v>
      </c>
      <c r="I158" s="153"/>
      <c r="L158" s="149"/>
      <c r="M158" s="154"/>
      <c r="T158" s="155"/>
      <c r="AT158" s="150" t="s">
        <v>249</v>
      </c>
      <c r="AU158" s="150" t="s">
        <v>233</v>
      </c>
      <c r="AV158" s="13" t="s">
        <v>87</v>
      </c>
      <c r="AW158" s="13" t="s">
        <v>37</v>
      </c>
      <c r="AX158" s="13" t="s">
        <v>76</v>
      </c>
      <c r="AY158" s="150" t="s">
        <v>223</v>
      </c>
    </row>
    <row r="159" spans="2:65" s="13" customFormat="1" ht="33.75">
      <c r="B159" s="149"/>
      <c r="D159" s="143" t="s">
        <v>249</v>
      </c>
      <c r="E159" s="150" t="s">
        <v>19</v>
      </c>
      <c r="F159" s="151" t="s">
        <v>2239</v>
      </c>
      <c r="H159" s="152">
        <v>332</v>
      </c>
      <c r="I159" s="153"/>
      <c r="L159" s="149"/>
      <c r="M159" s="154"/>
      <c r="T159" s="155"/>
      <c r="AT159" s="150" t="s">
        <v>249</v>
      </c>
      <c r="AU159" s="150" t="s">
        <v>233</v>
      </c>
      <c r="AV159" s="13" t="s">
        <v>87</v>
      </c>
      <c r="AW159" s="13" t="s">
        <v>37</v>
      </c>
      <c r="AX159" s="13" t="s">
        <v>76</v>
      </c>
      <c r="AY159" s="150" t="s">
        <v>223</v>
      </c>
    </row>
    <row r="160" spans="2:65" s="14" customFormat="1" ht="11.25">
      <c r="B160" s="156"/>
      <c r="D160" s="143" t="s">
        <v>249</v>
      </c>
      <c r="E160" s="157" t="s">
        <v>19</v>
      </c>
      <c r="F160" s="158" t="s">
        <v>253</v>
      </c>
      <c r="H160" s="159">
        <v>921</v>
      </c>
      <c r="I160" s="160"/>
      <c r="L160" s="156"/>
      <c r="M160" s="161"/>
      <c r="T160" s="162"/>
      <c r="AT160" s="157" t="s">
        <v>249</v>
      </c>
      <c r="AU160" s="157" t="s">
        <v>233</v>
      </c>
      <c r="AV160" s="14" t="s">
        <v>232</v>
      </c>
      <c r="AW160" s="14" t="s">
        <v>37</v>
      </c>
      <c r="AX160" s="14" t="s">
        <v>84</v>
      </c>
      <c r="AY160" s="157" t="s">
        <v>223</v>
      </c>
    </row>
    <row r="161" spans="2:65" s="13" customFormat="1" ht="11.25">
      <c r="B161" s="149"/>
      <c r="D161" s="143" t="s">
        <v>249</v>
      </c>
      <c r="F161" s="151" t="s">
        <v>2243</v>
      </c>
      <c r="H161" s="152">
        <v>930.21</v>
      </c>
      <c r="I161" s="153"/>
      <c r="L161" s="149"/>
      <c r="M161" s="154"/>
      <c r="T161" s="155"/>
      <c r="AT161" s="150" t="s">
        <v>249</v>
      </c>
      <c r="AU161" s="150" t="s">
        <v>233</v>
      </c>
      <c r="AV161" s="13" t="s">
        <v>87</v>
      </c>
      <c r="AW161" s="13" t="s">
        <v>4</v>
      </c>
      <c r="AX161" s="13" t="s">
        <v>84</v>
      </c>
      <c r="AY161" s="150" t="s">
        <v>223</v>
      </c>
    </row>
    <row r="162" spans="2:65" s="1" customFormat="1" ht="16.5" customHeight="1">
      <c r="B162" s="34"/>
      <c r="C162" s="174" t="s">
        <v>369</v>
      </c>
      <c r="D162" s="174" t="s">
        <v>314</v>
      </c>
      <c r="E162" s="175" t="s">
        <v>2244</v>
      </c>
      <c r="F162" s="176" t="s">
        <v>2245</v>
      </c>
      <c r="G162" s="177" t="s">
        <v>230</v>
      </c>
      <c r="H162" s="178">
        <v>25</v>
      </c>
      <c r="I162" s="179"/>
      <c r="J162" s="180">
        <f>ROUND(I162*H162,2)</f>
        <v>0</v>
      </c>
      <c r="K162" s="176" t="s">
        <v>231</v>
      </c>
      <c r="L162" s="181"/>
      <c r="M162" s="182" t="s">
        <v>19</v>
      </c>
      <c r="N162" s="183" t="s">
        <v>47</v>
      </c>
      <c r="P162" s="138">
        <f>O162*H162</f>
        <v>0</v>
      </c>
      <c r="Q162" s="138">
        <v>1.0000000000000001E-5</v>
      </c>
      <c r="R162" s="138">
        <f>Q162*H162</f>
        <v>2.5000000000000001E-4</v>
      </c>
      <c r="S162" s="138">
        <v>0</v>
      </c>
      <c r="T162" s="139">
        <f>S162*H162</f>
        <v>0</v>
      </c>
      <c r="AR162" s="140" t="s">
        <v>268</v>
      </c>
      <c r="AT162" s="140" t="s">
        <v>314</v>
      </c>
      <c r="AU162" s="140" t="s">
        <v>233</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2246</v>
      </c>
    </row>
    <row r="163" spans="2:65" s="1" customFormat="1" ht="33" customHeight="1">
      <c r="B163" s="34"/>
      <c r="C163" s="129" t="s">
        <v>7</v>
      </c>
      <c r="D163" s="129" t="s">
        <v>227</v>
      </c>
      <c r="E163" s="130" t="s">
        <v>2247</v>
      </c>
      <c r="F163" s="131" t="s">
        <v>2248</v>
      </c>
      <c r="G163" s="132" t="s">
        <v>563</v>
      </c>
      <c r="H163" s="133">
        <v>123</v>
      </c>
      <c r="I163" s="134"/>
      <c r="J163" s="135">
        <f>ROUND(I163*H163,2)</f>
        <v>0</v>
      </c>
      <c r="K163" s="131" t="s">
        <v>272</v>
      </c>
      <c r="L163" s="34"/>
      <c r="M163" s="136" t="s">
        <v>19</v>
      </c>
      <c r="N163" s="137" t="s">
        <v>47</v>
      </c>
      <c r="P163" s="138">
        <f>O163*H163</f>
        <v>0</v>
      </c>
      <c r="Q163" s="138">
        <v>0</v>
      </c>
      <c r="R163" s="138">
        <f>Q163*H163</f>
        <v>0</v>
      </c>
      <c r="S163" s="138">
        <v>0</v>
      </c>
      <c r="T163" s="139">
        <f>S163*H163</f>
        <v>0</v>
      </c>
      <c r="AR163" s="140" t="s">
        <v>232</v>
      </c>
      <c r="AT163" s="140" t="s">
        <v>227</v>
      </c>
      <c r="AU163" s="140" t="s">
        <v>233</v>
      </c>
      <c r="AY163" s="18" t="s">
        <v>223</v>
      </c>
      <c r="BE163" s="141">
        <f>IF(N163="základní",J163,0)</f>
        <v>0</v>
      </c>
      <c r="BF163" s="141">
        <f>IF(N163="snížená",J163,0)</f>
        <v>0</v>
      </c>
      <c r="BG163" s="141">
        <f>IF(N163="zákl. přenesená",J163,0)</f>
        <v>0</v>
      </c>
      <c r="BH163" s="141">
        <f>IF(N163="sníž. přenesená",J163,0)</f>
        <v>0</v>
      </c>
      <c r="BI163" s="141">
        <f>IF(N163="nulová",J163,0)</f>
        <v>0</v>
      </c>
      <c r="BJ163" s="18" t="s">
        <v>84</v>
      </c>
      <c r="BK163" s="141">
        <f>ROUND(I163*H163,2)</f>
        <v>0</v>
      </c>
      <c r="BL163" s="18" t="s">
        <v>232</v>
      </c>
      <c r="BM163" s="140" t="s">
        <v>2249</v>
      </c>
    </row>
    <row r="164" spans="2:65" s="1" customFormat="1" ht="11.25">
      <c r="B164" s="34"/>
      <c r="D164" s="163" t="s">
        <v>274</v>
      </c>
      <c r="F164" s="164" t="s">
        <v>2250</v>
      </c>
      <c r="I164" s="165"/>
      <c r="L164" s="34"/>
      <c r="M164" s="166"/>
      <c r="T164" s="55"/>
      <c r="AT164" s="18" t="s">
        <v>274</v>
      </c>
      <c r="AU164" s="18" t="s">
        <v>233</v>
      </c>
    </row>
    <row r="165" spans="2:65" s="13" customFormat="1" ht="11.25">
      <c r="B165" s="149"/>
      <c r="D165" s="143" t="s">
        <v>249</v>
      </c>
      <c r="E165" s="150" t="s">
        <v>19</v>
      </c>
      <c r="F165" s="151" t="s">
        <v>2251</v>
      </c>
      <c r="H165" s="152">
        <v>123</v>
      </c>
      <c r="I165" s="153"/>
      <c r="L165" s="149"/>
      <c r="M165" s="154"/>
      <c r="T165" s="155"/>
      <c r="AT165" s="150" t="s">
        <v>249</v>
      </c>
      <c r="AU165" s="150" t="s">
        <v>233</v>
      </c>
      <c r="AV165" s="13" t="s">
        <v>87</v>
      </c>
      <c r="AW165" s="13" t="s">
        <v>37</v>
      </c>
      <c r="AX165" s="13" t="s">
        <v>84</v>
      </c>
      <c r="AY165" s="150" t="s">
        <v>223</v>
      </c>
    </row>
    <row r="166" spans="2:65" s="1" customFormat="1" ht="16.5" customHeight="1">
      <c r="B166" s="34"/>
      <c r="C166" s="174" t="s">
        <v>382</v>
      </c>
      <c r="D166" s="174" t="s">
        <v>314</v>
      </c>
      <c r="E166" s="175" t="s">
        <v>2252</v>
      </c>
      <c r="F166" s="176" t="s">
        <v>2253</v>
      </c>
      <c r="G166" s="177" t="s">
        <v>563</v>
      </c>
      <c r="H166" s="178">
        <v>124.23</v>
      </c>
      <c r="I166" s="179"/>
      <c r="J166" s="180">
        <f>ROUND(I166*H166,2)</f>
        <v>0</v>
      </c>
      <c r="K166" s="176" t="s">
        <v>272</v>
      </c>
      <c r="L166" s="181"/>
      <c r="M166" s="182" t="s">
        <v>19</v>
      </c>
      <c r="N166" s="183" t="s">
        <v>47</v>
      </c>
      <c r="P166" s="138">
        <f>O166*H166</f>
        <v>0</v>
      </c>
      <c r="Q166" s="138">
        <v>3.3500000000000002E-2</v>
      </c>
      <c r="R166" s="138">
        <f>Q166*H166</f>
        <v>4.1617050000000004</v>
      </c>
      <c r="S166" s="138">
        <v>0</v>
      </c>
      <c r="T166" s="139">
        <f>S166*H166</f>
        <v>0</v>
      </c>
      <c r="AR166" s="140" t="s">
        <v>268</v>
      </c>
      <c r="AT166" s="140" t="s">
        <v>314</v>
      </c>
      <c r="AU166" s="140" t="s">
        <v>233</v>
      </c>
      <c r="AY166" s="18" t="s">
        <v>223</v>
      </c>
      <c r="BE166" s="141">
        <f>IF(N166="základní",J166,0)</f>
        <v>0</v>
      </c>
      <c r="BF166" s="141">
        <f>IF(N166="snížená",J166,0)</f>
        <v>0</v>
      </c>
      <c r="BG166" s="141">
        <f>IF(N166="zákl. přenesená",J166,0)</f>
        <v>0</v>
      </c>
      <c r="BH166" s="141">
        <f>IF(N166="sníž. přenesená",J166,0)</f>
        <v>0</v>
      </c>
      <c r="BI166" s="141">
        <f>IF(N166="nulová",J166,0)</f>
        <v>0</v>
      </c>
      <c r="BJ166" s="18" t="s">
        <v>84</v>
      </c>
      <c r="BK166" s="141">
        <f>ROUND(I166*H166,2)</f>
        <v>0</v>
      </c>
      <c r="BL166" s="18" t="s">
        <v>232</v>
      </c>
      <c r="BM166" s="140" t="s">
        <v>2254</v>
      </c>
    </row>
    <row r="167" spans="2:65" s="13" customFormat="1" ht="11.25">
      <c r="B167" s="149"/>
      <c r="D167" s="143" t="s">
        <v>249</v>
      </c>
      <c r="F167" s="151" t="s">
        <v>2255</v>
      </c>
      <c r="H167" s="152">
        <v>124.23</v>
      </c>
      <c r="I167" s="153"/>
      <c r="L167" s="149"/>
      <c r="M167" s="154"/>
      <c r="T167" s="155"/>
      <c r="AT167" s="150" t="s">
        <v>249</v>
      </c>
      <c r="AU167" s="150" t="s">
        <v>233</v>
      </c>
      <c r="AV167" s="13" t="s">
        <v>87</v>
      </c>
      <c r="AW167" s="13" t="s">
        <v>4</v>
      </c>
      <c r="AX167" s="13" t="s">
        <v>84</v>
      </c>
      <c r="AY167" s="150" t="s">
        <v>223</v>
      </c>
    </row>
    <row r="168" spans="2:65" s="1" customFormat="1" ht="16.5" customHeight="1">
      <c r="B168" s="34"/>
      <c r="C168" s="174" t="s">
        <v>391</v>
      </c>
      <c r="D168" s="174" t="s">
        <v>314</v>
      </c>
      <c r="E168" s="175" t="s">
        <v>2256</v>
      </c>
      <c r="F168" s="176" t="s">
        <v>2257</v>
      </c>
      <c r="G168" s="177" t="s">
        <v>230</v>
      </c>
      <c r="H168" s="178">
        <v>10</v>
      </c>
      <c r="I168" s="179"/>
      <c r="J168" s="180">
        <f>ROUND(I168*H168,2)</f>
        <v>0</v>
      </c>
      <c r="K168" s="176" t="s">
        <v>231</v>
      </c>
      <c r="L168" s="181"/>
      <c r="M168" s="182" t="s">
        <v>19</v>
      </c>
      <c r="N168" s="183" t="s">
        <v>47</v>
      </c>
      <c r="P168" s="138">
        <f>O168*H168</f>
        <v>0</v>
      </c>
      <c r="Q168" s="138">
        <v>1.0000000000000001E-5</v>
      </c>
      <c r="R168" s="138">
        <f>Q168*H168</f>
        <v>1E-4</v>
      </c>
      <c r="S168" s="138">
        <v>0</v>
      </c>
      <c r="T168" s="139">
        <f>S168*H168</f>
        <v>0</v>
      </c>
      <c r="AR168" s="140" t="s">
        <v>268</v>
      </c>
      <c r="AT168" s="140" t="s">
        <v>314</v>
      </c>
      <c r="AU168" s="140" t="s">
        <v>233</v>
      </c>
      <c r="AY168" s="18" t="s">
        <v>223</v>
      </c>
      <c r="BE168" s="141">
        <f>IF(N168="základní",J168,0)</f>
        <v>0</v>
      </c>
      <c r="BF168" s="141">
        <f>IF(N168="snížená",J168,0)</f>
        <v>0</v>
      </c>
      <c r="BG168" s="141">
        <f>IF(N168="zákl. přenesená",J168,0)</f>
        <v>0</v>
      </c>
      <c r="BH168" s="141">
        <f>IF(N168="sníž. přenesená",J168,0)</f>
        <v>0</v>
      </c>
      <c r="BI168" s="141">
        <f>IF(N168="nulová",J168,0)</f>
        <v>0</v>
      </c>
      <c r="BJ168" s="18" t="s">
        <v>84</v>
      </c>
      <c r="BK168" s="141">
        <f>ROUND(I168*H168,2)</f>
        <v>0</v>
      </c>
      <c r="BL168" s="18" t="s">
        <v>232</v>
      </c>
      <c r="BM168" s="140" t="s">
        <v>2258</v>
      </c>
    </row>
    <row r="169" spans="2:65" s="1" customFormat="1" ht="55.5" customHeight="1">
      <c r="B169" s="34"/>
      <c r="C169" s="129" t="s">
        <v>397</v>
      </c>
      <c r="D169" s="129" t="s">
        <v>227</v>
      </c>
      <c r="E169" s="130" t="s">
        <v>2259</v>
      </c>
      <c r="F169" s="131" t="s">
        <v>2260</v>
      </c>
      <c r="G169" s="132" t="s">
        <v>230</v>
      </c>
      <c r="H169" s="133">
        <v>7</v>
      </c>
      <c r="I169" s="134"/>
      <c r="J169" s="135">
        <f>ROUND(I169*H169,2)</f>
        <v>0</v>
      </c>
      <c r="K169" s="131" t="s">
        <v>272</v>
      </c>
      <c r="L169" s="34"/>
      <c r="M169" s="136" t="s">
        <v>19</v>
      </c>
      <c r="N169" s="137" t="s">
        <v>47</v>
      </c>
      <c r="P169" s="138">
        <f>O169*H169</f>
        <v>0</v>
      </c>
      <c r="Q169" s="138">
        <v>0</v>
      </c>
      <c r="R169" s="138">
        <f>Q169*H169</f>
        <v>0</v>
      </c>
      <c r="S169" s="138">
        <v>0</v>
      </c>
      <c r="T169" s="139">
        <f>S169*H169</f>
        <v>0</v>
      </c>
      <c r="AR169" s="140" t="s">
        <v>232</v>
      </c>
      <c r="AT169" s="140" t="s">
        <v>227</v>
      </c>
      <c r="AU169" s="140" t="s">
        <v>233</v>
      </c>
      <c r="AY169" s="18" t="s">
        <v>223</v>
      </c>
      <c r="BE169" s="141">
        <f>IF(N169="základní",J169,0)</f>
        <v>0</v>
      </c>
      <c r="BF169" s="141">
        <f>IF(N169="snížená",J169,0)</f>
        <v>0</v>
      </c>
      <c r="BG169" s="141">
        <f>IF(N169="zákl. přenesená",J169,0)</f>
        <v>0</v>
      </c>
      <c r="BH169" s="141">
        <f>IF(N169="sníž. přenesená",J169,0)</f>
        <v>0</v>
      </c>
      <c r="BI169" s="141">
        <f>IF(N169="nulová",J169,0)</f>
        <v>0</v>
      </c>
      <c r="BJ169" s="18" t="s">
        <v>84</v>
      </c>
      <c r="BK169" s="141">
        <f>ROUND(I169*H169,2)</f>
        <v>0</v>
      </c>
      <c r="BL169" s="18" t="s">
        <v>232</v>
      </c>
      <c r="BM169" s="140" t="s">
        <v>2261</v>
      </c>
    </row>
    <row r="170" spans="2:65" s="1" customFormat="1" ht="11.25">
      <c r="B170" s="34"/>
      <c r="D170" s="163" t="s">
        <v>274</v>
      </c>
      <c r="F170" s="164" t="s">
        <v>2262</v>
      </c>
      <c r="I170" s="165"/>
      <c r="L170" s="34"/>
      <c r="M170" s="166"/>
      <c r="T170" s="55"/>
      <c r="AT170" s="18" t="s">
        <v>274</v>
      </c>
      <c r="AU170" s="18" t="s">
        <v>233</v>
      </c>
    </row>
    <row r="171" spans="2:65" s="13" customFormat="1" ht="11.25">
      <c r="B171" s="149"/>
      <c r="D171" s="143" t="s">
        <v>249</v>
      </c>
      <c r="E171" s="150" t="s">
        <v>19</v>
      </c>
      <c r="F171" s="151" t="s">
        <v>2263</v>
      </c>
      <c r="H171" s="152">
        <v>7</v>
      </c>
      <c r="I171" s="153"/>
      <c r="L171" s="149"/>
      <c r="M171" s="154"/>
      <c r="T171" s="155"/>
      <c r="AT171" s="150" t="s">
        <v>249</v>
      </c>
      <c r="AU171" s="150" t="s">
        <v>233</v>
      </c>
      <c r="AV171" s="13" t="s">
        <v>87</v>
      </c>
      <c r="AW171" s="13" t="s">
        <v>37</v>
      </c>
      <c r="AX171" s="13" t="s">
        <v>84</v>
      </c>
      <c r="AY171" s="150" t="s">
        <v>223</v>
      </c>
    </row>
    <row r="172" spans="2:65" s="1" customFormat="1" ht="44.25" customHeight="1">
      <c r="B172" s="34"/>
      <c r="C172" s="129" t="s">
        <v>405</v>
      </c>
      <c r="D172" s="129" t="s">
        <v>227</v>
      </c>
      <c r="E172" s="130" t="s">
        <v>2264</v>
      </c>
      <c r="F172" s="131" t="s">
        <v>2265</v>
      </c>
      <c r="G172" s="132" t="s">
        <v>230</v>
      </c>
      <c r="H172" s="133">
        <v>21</v>
      </c>
      <c r="I172" s="134"/>
      <c r="J172" s="135">
        <f>ROUND(I172*H172,2)</f>
        <v>0</v>
      </c>
      <c r="K172" s="131" t="s">
        <v>272</v>
      </c>
      <c r="L172" s="34"/>
      <c r="M172" s="136" t="s">
        <v>19</v>
      </c>
      <c r="N172" s="137" t="s">
        <v>47</v>
      </c>
      <c r="P172" s="138">
        <f>O172*H172</f>
        <v>0</v>
      </c>
      <c r="Q172" s="138">
        <v>1.67E-3</v>
      </c>
      <c r="R172" s="138">
        <f>Q172*H172</f>
        <v>3.5070000000000004E-2</v>
      </c>
      <c r="S172" s="138">
        <v>0</v>
      </c>
      <c r="T172" s="139">
        <f>S172*H172</f>
        <v>0</v>
      </c>
      <c r="AR172" s="140" t="s">
        <v>232</v>
      </c>
      <c r="AT172" s="140" t="s">
        <v>227</v>
      </c>
      <c r="AU172" s="140" t="s">
        <v>233</v>
      </c>
      <c r="AY172" s="18" t="s">
        <v>223</v>
      </c>
      <c r="BE172" s="141">
        <f>IF(N172="základní",J172,0)</f>
        <v>0</v>
      </c>
      <c r="BF172" s="141">
        <f>IF(N172="snížená",J172,0)</f>
        <v>0</v>
      </c>
      <c r="BG172" s="141">
        <f>IF(N172="zákl. přenesená",J172,0)</f>
        <v>0</v>
      </c>
      <c r="BH172" s="141">
        <f>IF(N172="sníž. přenesená",J172,0)</f>
        <v>0</v>
      </c>
      <c r="BI172" s="141">
        <f>IF(N172="nulová",J172,0)</f>
        <v>0</v>
      </c>
      <c r="BJ172" s="18" t="s">
        <v>84</v>
      </c>
      <c r="BK172" s="141">
        <f>ROUND(I172*H172,2)</f>
        <v>0</v>
      </c>
      <c r="BL172" s="18" t="s">
        <v>232</v>
      </c>
      <c r="BM172" s="140" t="s">
        <v>2266</v>
      </c>
    </row>
    <row r="173" spans="2:65" s="1" customFormat="1" ht="11.25">
      <c r="B173" s="34"/>
      <c r="D173" s="163" t="s">
        <v>274</v>
      </c>
      <c r="F173" s="164" t="s">
        <v>2267</v>
      </c>
      <c r="I173" s="165"/>
      <c r="L173" s="34"/>
      <c r="M173" s="166"/>
      <c r="T173" s="55"/>
      <c r="AT173" s="18" t="s">
        <v>274</v>
      </c>
      <c r="AU173" s="18" t="s">
        <v>233</v>
      </c>
    </row>
    <row r="174" spans="2:65" s="1" customFormat="1" ht="24.2" customHeight="1">
      <c r="B174" s="34"/>
      <c r="C174" s="174" t="s">
        <v>411</v>
      </c>
      <c r="D174" s="174" t="s">
        <v>314</v>
      </c>
      <c r="E174" s="175" t="s">
        <v>2268</v>
      </c>
      <c r="F174" s="176" t="s">
        <v>2269</v>
      </c>
      <c r="G174" s="177" t="s">
        <v>230</v>
      </c>
      <c r="H174" s="178">
        <v>2</v>
      </c>
      <c r="I174" s="179"/>
      <c r="J174" s="180">
        <f t="shared" ref="J174:J179" si="0">ROUND(I174*H174,2)</f>
        <v>0</v>
      </c>
      <c r="K174" s="176" t="s">
        <v>272</v>
      </c>
      <c r="L174" s="181"/>
      <c r="M174" s="182" t="s">
        <v>19</v>
      </c>
      <c r="N174" s="183" t="s">
        <v>47</v>
      </c>
      <c r="P174" s="138">
        <f t="shared" ref="P174:P179" si="1">O174*H174</f>
        <v>0</v>
      </c>
      <c r="Q174" s="138">
        <v>8.0000000000000002E-3</v>
      </c>
      <c r="R174" s="138">
        <f t="shared" ref="R174:R179" si="2">Q174*H174</f>
        <v>1.6E-2</v>
      </c>
      <c r="S174" s="138">
        <v>0</v>
      </c>
      <c r="T174" s="139">
        <f t="shared" ref="T174:T179" si="3">S174*H174</f>
        <v>0</v>
      </c>
      <c r="AR174" s="140" t="s">
        <v>268</v>
      </c>
      <c r="AT174" s="140" t="s">
        <v>314</v>
      </c>
      <c r="AU174" s="140" t="s">
        <v>233</v>
      </c>
      <c r="AY174" s="18" t="s">
        <v>223</v>
      </c>
      <c r="BE174" s="141">
        <f t="shared" ref="BE174:BE179" si="4">IF(N174="základní",J174,0)</f>
        <v>0</v>
      </c>
      <c r="BF174" s="141">
        <f t="shared" ref="BF174:BF179" si="5">IF(N174="snížená",J174,0)</f>
        <v>0</v>
      </c>
      <c r="BG174" s="141">
        <f t="shared" ref="BG174:BG179" si="6">IF(N174="zákl. přenesená",J174,0)</f>
        <v>0</v>
      </c>
      <c r="BH174" s="141">
        <f t="shared" ref="BH174:BH179" si="7">IF(N174="sníž. přenesená",J174,0)</f>
        <v>0</v>
      </c>
      <c r="BI174" s="141">
        <f t="shared" ref="BI174:BI179" si="8">IF(N174="nulová",J174,0)</f>
        <v>0</v>
      </c>
      <c r="BJ174" s="18" t="s">
        <v>84</v>
      </c>
      <c r="BK174" s="141">
        <f t="shared" ref="BK174:BK179" si="9">ROUND(I174*H174,2)</f>
        <v>0</v>
      </c>
      <c r="BL174" s="18" t="s">
        <v>232</v>
      </c>
      <c r="BM174" s="140" t="s">
        <v>2270</v>
      </c>
    </row>
    <row r="175" spans="2:65" s="1" customFormat="1" ht="24.2" customHeight="1">
      <c r="B175" s="34"/>
      <c r="C175" s="174" t="s">
        <v>416</v>
      </c>
      <c r="D175" s="174" t="s">
        <v>314</v>
      </c>
      <c r="E175" s="175" t="s">
        <v>2271</v>
      </c>
      <c r="F175" s="176" t="s">
        <v>2272</v>
      </c>
      <c r="G175" s="177" t="s">
        <v>230</v>
      </c>
      <c r="H175" s="178">
        <v>13</v>
      </c>
      <c r="I175" s="179"/>
      <c r="J175" s="180">
        <f t="shared" si="0"/>
        <v>0</v>
      </c>
      <c r="K175" s="176" t="s">
        <v>272</v>
      </c>
      <c r="L175" s="181"/>
      <c r="M175" s="182" t="s">
        <v>19</v>
      </c>
      <c r="N175" s="183" t="s">
        <v>47</v>
      </c>
      <c r="P175" s="138">
        <f t="shared" si="1"/>
        <v>0</v>
      </c>
      <c r="Q175" s="138">
        <v>1.6E-2</v>
      </c>
      <c r="R175" s="138">
        <f t="shared" si="2"/>
        <v>0.20800000000000002</v>
      </c>
      <c r="S175" s="138">
        <v>0</v>
      </c>
      <c r="T175" s="139">
        <f t="shared" si="3"/>
        <v>0</v>
      </c>
      <c r="AR175" s="140" t="s">
        <v>268</v>
      </c>
      <c r="AT175" s="140" t="s">
        <v>314</v>
      </c>
      <c r="AU175" s="140" t="s">
        <v>233</v>
      </c>
      <c r="AY175" s="18" t="s">
        <v>223</v>
      </c>
      <c r="BE175" s="141">
        <f t="shared" si="4"/>
        <v>0</v>
      </c>
      <c r="BF175" s="141">
        <f t="shared" si="5"/>
        <v>0</v>
      </c>
      <c r="BG175" s="141">
        <f t="shared" si="6"/>
        <v>0</v>
      </c>
      <c r="BH175" s="141">
        <f t="shared" si="7"/>
        <v>0</v>
      </c>
      <c r="BI175" s="141">
        <f t="shared" si="8"/>
        <v>0</v>
      </c>
      <c r="BJ175" s="18" t="s">
        <v>84</v>
      </c>
      <c r="BK175" s="141">
        <f t="shared" si="9"/>
        <v>0</v>
      </c>
      <c r="BL175" s="18" t="s">
        <v>232</v>
      </c>
      <c r="BM175" s="140" t="s">
        <v>2273</v>
      </c>
    </row>
    <row r="176" spans="2:65" s="1" customFormat="1" ht="24.2" customHeight="1">
      <c r="B176" s="34"/>
      <c r="C176" s="174" t="s">
        <v>421</v>
      </c>
      <c r="D176" s="174" t="s">
        <v>314</v>
      </c>
      <c r="E176" s="175" t="s">
        <v>2274</v>
      </c>
      <c r="F176" s="176" t="s">
        <v>2275</v>
      </c>
      <c r="G176" s="177" t="s">
        <v>230</v>
      </c>
      <c r="H176" s="178">
        <v>1</v>
      </c>
      <c r="I176" s="179"/>
      <c r="J176" s="180">
        <f t="shared" si="0"/>
        <v>0</v>
      </c>
      <c r="K176" s="176" t="s">
        <v>272</v>
      </c>
      <c r="L176" s="181"/>
      <c r="M176" s="182" t="s">
        <v>19</v>
      </c>
      <c r="N176" s="183" t="s">
        <v>47</v>
      </c>
      <c r="P176" s="138">
        <f t="shared" si="1"/>
        <v>0</v>
      </c>
      <c r="Q176" s="138">
        <v>1.6500000000000001E-2</v>
      </c>
      <c r="R176" s="138">
        <f t="shared" si="2"/>
        <v>1.6500000000000001E-2</v>
      </c>
      <c r="S176" s="138">
        <v>0</v>
      </c>
      <c r="T176" s="139">
        <f t="shared" si="3"/>
        <v>0</v>
      </c>
      <c r="AR176" s="140" t="s">
        <v>268</v>
      </c>
      <c r="AT176" s="140" t="s">
        <v>314</v>
      </c>
      <c r="AU176" s="140" t="s">
        <v>233</v>
      </c>
      <c r="AY176" s="18" t="s">
        <v>223</v>
      </c>
      <c r="BE176" s="141">
        <f t="shared" si="4"/>
        <v>0</v>
      </c>
      <c r="BF176" s="141">
        <f t="shared" si="5"/>
        <v>0</v>
      </c>
      <c r="BG176" s="141">
        <f t="shared" si="6"/>
        <v>0</v>
      </c>
      <c r="BH176" s="141">
        <f t="shared" si="7"/>
        <v>0</v>
      </c>
      <c r="BI176" s="141">
        <f t="shared" si="8"/>
        <v>0</v>
      </c>
      <c r="BJ176" s="18" t="s">
        <v>84</v>
      </c>
      <c r="BK176" s="141">
        <f t="shared" si="9"/>
        <v>0</v>
      </c>
      <c r="BL176" s="18" t="s">
        <v>232</v>
      </c>
      <c r="BM176" s="140" t="s">
        <v>2276</v>
      </c>
    </row>
    <row r="177" spans="2:65" s="1" customFormat="1" ht="24.2" customHeight="1">
      <c r="B177" s="34"/>
      <c r="C177" s="174" t="s">
        <v>426</v>
      </c>
      <c r="D177" s="174" t="s">
        <v>314</v>
      </c>
      <c r="E177" s="175" t="s">
        <v>2277</v>
      </c>
      <c r="F177" s="176" t="s">
        <v>2278</v>
      </c>
      <c r="G177" s="177" t="s">
        <v>230</v>
      </c>
      <c r="H177" s="178">
        <v>4</v>
      </c>
      <c r="I177" s="179"/>
      <c r="J177" s="180">
        <f t="shared" si="0"/>
        <v>0</v>
      </c>
      <c r="K177" s="176" t="s">
        <v>272</v>
      </c>
      <c r="L177" s="181"/>
      <c r="M177" s="182" t="s">
        <v>19</v>
      </c>
      <c r="N177" s="183" t="s">
        <v>47</v>
      </c>
      <c r="P177" s="138">
        <f t="shared" si="1"/>
        <v>0</v>
      </c>
      <c r="Q177" s="138">
        <v>1.78E-2</v>
      </c>
      <c r="R177" s="138">
        <f t="shared" si="2"/>
        <v>7.1199999999999999E-2</v>
      </c>
      <c r="S177" s="138">
        <v>0</v>
      </c>
      <c r="T177" s="139">
        <f t="shared" si="3"/>
        <v>0</v>
      </c>
      <c r="AR177" s="140" t="s">
        <v>268</v>
      </c>
      <c r="AT177" s="140" t="s">
        <v>314</v>
      </c>
      <c r="AU177" s="140" t="s">
        <v>233</v>
      </c>
      <c r="AY177" s="18" t="s">
        <v>223</v>
      </c>
      <c r="BE177" s="141">
        <f t="shared" si="4"/>
        <v>0</v>
      </c>
      <c r="BF177" s="141">
        <f t="shared" si="5"/>
        <v>0</v>
      </c>
      <c r="BG177" s="141">
        <f t="shared" si="6"/>
        <v>0</v>
      </c>
      <c r="BH177" s="141">
        <f t="shared" si="7"/>
        <v>0</v>
      </c>
      <c r="BI177" s="141">
        <f t="shared" si="8"/>
        <v>0</v>
      </c>
      <c r="BJ177" s="18" t="s">
        <v>84</v>
      </c>
      <c r="BK177" s="141">
        <f t="shared" si="9"/>
        <v>0</v>
      </c>
      <c r="BL177" s="18" t="s">
        <v>232</v>
      </c>
      <c r="BM177" s="140" t="s">
        <v>2279</v>
      </c>
    </row>
    <row r="178" spans="2:65" s="1" customFormat="1" ht="21.75" customHeight="1">
      <c r="B178" s="34"/>
      <c r="C178" s="174" t="s">
        <v>433</v>
      </c>
      <c r="D178" s="174" t="s">
        <v>314</v>
      </c>
      <c r="E178" s="175" t="s">
        <v>2280</v>
      </c>
      <c r="F178" s="176" t="s">
        <v>2281</v>
      </c>
      <c r="G178" s="177" t="s">
        <v>230</v>
      </c>
      <c r="H178" s="178">
        <v>1</v>
      </c>
      <c r="I178" s="179"/>
      <c r="J178" s="180">
        <f t="shared" si="0"/>
        <v>0</v>
      </c>
      <c r="K178" s="176" t="s">
        <v>272</v>
      </c>
      <c r="L178" s="181"/>
      <c r="M178" s="182" t="s">
        <v>19</v>
      </c>
      <c r="N178" s="183" t="s">
        <v>47</v>
      </c>
      <c r="P178" s="138">
        <f t="shared" si="1"/>
        <v>0</v>
      </c>
      <c r="Q178" s="138">
        <v>6.4999999999999997E-3</v>
      </c>
      <c r="R178" s="138">
        <f t="shared" si="2"/>
        <v>6.4999999999999997E-3</v>
      </c>
      <c r="S178" s="138">
        <v>0</v>
      </c>
      <c r="T178" s="139">
        <f t="shared" si="3"/>
        <v>0</v>
      </c>
      <c r="AR178" s="140" t="s">
        <v>268</v>
      </c>
      <c r="AT178" s="140" t="s">
        <v>314</v>
      </c>
      <c r="AU178" s="140" t="s">
        <v>233</v>
      </c>
      <c r="AY178" s="18" t="s">
        <v>223</v>
      </c>
      <c r="BE178" s="141">
        <f t="shared" si="4"/>
        <v>0</v>
      </c>
      <c r="BF178" s="141">
        <f t="shared" si="5"/>
        <v>0</v>
      </c>
      <c r="BG178" s="141">
        <f t="shared" si="6"/>
        <v>0</v>
      </c>
      <c r="BH178" s="141">
        <f t="shared" si="7"/>
        <v>0</v>
      </c>
      <c r="BI178" s="141">
        <f t="shared" si="8"/>
        <v>0</v>
      </c>
      <c r="BJ178" s="18" t="s">
        <v>84</v>
      </c>
      <c r="BK178" s="141">
        <f t="shared" si="9"/>
        <v>0</v>
      </c>
      <c r="BL178" s="18" t="s">
        <v>232</v>
      </c>
      <c r="BM178" s="140" t="s">
        <v>2282</v>
      </c>
    </row>
    <row r="179" spans="2:65" s="1" customFormat="1" ht="49.15" customHeight="1">
      <c r="B179" s="34"/>
      <c r="C179" s="129" t="s">
        <v>439</v>
      </c>
      <c r="D179" s="129" t="s">
        <v>227</v>
      </c>
      <c r="E179" s="130" t="s">
        <v>2283</v>
      </c>
      <c r="F179" s="131" t="s">
        <v>2284</v>
      </c>
      <c r="G179" s="132" t="s">
        <v>230</v>
      </c>
      <c r="H179" s="133">
        <v>44</v>
      </c>
      <c r="I179" s="134"/>
      <c r="J179" s="135">
        <f t="shared" si="0"/>
        <v>0</v>
      </c>
      <c r="K179" s="131" t="s">
        <v>272</v>
      </c>
      <c r="L179" s="34"/>
      <c r="M179" s="136" t="s">
        <v>19</v>
      </c>
      <c r="N179" s="137" t="s">
        <v>47</v>
      </c>
      <c r="P179" s="138">
        <f t="shared" si="1"/>
        <v>0</v>
      </c>
      <c r="Q179" s="138">
        <v>0</v>
      </c>
      <c r="R179" s="138">
        <f t="shared" si="2"/>
        <v>0</v>
      </c>
      <c r="S179" s="138">
        <v>0</v>
      </c>
      <c r="T179" s="139">
        <f t="shared" si="3"/>
        <v>0</v>
      </c>
      <c r="AR179" s="140" t="s">
        <v>232</v>
      </c>
      <c r="AT179" s="140" t="s">
        <v>227</v>
      </c>
      <c r="AU179" s="140" t="s">
        <v>233</v>
      </c>
      <c r="AY179" s="18" t="s">
        <v>223</v>
      </c>
      <c r="BE179" s="141">
        <f t="shared" si="4"/>
        <v>0</v>
      </c>
      <c r="BF179" s="141">
        <f t="shared" si="5"/>
        <v>0</v>
      </c>
      <c r="BG179" s="141">
        <f t="shared" si="6"/>
        <v>0</v>
      </c>
      <c r="BH179" s="141">
        <f t="shared" si="7"/>
        <v>0</v>
      </c>
      <c r="BI179" s="141">
        <f t="shared" si="8"/>
        <v>0</v>
      </c>
      <c r="BJ179" s="18" t="s">
        <v>84</v>
      </c>
      <c r="BK179" s="141">
        <f t="shared" si="9"/>
        <v>0</v>
      </c>
      <c r="BL179" s="18" t="s">
        <v>232</v>
      </c>
      <c r="BM179" s="140" t="s">
        <v>2285</v>
      </c>
    </row>
    <row r="180" spans="2:65" s="1" customFormat="1" ht="11.25">
      <c r="B180" s="34"/>
      <c r="D180" s="163" t="s">
        <v>274</v>
      </c>
      <c r="F180" s="164" t="s">
        <v>2286</v>
      </c>
      <c r="I180" s="165"/>
      <c r="L180" s="34"/>
      <c r="M180" s="166"/>
      <c r="T180" s="55"/>
      <c r="AT180" s="18" t="s">
        <v>274</v>
      </c>
      <c r="AU180" s="18" t="s">
        <v>233</v>
      </c>
    </row>
    <row r="181" spans="2:65" s="1" customFormat="1" ht="24.2" customHeight="1">
      <c r="B181" s="34"/>
      <c r="C181" s="174" t="s">
        <v>446</v>
      </c>
      <c r="D181" s="174" t="s">
        <v>314</v>
      </c>
      <c r="E181" s="175" t="s">
        <v>2287</v>
      </c>
      <c r="F181" s="176" t="s">
        <v>2288</v>
      </c>
      <c r="G181" s="177" t="s">
        <v>230</v>
      </c>
      <c r="H181" s="178">
        <v>5</v>
      </c>
      <c r="I181" s="179"/>
      <c r="J181" s="180">
        <f t="shared" ref="J181:J186" si="10">ROUND(I181*H181,2)</f>
        <v>0</v>
      </c>
      <c r="K181" s="176" t="s">
        <v>272</v>
      </c>
      <c r="L181" s="181"/>
      <c r="M181" s="182" t="s">
        <v>19</v>
      </c>
      <c r="N181" s="183" t="s">
        <v>47</v>
      </c>
      <c r="P181" s="138">
        <f t="shared" ref="P181:P186" si="11">O181*H181</f>
        <v>0</v>
      </c>
      <c r="Q181" s="138">
        <v>9.1999999999999998E-3</v>
      </c>
      <c r="R181" s="138">
        <f t="shared" ref="R181:R186" si="12">Q181*H181</f>
        <v>4.5999999999999999E-2</v>
      </c>
      <c r="S181" s="138">
        <v>0</v>
      </c>
      <c r="T181" s="139">
        <f t="shared" ref="T181:T186" si="13">S181*H181</f>
        <v>0</v>
      </c>
      <c r="AR181" s="140" t="s">
        <v>268</v>
      </c>
      <c r="AT181" s="140" t="s">
        <v>314</v>
      </c>
      <c r="AU181" s="140" t="s">
        <v>233</v>
      </c>
      <c r="AY181" s="18" t="s">
        <v>223</v>
      </c>
      <c r="BE181" s="141">
        <f t="shared" ref="BE181:BE186" si="14">IF(N181="základní",J181,0)</f>
        <v>0</v>
      </c>
      <c r="BF181" s="141">
        <f t="shared" ref="BF181:BF186" si="15">IF(N181="snížená",J181,0)</f>
        <v>0</v>
      </c>
      <c r="BG181" s="141">
        <f t="shared" ref="BG181:BG186" si="16">IF(N181="zákl. přenesená",J181,0)</f>
        <v>0</v>
      </c>
      <c r="BH181" s="141">
        <f t="shared" ref="BH181:BH186" si="17">IF(N181="sníž. přenesená",J181,0)</f>
        <v>0</v>
      </c>
      <c r="BI181" s="141">
        <f t="shared" ref="BI181:BI186" si="18">IF(N181="nulová",J181,0)</f>
        <v>0</v>
      </c>
      <c r="BJ181" s="18" t="s">
        <v>84</v>
      </c>
      <c r="BK181" s="141">
        <f t="shared" ref="BK181:BK186" si="19">ROUND(I181*H181,2)</f>
        <v>0</v>
      </c>
      <c r="BL181" s="18" t="s">
        <v>232</v>
      </c>
      <c r="BM181" s="140" t="s">
        <v>2289</v>
      </c>
    </row>
    <row r="182" spans="2:65" s="1" customFormat="1" ht="24.2" customHeight="1">
      <c r="B182" s="34"/>
      <c r="C182" s="174" t="s">
        <v>452</v>
      </c>
      <c r="D182" s="174" t="s">
        <v>314</v>
      </c>
      <c r="E182" s="175" t="s">
        <v>2290</v>
      </c>
      <c r="F182" s="176" t="s">
        <v>2291</v>
      </c>
      <c r="G182" s="177" t="s">
        <v>230</v>
      </c>
      <c r="H182" s="178">
        <v>2</v>
      </c>
      <c r="I182" s="179"/>
      <c r="J182" s="180">
        <f t="shared" si="10"/>
        <v>0</v>
      </c>
      <c r="K182" s="176" t="s">
        <v>272</v>
      </c>
      <c r="L182" s="181"/>
      <c r="M182" s="182" t="s">
        <v>19</v>
      </c>
      <c r="N182" s="183" t="s">
        <v>47</v>
      </c>
      <c r="P182" s="138">
        <f t="shared" si="11"/>
        <v>0</v>
      </c>
      <c r="Q182" s="138">
        <v>1.04E-2</v>
      </c>
      <c r="R182" s="138">
        <f t="shared" si="12"/>
        <v>2.0799999999999999E-2</v>
      </c>
      <c r="S182" s="138">
        <v>0</v>
      </c>
      <c r="T182" s="139">
        <f t="shared" si="13"/>
        <v>0</v>
      </c>
      <c r="AR182" s="140" t="s">
        <v>268</v>
      </c>
      <c r="AT182" s="140" t="s">
        <v>314</v>
      </c>
      <c r="AU182" s="140" t="s">
        <v>233</v>
      </c>
      <c r="AY182" s="18" t="s">
        <v>223</v>
      </c>
      <c r="BE182" s="141">
        <f t="shared" si="14"/>
        <v>0</v>
      </c>
      <c r="BF182" s="141">
        <f t="shared" si="15"/>
        <v>0</v>
      </c>
      <c r="BG182" s="141">
        <f t="shared" si="16"/>
        <v>0</v>
      </c>
      <c r="BH182" s="141">
        <f t="shared" si="17"/>
        <v>0</v>
      </c>
      <c r="BI182" s="141">
        <f t="shared" si="18"/>
        <v>0</v>
      </c>
      <c r="BJ182" s="18" t="s">
        <v>84</v>
      </c>
      <c r="BK182" s="141">
        <f t="shared" si="19"/>
        <v>0</v>
      </c>
      <c r="BL182" s="18" t="s">
        <v>232</v>
      </c>
      <c r="BM182" s="140" t="s">
        <v>2292</v>
      </c>
    </row>
    <row r="183" spans="2:65" s="1" customFormat="1" ht="24.2" customHeight="1">
      <c r="B183" s="34"/>
      <c r="C183" s="174" t="s">
        <v>459</v>
      </c>
      <c r="D183" s="174" t="s">
        <v>314</v>
      </c>
      <c r="E183" s="175" t="s">
        <v>2293</v>
      </c>
      <c r="F183" s="176" t="s">
        <v>2294</v>
      </c>
      <c r="G183" s="177" t="s">
        <v>230</v>
      </c>
      <c r="H183" s="178">
        <v>17</v>
      </c>
      <c r="I183" s="179"/>
      <c r="J183" s="180">
        <f t="shared" si="10"/>
        <v>0</v>
      </c>
      <c r="K183" s="176" t="s">
        <v>272</v>
      </c>
      <c r="L183" s="181"/>
      <c r="M183" s="182" t="s">
        <v>19</v>
      </c>
      <c r="N183" s="183" t="s">
        <v>47</v>
      </c>
      <c r="P183" s="138">
        <f t="shared" si="11"/>
        <v>0</v>
      </c>
      <c r="Q183" s="138">
        <v>1.01E-2</v>
      </c>
      <c r="R183" s="138">
        <f t="shared" si="12"/>
        <v>0.17169999999999999</v>
      </c>
      <c r="S183" s="138">
        <v>0</v>
      </c>
      <c r="T183" s="139">
        <f t="shared" si="13"/>
        <v>0</v>
      </c>
      <c r="AR183" s="140" t="s">
        <v>268</v>
      </c>
      <c r="AT183" s="140" t="s">
        <v>314</v>
      </c>
      <c r="AU183" s="140" t="s">
        <v>233</v>
      </c>
      <c r="AY183" s="18" t="s">
        <v>223</v>
      </c>
      <c r="BE183" s="141">
        <f t="shared" si="14"/>
        <v>0</v>
      </c>
      <c r="BF183" s="141">
        <f t="shared" si="15"/>
        <v>0</v>
      </c>
      <c r="BG183" s="141">
        <f t="shared" si="16"/>
        <v>0</v>
      </c>
      <c r="BH183" s="141">
        <f t="shared" si="17"/>
        <v>0</v>
      </c>
      <c r="BI183" s="141">
        <f t="shared" si="18"/>
        <v>0</v>
      </c>
      <c r="BJ183" s="18" t="s">
        <v>84</v>
      </c>
      <c r="BK183" s="141">
        <f t="shared" si="19"/>
        <v>0</v>
      </c>
      <c r="BL183" s="18" t="s">
        <v>232</v>
      </c>
      <c r="BM183" s="140" t="s">
        <v>2295</v>
      </c>
    </row>
    <row r="184" spans="2:65" s="1" customFormat="1" ht="24.2" customHeight="1">
      <c r="B184" s="34"/>
      <c r="C184" s="174" t="s">
        <v>465</v>
      </c>
      <c r="D184" s="174" t="s">
        <v>314</v>
      </c>
      <c r="E184" s="175" t="s">
        <v>2296</v>
      </c>
      <c r="F184" s="176" t="s">
        <v>2297</v>
      </c>
      <c r="G184" s="177" t="s">
        <v>230</v>
      </c>
      <c r="H184" s="178">
        <v>7</v>
      </c>
      <c r="I184" s="179"/>
      <c r="J184" s="180">
        <f t="shared" si="10"/>
        <v>0</v>
      </c>
      <c r="K184" s="176" t="s">
        <v>272</v>
      </c>
      <c r="L184" s="181"/>
      <c r="M184" s="182" t="s">
        <v>19</v>
      </c>
      <c r="N184" s="183" t="s">
        <v>47</v>
      </c>
      <c r="P184" s="138">
        <f t="shared" si="11"/>
        <v>0</v>
      </c>
      <c r="Q184" s="138">
        <v>8.8000000000000005E-3</v>
      </c>
      <c r="R184" s="138">
        <f t="shared" si="12"/>
        <v>6.1600000000000002E-2</v>
      </c>
      <c r="S184" s="138">
        <v>0</v>
      </c>
      <c r="T184" s="139">
        <f t="shared" si="13"/>
        <v>0</v>
      </c>
      <c r="AR184" s="140" t="s">
        <v>268</v>
      </c>
      <c r="AT184" s="140" t="s">
        <v>314</v>
      </c>
      <c r="AU184" s="140" t="s">
        <v>233</v>
      </c>
      <c r="AY184" s="18" t="s">
        <v>223</v>
      </c>
      <c r="BE184" s="141">
        <f t="shared" si="14"/>
        <v>0</v>
      </c>
      <c r="BF184" s="141">
        <f t="shared" si="15"/>
        <v>0</v>
      </c>
      <c r="BG184" s="141">
        <f t="shared" si="16"/>
        <v>0</v>
      </c>
      <c r="BH184" s="141">
        <f t="shared" si="17"/>
        <v>0</v>
      </c>
      <c r="BI184" s="141">
        <f t="shared" si="18"/>
        <v>0</v>
      </c>
      <c r="BJ184" s="18" t="s">
        <v>84</v>
      </c>
      <c r="BK184" s="141">
        <f t="shared" si="19"/>
        <v>0</v>
      </c>
      <c r="BL184" s="18" t="s">
        <v>232</v>
      </c>
      <c r="BM184" s="140" t="s">
        <v>2298</v>
      </c>
    </row>
    <row r="185" spans="2:65" s="1" customFormat="1" ht="24.2" customHeight="1">
      <c r="B185" s="34"/>
      <c r="C185" s="174" t="s">
        <v>471</v>
      </c>
      <c r="D185" s="174" t="s">
        <v>314</v>
      </c>
      <c r="E185" s="175" t="s">
        <v>2299</v>
      </c>
      <c r="F185" s="176" t="s">
        <v>2300</v>
      </c>
      <c r="G185" s="177" t="s">
        <v>230</v>
      </c>
      <c r="H185" s="178">
        <v>13</v>
      </c>
      <c r="I185" s="179"/>
      <c r="J185" s="180">
        <f t="shared" si="10"/>
        <v>0</v>
      </c>
      <c r="K185" s="176" t="s">
        <v>272</v>
      </c>
      <c r="L185" s="181"/>
      <c r="M185" s="182" t="s">
        <v>19</v>
      </c>
      <c r="N185" s="183" t="s">
        <v>47</v>
      </c>
      <c r="P185" s="138">
        <f t="shared" si="11"/>
        <v>0</v>
      </c>
      <c r="Q185" s="138">
        <v>1.1599999999999999E-2</v>
      </c>
      <c r="R185" s="138">
        <f t="shared" si="12"/>
        <v>0.15079999999999999</v>
      </c>
      <c r="S185" s="138">
        <v>0</v>
      </c>
      <c r="T185" s="139">
        <f t="shared" si="13"/>
        <v>0</v>
      </c>
      <c r="AR185" s="140" t="s">
        <v>268</v>
      </c>
      <c r="AT185" s="140" t="s">
        <v>314</v>
      </c>
      <c r="AU185" s="140" t="s">
        <v>233</v>
      </c>
      <c r="AY185" s="18" t="s">
        <v>223</v>
      </c>
      <c r="BE185" s="141">
        <f t="shared" si="14"/>
        <v>0</v>
      </c>
      <c r="BF185" s="141">
        <f t="shared" si="15"/>
        <v>0</v>
      </c>
      <c r="BG185" s="141">
        <f t="shared" si="16"/>
        <v>0</v>
      </c>
      <c r="BH185" s="141">
        <f t="shared" si="17"/>
        <v>0</v>
      </c>
      <c r="BI185" s="141">
        <f t="shared" si="18"/>
        <v>0</v>
      </c>
      <c r="BJ185" s="18" t="s">
        <v>84</v>
      </c>
      <c r="BK185" s="141">
        <f t="shared" si="19"/>
        <v>0</v>
      </c>
      <c r="BL185" s="18" t="s">
        <v>232</v>
      </c>
      <c r="BM185" s="140" t="s">
        <v>2301</v>
      </c>
    </row>
    <row r="186" spans="2:65" s="1" customFormat="1" ht="44.25" customHeight="1">
      <c r="B186" s="34"/>
      <c r="C186" s="129" t="s">
        <v>477</v>
      </c>
      <c r="D186" s="129" t="s">
        <v>227</v>
      </c>
      <c r="E186" s="130" t="s">
        <v>2302</v>
      </c>
      <c r="F186" s="131" t="s">
        <v>2303</v>
      </c>
      <c r="G186" s="132" t="s">
        <v>230</v>
      </c>
      <c r="H186" s="133">
        <v>52</v>
      </c>
      <c r="I186" s="134"/>
      <c r="J186" s="135">
        <f t="shared" si="10"/>
        <v>0</v>
      </c>
      <c r="K186" s="131" t="s">
        <v>272</v>
      </c>
      <c r="L186" s="34"/>
      <c r="M186" s="136" t="s">
        <v>19</v>
      </c>
      <c r="N186" s="137" t="s">
        <v>47</v>
      </c>
      <c r="P186" s="138">
        <f t="shared" si="11"/>
        <v>0</v>
      </c>
      <c r="Q186" s="138">
        <v>1.67E-3</v>
      </c>
      <c r="R186" s="138">
        <f t="shared" si="12"/>
        <v>8.6840000000000001E-2</v>
      </c>
      <c r="S186" s="138">
        <v>0</v>
      </c>
      <c r="T186" s="139">
        <f t="shared" si="13"/>
        <v>0</v>
      </c>
      <c r="AR186" s="140" t="s">
        <v>232</v>
      </c>
      <c r="AT186" s="140" t="s">
        <v>227</v>
      </c>
      <c r="AU186" s="140" t="s">
        <v>233</v>
      </c>
      <c r="AY186" s="18" t="s">
        <v>223</v>
      </c>
      <c r="BE186" s="141">
        <f t="shared" si="14"/>
        <v>0</v>
      </c>
      <c r="BF186" s="141">
        <f t="shared" si="15"/>
        <v>0</v>
      </c>
      <c r="BG186" s="141">
        <f t="shared" si="16"/>
        <v>0</v>
      </c>
      <c r="BH186" s="141">
        <f t="shared" si="17"/>
        <v>0</v>
      </c>
      <c r="BI186" s="141">
        <f t="shared" si="18"/>
        <v>0</v>
      </c>
      <c r="BJ186" s="18" t="s">
        <v>84</v>
      </c>
      <c r="BK186" s="141">
        <f t="shared" si="19"/>
        <v>0</v>
      </c>
      <c r="BL186" s="18" t="s">
        <v>232</v>
      </c>
      <c r="BM186" s="140" t="s">
        <v>2304</v>
      </c>
    </row>
    <row r="187" spans="2:65" s="1" customFormat="1" ht="11.25">
      <c r="B187" s="34"/>
      <c r="D187" s="163" t="s">
        <v>274</v>
      </c>
      <c r="F187" s="164" t="s">
        <v>2305</v>
      </c>
      <c r="I187" s="165"/>
      <c r="L187" s="34"/>
      <c r="M187" s="166"/>
      <c r="T187" s="55"/>
      <c r="AT187" s="18" t="s">
        <v>274</v>
      </c>
      <c r="AU187" s="18" t="s">
        <v>233</v>
      </c>
    </row>
    <row r="188" spans="2:65" s="1" customFormat="1" ht="24.2" customHeight="1">
      <c r="B188" s="34"/>
      <c r="C188" s="174" t="s">
        <v>482</v>
      </c>
      <c r="D188" s="174" t="s">
        <v>314</v>
      </c>
      <c r="E188" s="175" t="s">
        <v>2306</v>
      </c>
      <c r="F188" s="176" t="s">
        <v>2307</v>
      </c>
      <c r="G188" s="177" t="s">
        <v>230</v>
      </c>
      <c r="H188" s="178">
        <v>17</v>
      </c>
      <c r="I188" s="179"/>
      <c r="J188" s="180">
        <f t="shared" ref="J188:J195" si="20">ROUND(I188*H188,2)</f>
        <v>0</v>
      </c>
      <c r="K188" s="176" t="s">
        <v>272</v>
      </c>
      <c r="L188" s="181"/>
      <c r="M188" s="182" t="s">
        <v>19</v>
      </c>
      <c r="N188" s="183" t="s">
        <v>47</v>
      </c>
      <c r="P188" s="138">
        <f t="shared" ref="P188:P195" si="21">O188*H188</f>
        <v>0</v>
      </c>
      <c r="Q188" s="138">
        <v>8.6E-3</v>
      </c>
      <c r="R188" s="138">
        <f t="shared" ref="R188:R195" si="22">Q188*H188</f>
        <v>0.1462</v>
      </c>
      <c r="S188" s="138">
        <v>0</v>
      </c>
      <c r="T188" s="139">
        <f t="shared" ref="T188:T195" si="23">S188*H188</f>
        <v>0</v>
      </c>
      <c r="AR188" s="140" t="s">
        <v>268</v>
      </c>
      <c r="AT188" s="140" t="s">
        <v>314</v>
      </c>
      <c r="AU188" s="140" t="s">
        <v>233</v>
      </c>
      <c r="AY188" s="18" t="s">
        <v>223</v>
      </c>
      <c r="BE188" s="141">
        <f t="shared" ref="BE188:BE195" si="24">IF(N188="základní",J188,0)</f>
        <v>0</v>
      </c>
      <c r="BF188" s="141">
        <f t="shared" ref="BF188:BF195" si="25">IF(N188="snížená",J188,0)</f>
        <v>0</v>
      </c>
      <c r="BG188" s="141">
        <f t="shared" ref="BG188:BG195" si="26">IF(N188="zákl. přenesená",J188,0)</f>
        <v>0</v>
      </c>
      <c r="BH188" s="141">
        <f t="shared" ref="BH188:BH195" si="27">IF(N188="sníž. přenesená",J188,0)</f>
        <v>0</v>
      </c>
      <c r="BI188" s="141">
        <f t="shared" ref="BI188:BI195" si="28">IF(N188="nulová",J188,0)</f>
        <v>0</v>
      </c>
      <c r="BJ188" s="18" t="s">
        <v>84</v>
      </c>
      <c r="BK188" s="141">
        <f t="shared" ref="BK188:BK195" si="29">ROUND(I188*H188,2)</f>
        <v>0</v>
      </c>
      <c r="BL188" s="18" t="s">
        <v>232</v>
      </c>
      <c r="BM188" s="140" t="s">
        <v>2308</v>
      </c>
    </row>
    <row r="189" spans="2:65" s="1" customFormat="1" ht="24.2" customHeight="1">
      <c r="B189" s="34"/>
      <c r="C189" s="174" t="s">
        <v>492</v>
      </c>
      <c r="D189" s="174" t="s">
        <v>314</v>
      </c>
      <c r="E189" s="175" t="s">
        <v>2309</v>
      </c>
      <c r="F189" s="176" t="s">
        <v>2310</v>
      </c>
      <c r="G189" s="177" t="s">
        <v>230</v>
      </c>
      <c r="H189" s="178">
        <v>2</v>
      </c>
      <c r="I189" s="179"/>
      <c r="J189" s="180">
        <f t="shared" si="20"/>
        <v>0</v>
      </c>
      <c r="K189" s="176" t="s">
        <v>272</v>
      </c>
      <c r="L189" s="181"/>
      <c r="M189" s="182" t="s">
        <v>19</v>
      </c>
      <c r="N189" s="183" t="s">
        <v>47</v>
      </c>
      <c r="P189" s="138">
        <f t="shared" si="21"/>
        <v>0</v>
      </c>
      <c r="Q189" s="138">
        <v>1.9E-2</v>
      </c>
      <c r="R189" s="138">
        <f t="shared" si="22"/>
        <v>3.7999999999999999E-2</v>
      </c>
      <c r="S189" s="138">
        <v>0</v>
      </c>
      <c r="T189" s="139">
        <f t="shared" si="23"/>
        <v>0</v>
      </c>
      <c r="AR189" s="140" t="s">
        <v>268</v>
      </c>
      <c r="AT189" s="140" t="s">
        <v>314</v>
      </c>
      <c r="AU189" s="140" t="s">
        <v>233</v>
      </c>
      <c r="AY189" s="18" t="s">
        <v>223</v>
      </c>
      <c r="BE189" s="141">
        <f t="shared" si="24"/>
        <v>0</v>
      </c>
      <c r="BF189" s="141">
        <f t="shared" si="25"/>
        <v>0</v>
      </c>
      <c r="BG189" s="141">
        <f t="shared" si="26"/>
        <v>0</v>
      </c>
      <c r="BH189" s="141">
        <f t="shared" si="27"/>
        <v>0</v>
      </c>
      <c r="BI189" s="141">
        <f t="shared" si="28"/>
        <v>0</v>
      </c>
      <c r="BJ189" s="18" t="s">
        <v>84</v>
      </c>
      <c r="BK189" s="141">
        <f t="shared" si="29"/>
        <v>0</v>
      </c>
      <c r="BL189" s="18" t="s">
        <v>232</v>
      </c>
      <c r="BM189" s="140" t="s">
        <v>2311</v>
      </c>
    </row>
    <row r="190" spans="2:65" s="1" customFormat="1" ht="33" customHeight="1">
      <c r="B190" s="34"/>
      <c r="C190" s="174" t="s">
        <v>498</v>
      </c>
      <c r="D190" s="174" t="s">
        <v>314</v>
      </c>
      <c r="E190" s="175" t="s">
        <v>2312</v>
      </c>
      <c r="F190" s="176" t="s">
        <v>2313</v>
      </c>
      <c r="G190" s="177" t="s">
        <v>230</v>
      </c>
      <c r="H190" s="178">
        <v>9</v>
      </c>
      <c r="I190" s="179"/>
      <c r="J190" s="180">
        <f t="shared" si="20"/>
        <v>0</v>
      </c>
      <c r="K190" s="176" t="s">
        <v>272</v>
      </c>
      <c r="L190" s="181"/>
      <c r="M190" s="182" t="s">
        <v>19</v>
      </c>
      <c r="N190" s="183" t="s">
        <v>47</v>
      </c>
      <c r="P190" s="138">
        <f t="shared" si="21"/>
        <v>0</v>
      </c>
      <c r="Q190" s="138">
        <v>8.8000000000000005E-3</v>
      </c>
      <c r="R190" s="138">
        <f t="shared" si="22"/>
        <v>7.9200000000000007E-2</v>
      </c>
      <c r="S190" s="138">
        <v>0</v>
      </c>
      <c r="T190" s="139">
        <f t="shared" si="23"/>
        <v>0</v>
      </c>
      <c r="AR190" s="140" t="s">
        <v>268</v>
      </c>
      <c r="AT190" s="140" t="s">
        <v>314</v>
      </c>
      <c r="AU190" s="140" t="s">
        <v>233</v>
      </c>
      <c r="AY190" s="18" t="s">
        <v>223</v>
      </c>
      <c r="BE190" s="141">
        <f t="shared" si="24"/>
        <v>0</v>
      </c>
      <c r="BF190" s="141">
        <f t="shared" si="25"/>
        <v>0</v>
      </c>
      <c r="BG190" s="141">
        <f t="shared" si="26"/>
        <v>0</v>
      </c>
      <c r="BH190" s="141">
        <f t="shared" si="27"/>
        <v>0</v>
      </c>
      <c r="BI190" s="141">
        <f t="shared" si="28"/>
        <v>0</v>
      </c>
      <c r="BJ190" s="18" t="s">
        <v>84</v>
      </c>
      <c r="BK190" s="141">
        <f t="shared" si="29"/>
        <v>0</v>
      </c>
      <c r="BL190" s="18" t="s">
        <v>232</v>
      </c>
      <c r="BM190" s="140" t="s">
        <v>2314</v>
      </c>
    </row>
    <row r="191" spans="2:65" s="1" customFormat="1" ht="24.2" customHeight="1">
      <c r="B191" s="34"/>
      <c r="C191" s="174" t="s">
        <v>503</v>
      </c>
      <c r="D191" s="174" t="s">
        <v>314</v>
      </c>
      <c r="E191" s="175" t="s">
        <v>2315</v>
      </c>
      <c r="F191" s="176" t="s">
        <v>2316</v>
      </c>
      <c r="G191" s="177" t="s">
        <v>230</v>
      </c>
      <c r="H191" s="178">
        <v>7</v>
      </c>
      <c r="I191" s="179"/>
      <c r="J191" s="180">
        <f t="shared" si="20"/>
        <v>0</v>
      </c>
      <c r="K191" s="176" t="s">
        <v>272</v>
      </c>
      <c r="L191" s="181"/>
      <c r="M191" s="182" t="s">
        <v>19</v>
      </c>
      <c r="N191" s="183" t="s">
        <v>47</v>
      </c>
      <c r="P191" s="138">
        <f t="shared" si="21"/>
        <v>0</v>
      </c>
      <c r="Q191" s="138">
        <v>1.9E-2</v>
      </c>
      <c r="R191" s="138">
        <f t="shared" si="22"/>
        <v>0.13300000000000001</v>
      </c>
      <c r="S191" s="138">
        <v>0</v>
      </c>
      <c r="T191" s="139">
        <f t="shared" si="23"/>
        <v>0</v>
      </c>
      <c r="AR191" s="140" t="s">
        <v>268</v>
      </c>
      <c r="AT191" s="140" t="s">
        <v>314</v>
      </c>
      <c r="AU191" s="140" t="s">
        <v>233</v>
      </c>
      <c r="AY191" s="18" t="s">
        <v>223</v>
      </c>
      <c r="BE191" s="141">
        <f t="shared" si="24"/>
        <v>0</v>
      </c>
      <c r="BF191" s="141">
        <f t="shared" si="25"/>
        <v>0</v>
      </c>
      <c r="BG191" s="141">
        <f t="shared" si="26"/>
        <v>0</v>
      </c>
      <c r="BH191" s="141">
        <f t="shared" si="27"/>
        <v>0</v>
      </c>
      <c r="BI191" s="141">
        <f t="shared" si="28"/>
        <v>0</v>
      </c>
      <c r="BJ191" s="18" t="s">
        <v>84</v>
      </c>
      <c r="BK191" s="141">
        <f t="shared" si="29"/>
        <v>0</v>
      </c>
      <c r="BL191" s="18" t="s">
        <v>232</v>
      </c>
      <c r="BM191" s="140" t="s">
        <v>2317</v>
      </c>
    </row>
    <row r="192" spans="2:65" s="1" customFormat="1" ht="16.5" customHeight="1">
      <c r="B192" s="34"/>
      <c r="C192" s="174" t="s">
        <v>507</v>
      </c>
      <c r="D192" s="174" t="s">
        <v>314</v>
      </c>
      <c r="E192" s="175" t="s">
        <v>2318</v>
      </c>
      <c r="F192" s="176" t="s">
        <v>2319</v>
      </c>
      <c r="G192" s="177" t="s">
        <v>230</v>
      </c>
      <c r="H192" s="178">
        <v>14</v>
      </c>
      <c r="I192" s="179"/>
      <c r="J192" s="180">
        <f t="shared" si="20"/>
        <v>0</v>
      </c>
      <c r="K192" s="176" t="s">
        <v>231</v>
      </c>
      <c r="L192" s="181"/>
      <c r="M192" s="182" t="s">
        <v>19</v>
      </c>
      <c r="N192" s="183" t="s">
        <v>47</v>
      </c>
      <c r="P192" s="138">
        <f t="shared" si="21"/>
        <v>0</v>
      </c>
      <c r="Q192" s="138">
        <v>1.0800000000000001E-2</v>
      </c>
      <c r="R192" s="138">
        <f t="shared" si="22"/>
        <v>0.1512</v>
      </c>
      <c r="S192" s="138">
        <v>0</v>
      </c>
      <c r="T192" s="139">
        <f t="shared" si="23"/>
        <v>0</v>
      </c>
      <c r="AR192" s="140" t="s">
        <v>268</v>
      </c>
      <c r="AT192" s="140" t="s">
        <v>314</v>
      </c>
      <c r="AU192" s="140" t="s">
        <v>233</v>
      </c>
      <c r="AY192" s="18" t="s">
        <v>223</v>
      </c>
      <c r="BE192" s="141">
        <f t="shared" si="24"/>
        <v>0</v>
      </c>
      <c r="BF192" s="141">
        <f t="shared" si="25"/>
        <v>0</v>
      </c>
      <c r="BG192" s="141">
        <f t="shared" si="26"/>
        <v>0</v>
      </c>
      <c r="BH192" s="141">
        <f t="shared" si="27"/>
        <v>0</v>
      </c>
      <c r="BI192" s="141">
        <f t="shared" si="28"/>
        <v>0</v>
      </c>
      <c r="BJ192" s="18" t="s">
        <v>84</v>
      </c>
      <c r="BK192" s="141">
        <f t="shared" si="29"/>
        <v>0</v>
      </c>
      <c r="BL192" s="18" t="s">
        <v>232</v>
      </c>
      <c r="BM192" s="140" t="s">
        <v>2320</v>
      </c>
    </row>
    <row r="193" spans="2:65" s="1" customFormat="1" ht="16.5" customHeight="1">
      <c r="B193" s="34"/>
      <c r="C193" s="174" t="s">
        <v>512</v>
      </c>
      <c r="D193" s="174" t="s">
        <v>314</v>
      </c>
      <c r="E193" s="175" t="s">
        <v>2321</v>
      </c>
      <c r="F193" s="176" t="s">
        <v>2322</v>
      </c>
      <c r="G193" s="177" t="s">
        <v>230</v>
      </c>
      <c r="H193" s="178">
        <v>2</v>
      </c>
      <c r="I193" s="179"/>
      <c r="J193" s="180">
        <f t="shared" si="20"/>
        <v>0</v>
      </c>
      <c r="K193" s="176" t="s">
        <v>231</v>
      </c>
      <c r="L193" s="181"/>
      <c r="M193" s="182" t="s">
        <v>19</v>
      </c>
      <c r="N193" s="183" t="s">
        <v>47</v>
      </c>
      <c r="P193" s="138">
        <f t="shared" si="21"/>
        <v>0</v>
      </c>
      <c r="Q193" s="138">
        <v>7.7999999999999996E-3</v>
      </c>
      <c r="R193" s="138">
        <f t="shared" si="22"/>
        <v>1.5599999999999999E-2</v>
      </c>
      <c r="S193" s="138">
        <v>0</v>
      </c>
      <c r="T193" s="139">
        <f t="shared" si="23"/>
        <v>0</v>
      </c>
      <c r="AR193" s="140" t="s">
        <v>268</v>
      </c>
      <c r="AT193" s="140" t="s">
        <v>314</v>
      </c>
      <c r="AU193" s="140" t="s">
        <v>233</v>
      </c>
      <c r="AY193" s="18" t="s">
        <v>223</v>
      </c>
      <c r="BE193" s="141">
        <f t="shared" si="24"/>
        <v>0</v>
      </c>
      <c r="BF193" s="141">
        <f t="shared" si="25"/>
        <v>0</v>
      </c>
      <c r="BG193" s="141">
        <f t="shared" si="26"/>
        <v>0</v>
      </c>
      <c r="BH193" s="141">
        <f t="shared" si="27"/>
        <v>0</v>
      </c>
      <c r="BI193" s="141">
        <f t="shared" si="28"/>
        <v>0</v>
      </c>
      <c r="BJ193" s="18" t="s">
        <v>84</v>
      </c>
      <c r="BK193" s="141">
        <f t="shared" si="29"/>
        <v>0</v>
      </c>
      <c r="BL193" s="18" t="s">
        <v>232</v>
      </c>
      <c r="BM193" s="140" t="s">
        <v>2323</v>
      </c>
    </row>
    <row r="194" spans="2:65" s="1" customFormat="1" ht="21.75" customHeight="1">
      <c r="B194" s="34"/>
      <c r="C194" s="174" t="s">
        <v>516</v>
      </c>
      <c r="D194" s="174" t="s">
        <v>314</v>
      </c>
      <c r="E194" s="175" t="s">
        <v>2324</v>
      </c>
      <c r="F194" s="176" t="s">
        <v>2325</v>
      </c>
      <c r="G194" s="177" t="s">
        <v>230</v>
      </c>
      <c r="H194" s="178">
        <v>1</v>
      </c>
      <c r="I194" s="179"/>
      <c r="J194" s="180">
        <f t="shared" si="20"/>
        <v>0</v>
      </c>
      <c r="K194" s="176" t="s">
        <v>272</v>
      </c>
      <c r="L194" s="181"/>
      <c r="M194" s="182" t="s">
        <v>19</v>
      </c>
      <c r="N194" s="183" t="s">
        <v>47</v>
      </c>
      <c r="P194" s="138">
        <f t="shared" si="21"/>
        <v>0</v>
      </c>
      <c r="Q194" s="138">
        <v>1.0699999999999999E-2</v>
      </c>
      <c r="R194" s="138">
        <f t="shared" si="22"/>
        <v>1.0699999999999999E-2</v>
      </c>
      <c r="S194" s="138">
        <v>0</v>
      </c>
      <c r="T194" s="139">
        <f t="shared" si="23"/>
        <v>0</v>
      </c>
      <c r="AR194" s="140" t="s">
        <v>268</v>
      </c>
      <c r="AT194" s="140" t="s">
        <v>314</v>
      </c>
      <c r="AU194" s="140" t="s">
        <v>233</v>
      </c>
      <c r="AY194" s="18" t="s">
        <v>223</v>
      </c>
      <c r="BE194" s="141">
        <f t="shared" si="24"/>
        <v>0</v>
      </c>
      <c r="BF194" s="141">
        <f t="shared" si="25"/>
        <v>0</v>
      </c>
      <c r="BG194" s="141">
        <f t="shared" si="26"/>
        <v>0</v>
      </c>
      <c r="BH194" s="141">
        <f t="shared" si="27"/>
        <v>0</v>
      </c>
      <c r="BI194" s="141">
        <f t="shared" si="28"/>
        <v>0</v>
      </c>
      <c r="BJ194" s="18" t="s">
        <v>84</v>
      </c>
      <c r="BK194" s="141">
        <f t="shared" si="29"/>
        <v>0</v>
      </c>
      <c r="BL194" s="18" t="s">
        <v>232</v>
      </c>
      <c r="BM194" s="140" t="s">
        <v>2326</v>
      </c>
    </row>
    <row r="195" spans="2:65" s="1" customFormat="1" ht="49.15" customHeight="1">
      <c r="B195" s="34"/>
      <c r="C195" s="129" t="s">
        <v>521</v>
      </c>
      <c r="D195" s="129" t="s">
        <v>227</v>
      </c>
      <c r="E195" s="130" t="s">
        <v>2327</v>
      </c>
      <c r="F195" s="131" t="s">
        <v>2328</v>
      </c>
      <c r="G195" s="132" t="s">
        <v>230</v>
      </c>
      <c r="H195" s="133">
        <v>10</v>
      </c>
      <c r="I195" s="134"/>
      <c r="J195" s="135">
        <f t="shared" si="20"/>
        <v>0</v>
      </c>
      <c r="K195" s="131" t="s">
        <v>272</v>
      </c>
      <c r="L195" s="34"/>
      <c r="M195" s="136" t="s">
        <v>19</v>
      </c>
      <c r="N195" s="137" t="s">
        <v>47</v>
      </c>
      <c r="P195" s="138">
        <f t="shared" si="21"/>
        <v>0</v>
      </c>
      <c r="Q195" s="138">
        <v>0</v>
      </c>
      <c r="R195" s="138">
        <f t="shared" si="22"/>
        <v>0</v>
      </c>
      <c r="S195" s="138">
        <v>0</v>
      </c>
      <c r="T195" s="139">
        <f t="shared" si="23"/>
        <v>0</v>
      </c>
      <c r="AR195" s="140" t="s">
        <v>232</v>
      </c>
      <c r="AT195" s="140" t="s">
        <v>227</v>
      </c>
      <c r="AU195" s="140" t="s">
        <v>233</v>
      </c>
      <c r="AY195" s="18" t="s">
        <v>223</v>
      </c>
      <c r="BE195" s="141">
        <f t="shared" si="24"/>
        <v>0</v>
      </c>
      <c r="BF195" s="141">
        <f t="shared" si="25"/>
        <v>0</v>
      </c>
      <c r="BG195" s="141">
        <f t="shared" si="26"/>
        <v>0</v>
      </c>
      <c r="BH195" s="141">
        <f t="shared" si="27"/>
        <v>0</v>
      </c>
      <c r="BI195" s="141">
        <f t="shared" si="28"/>
        <v>0</v>
      </c>
      <c r="BJ195" s="18" t="s">
        <v>84</v>
      </c>
      <c r="BK195" s="141">
        <f t="shared" si="29"/>
        <v>0</v>
      </c>
      <c r="BL195" s="18" t="s">
        <v>232</v>
      </c>
      <c r="BM195" s="140" t="s">
        <v>2329</v>
      </c>
    </row>
    <row r="196" spans="2:65" s="1" customFormat="1" ht="11.25">
      <c r="B196" s="34"/>
      <c r="D196" s="163" t="s">
        <v>274</v>
      </c>
      <c r="F196" s="164" t="s">
        <v>2330</v>
      </c>
      <c r="I196" s="165"/>
      <c r="L196" s="34"/>
      <c r="M196" s="166"/>
      <c r="T196" s="55"/>
      <c r="AT196" s="18" t="s">
        <v>274</v>
      </c>
      <c r="AU196" s="18" t="s">
        <v>233</v>
      </c>
    </row>
    <row r="197" spans="2:65" s="1" customFormat="1" ht="33" customHeight="1">
      <c r="B197" s="34"/>
      <c r="C197" s="174" t="s">
        <v>525</v>
      </c>
      <c r="D197" s="174" t="s">
        <v>314</v>
      </c>
      <c r="E197" s="175" t="s">
        <v>2331</v>
      </c>
      <c r="F197" s="176" t="s">
        <v>2332</v>
      </c>
      <c r="G197" s="177" t="s">
        <v>230</v>
      </c>
      <c r="H197" s="178">
        <v>10</v>
      </c>
      <c r="I197" s="179"/>
      <c r="J197" s="180">
        <f>ROUND(I197*H197,2)</f>
        <v>0</v>
      </c>
      <c r="K197" s="176" t="s">
        <v>272</v>
      </c>
      <c r="L197" s="181"/>
      <c r="M197" s="182" t="s">
        <v>19</v>
      </c>
      <c r="N197" s="183" t="s">
        <v>47</v>
      </c>
      <c r="P197" s="138">
        <f>O197*H197</f>
        <v>0</v>
      </c>
      <c r="Q197" s="138">
        <v>1.4999999999999999E-2</v>
      </c>
      <c r="R197" s="138">
        <f>Q197*H197</f>
        <v>0.15</v>
      </c>
      <c r="S197" s="138">
        <v>0</v>
      </c>
      <c r="T197" s="139">
        <f>S197*H197</f>
        <v>0</v>
      </c>
      <c r="AR197" s="140" t="s">
        <v>268</v>
      </c>
      <c r="AT197" s="140" t="s">
        <v>314</v>
      </c>
      <c r="AU197" s="140" t="s">
        <v>233</v>
      </c>
      <c r="AY197" s="18" t="s">
        <v>223</v>
      </c>
      <c r="BE197" s="141">
        <f>IF(N197="základní",J197,0)</f>
        <v>0</v>
      </c>
      <c r="BF197" s="141">
        <f>IF(N197="snížená",J197,0)</f>
        <v>0</v>
      </c>
      <c r="BG197" s="141">
        <f>IF(N197="zákl. přenesená",J197,0)</f>
        <v>0</v>
      </c>
      <c r="BH197" s="141">
        <f>IF(N197="sníž. přenesená",J197,0)</f>
        <v>0</v>
      </c>
      <c r="BI197" s="141">
        <f>IF(N197="nulová",J197,0)</f>
        <v>0</v>
      </c>
      <c r="BJ197" s="18" t="s">
        <v>84</v>
      </c>
      <c r="BK197" s="141">
        <f>ROUND(I197*H197,2)</f>
        <v>0</v>
      </c>
      <c r="BL197" s="18" t="s">
        <v>232</v>
      </c>
      <c r="BM197" s="140" t="s">
        <v>2333</v>
      </c>
    </row>
    <row r="198" spans="2:65" s="1" customFormat="1" ht="49.15" customHeight="1">
      <c r="B198" s="34"/>
      <c r="C198" s="129" t="s">
        <v>529</v>
      </c>
      <c r="D198" s="129" t="s">
        <v>227</v>
      </c>
      <c r="E198" s="130" t="s">
        <v>2334</v>
      </c>
      <c r="F198" s="131" t="s">
        <v>2335</v>
      </c>
      <c r="G198" s="132" t="s">
        <v>230</v>
      </c>
      <c r="H198" s="133">
        <v>17</v>
      </c>
      <c r="I198" s="134"/>
      <c r="J198" s="135">
        <f>ROUND(I198*H198,2)</f>
        <v>0</v>
      </c>
      <c r="K198" s="131" t="s">
        <v>272</v>
      </c>
      <c r="L198" s="34"/>
      <c r="M198" s="136" t="s">
        <v>19</v>
      </c>
      <c r="N198" s="137" t="s">
        <v>47</v>
      </c>
      <c r="P198" s="138">
        <f>O198*H198</f>
        <v>0</v>
      </c>
      <c r="Q198" s="138">
        <v>0</v>
      </c>
      <c r="R198" s="138">
        <f>Q198*H198</f>
        <v>0</v>
      </c>
      <c r="S198" s="138">
        <v>0</v>
      </c>
      <c r="T198" s="139">
        <f>S198*H198</f>
        <v>0</v>
      </c>
      <c r="AR198" s="140" t="s">
        <v>232</v>
      </c>
      <c r="AT198" s="140" t="s">
        <v>227</v>
      </c>
      <c r="AU198" s="140" t="s">
        <v>233</v>
      </c>
      <c r="AY198" s="18" t="s">
        <v>223</v>
      </c>
      <c r="BE198" s="141">
        <f>IF(N198="základní",J198,0)</f>
        <v>0</v>
      </c>
      <c r="BF198" s="141">
        <f>IF(N198="snížená",J198,0)</f>
        <v>0</v>
      </c>
      <c r="BG198" s="141">
        <f>IF(N198="zákl. přenesená",J198,0)</f>
        <v>0</v>
      </c>
      <c r="BH198" s="141">
        <f>IF(N198="sníž. přenesená",J198,0)</f>
        <v>0</v>
      </c>
      <c r="BI198" s="141">
        <f>IF(N198="nulová",J198,0)</f>
        <v>0</v>
      </c>
      <c r="BJ198" s="18" t="s">
        <v>84</v>
      </c>
      <c r="BK198" s="141">
        <f>ROUND(I198*H198,2)</f>
        <v>0</v>
      </c>
      <c r="BL198" s="18" t="s">
        <v>232</v>
      </c>
      <c r="BM198" s="140" t="s">
        <v>2336</v>
      </c>
    </row>
    <row r="199" spans="2:65" s="1" customFormat="1" ht="11.25">
      <c r="B199" s="34"/>
      <c r="D199" s="163" t="s">
        <v>274</v>
      </c>
      <c r="F199" s="164" t="s">
        <v>2337</v>
      </c>
      <c r="I199" s="165"/>
      <c r="L199" s="34"/>
      <c r="M199" s="166"/>
      <c r="T199" s="55"/>
      <c r="AT199" s="18" t="s">
        <v>274</v>
      </c>
      <c r="AU199" s="18" t="s">
        <v>233</v>
      </c>
    </row>
    <row r="200" spans="2:65" s="1" customFormat="1" ht="24.2" customHeight="1">
      <c r="B200" s="34"/>
      <c r="C200" s="174" t="s">
        <v>534</v>
      </c>
      <c r="D200" s="174" t="s">
        <v>314</v>
      </c>
      <c r="E200" s="175" t="s">
        <v>2338</v>
      </c>
      <c r="F200" s="176" t="s">
        <v>2339</v>
      </c>
      <c r="G200" s="177" t="s">
        <v>230</v>
      </c>
      <c r="H200" s="178">
        <v>1</v>
      </c>
      <c r="I200" s="179"/>
      <c r="J200" s="180">
        <f t="shared" ref="J200:J205" si="30">ROUND(I200*H200,2)</f>
        <v>0</v>
      </c>
      <c r="K200" s="176" t="s">
        <v>272</v>
      </c>
      <c r="L200" s="181"/>
      <c r="M200" s="182" t="s">
        <v>19</v>
      </c>
      <c r="N200" s="183" t="s">
        <v>47</v>
      </c>
      <c r="P200" s="138">
        <f t="shared" ref="P200:P205" si="31">O200*H200</f>
        <v>0</v>
      </c>
      <c r="Q200" s="138">
        <v>1.37E-2</v>
      </c>
      <c r="R200" s="138">
        <f t="shared" ref="R200:R205" si="32">Q200*H200</f>
        <v>1.37E-2</v>
      </c>
      <c r="S200" s="138">
        <v>0</v>
      </c>
      <c r="T200" s="139">
        <f t="shared" ref="T200:T205" si="33">S200*H200</f>
        <v>0</v>
      </c>
      <c r="AR200" s="140" t="s">
        <v>268</v>
      </c>
      <c r="AT200" s="140" t="s">
        <v>314</v>
      </c>
      <c r="AU200" s="140" t="s">
        <v>233</v>
      </c>
      <c r="AY200" s="18" t="s">
        <v>223</v>
      </c>
      <c r="BE200" s="141">
        <f t="shared" ref="BE200:BE205" si="34">IF(N200="základní",J200,0)</f>
        <v>0</v>
      </c>
      <c r="BF200" s="141">
        <f t="shared" ref="BF200:BF205" si="35">IF(N200="snížená",J200,0)</f>
        <v>0</v>
      </c>
      <c r="BG200" s="141">
        <f t="shared" ref="BG200:BG205" si="36">IF(N200="zákl. přenesená",J200,0)</f>
        <v>0</v>
      </c>
      <c r="BH200" s="141">
        <f t="shared" ref="BH200:BH205" si="37">IF(N200="sníž. přenesená",J200,0)</f>
        <v>0</v>
      </c>
      <c r="BI200" s="141">
        <f t="shared" ref="BI200:BI205" si="38">IF(N200="nulová",J200,0)</f>
        <v>0</v>
      </c>
      <c r="BJ200" s="18" t="s">
        <v>84</v>
      </c>
      <c r="BK200" s="141">
        <f t="shared" ref="BK200:BK205" si="39">ROUND(I200*H200,2)</f>
        <v>0</v>
      </c>
      <c r="BL200" s="18" t="s">
        <v>232</v>
      </c>
      <c r="BM200" s="140" t="s">
        <v>2340</v>
      </c>
    </row>
    <row r="201" spans="2:65" s="1" customFormat="1" ht="24.2" customHeight="1">
      <c r="B201" s="34"/>
      <c r="C201" s="174" t="s">
        <v>538</v>
      </c>
      <c r="D201" s="174" t="s">
        <v>314</v>
      </c>
      <c r="E201" s="175" t="s">
        <v>2341</v>
      </c>
      <c r="F201" s="176" t="s">
        <v>2342</v>
      </c>
      <c r="G201" s="177" t="s">
        <v>230</v>
      </c>
      <c r="H201" s="178">
        <v>2</v>
      </c>
      <c r="I201" s="179"/>
      <c r="J201" s="180">
        <f t="shared" si="30"/>
        <v>0</v>
      </c>
      <c r="K201" s="176" t="s">
        <v>272</v>
      </c>
      <c r="L201" s="181"/>
      <c r="M201" s="182" t="s">
        <v>19</v>
      </c>
      <c r="N201" s="183" t="s">
        <v>47</v>
      </c>
      <c r="P201" s="138">
        <f t="shared" si="31"/>
        <v>0</v>
      </c>
      <c r="Q201" s="138">
        <v>1.4800000000000001E-2</v>
      </c>
      <c r="R201" s="138">
        <f t="shared" si="32"/>
        <v>2.9600000000000001E-2</v>
      </c>
      <c r="S201" s="138">
        <v>0</v>
      </c>
      <c r="T201" s="139">
        <f t="shared" si="33"/>
        <v>0</v>
      </c>
      <c r="AR201" s="140" t="s">
        <v>268</v>
      </c>
      <c r="AT201" s="140" t="s">
        <v>314</v>
      </c>
      <c r="AU201" s="140" t="s">
        <v>233</v>
      </c>
      <c r="AY201" s="18" t="s">
        <v>223</v>
      </c>
      <c r="BE201" s="141">
        <f t="shared" si="34"/>
        <v>0</v>
      </c>
      <c r="BF201" s="141">
        <f t="shared" si="35"/>
        <v>0</v>
      </c>
      <c r="BG201" s="141">
        <f t="shared" si="36"/>
        <v>0</v>
      </c>
      <c r="BH201" s="141">
        <f t="shared" si="37"/>
        <v>0</v>
      </c>
      <c r="BI201" s="141">
        <f t="shared" si="38"/>
        <v>0</v>
      </c>
      <c r="BJ201" s="18" t="s">
        <v>84</v>
      </c>
      <c r="BK201" s="141">
        <f t="shared" si="39"/>
        <v>0</v>
      </c>
      <c r="BL201" s="18" t="s">
        <v>232</v>
      </c>
      <c r="BM201" s="140" t="s">
        <v>2343</v>
      </c>
    </row>
    <row r="202" spans="2:65" s="1" customFormat="1" ht="24.2" customHeight="1">
      <c r="B202" s="34"/>
      <c r="C202" s="174" t="s">
        <v>543</v>
      </c>
      <c r="D202" s="174" t="s">
        <v>314</v>
      </c>
      <c r="E202" s="175" t="s">
        <v>2344</v>
      </c>
      <c r="F202" s="176" t="s">
        <v>2345</v>
      </c>
      <c r="G202" s="177" t="s">
        <v>230</v>
      </c>
      <c r="H202" s="178">
        <v>8</v>
      </c>
      <c r="I202" s="179"/>
      <c r="J202" s="180">
        <f t="shared" si="30"/>
        <v>0</v>
      </c>
      <c r="K202" s="176" t="s">
        <v>272</v>
      </c>
      <c r="L202" s="181"/>
      <c r="M202" s="182" t="s">
        <v>19</v>
      </c>
      <c r="N202" s="183" t="s">
        <v>47</v>
      </c>
      <c r="P202" s="138">
        <f t="shared" si="31"/>
        <v>0</v>
      </c>
      <c r="Q202" s="138">
        <v>1.6500000000000001E-2</v>
      </c>
      <c r="R202" s="138">
        <f t="shared" si="32"/>
        <v>0.13200000000000001</v>
      </c>
      <c r="S202" s="138">
        <v>0</v>
      </c>
      <c r="T202" s="139">
        <f t="shared" si="33"/>
        <v>0</v>
      </c>
      <c r="AR202" s="140" t="s">
        <v>268</v>
      </c>
      <c r="AT202" s="140" t="s">
        <v>314</v>
      </c>
      <c r="AU202" s="140" t="s">
        <v>233</v>
      </c>
      <c r="AY202" s="18" t="s">
        <v>223</v>
      </c>
      <c r="BE202" s="141">
        <f t="shared" si="34"/>
        <v>0</v>
      </c>
      <c r="BF202" s="141">
        <f t="shared" si="35"/>
        <v>0</v>
      </c>
      <c r="BG202" s="141">
        <f t="shared" si="36"/>
        <v>0</v>
      </c>
      <c r="BH202" s="141">
        <f t="shared" si="37"/>
        <v>0</v>
      </c>
      <c r="BI202" s="141">
        <f t="shared" si="38"/>
        <v>0</v>
      </c>
      <c r="BJ202" s="18" t="s">
        <v>84</v>
      </c>
      <c r="BK202" s="141">
        <f t="shared" si="39"/>
        <v>0</v>
      </c>
      <c r="BL202" s="18" t="s">
        <v>232</v>
      </c>
      <c r="BM202" s="140" t="s">
        <v>2346</v>
      </c>
    </row>
    <row r="203" spans="2:65" s="1" customFormat="1" ht="24.2" customHeight="1">
      <c r="B203" s="34"/>
      <c r="C203" s="174" t="s">
        <v>547</v>
      </c>
      <c r="D203" s="174" t="s">
        <v>314</v>
      </c>
      <c r="E203" s="175" t="s">
        <v>2347</v>
      </c>
      <c r="F203" s="176" t="s">
        <v>2348</v>
      </c>
      <c r="G203" s="177" t="s">
        <v>230</v>
      </c>
      <c r="H203" s="178">
        <v>2</v>
      </c>
      <c r="I203" s="179"/>
      <c r="J203" s="180">
        <f t="shared" si="30"/>
        <v>0</v>
      </c>
      <c r="K203" s="176" t="s">
        <v>272</v>
      </c>
      <c r="L203" s="181"/>
      <c r="M203" s="182" t="s">
        <v>19</v>
      </c>
      <c r="N203" s="183" t="s">
        <v>47</v>
      </c>
      <c r="P203" s="138">
        <f t="shared" si="31"/>
        <v>0</v>
      </c>
      <c r="Q203" s="138">
        <v>1.44E-2</v>
      </c>
      <c r="R203" s="138">
        <f t="shared" si="32"/>
        <v>2.8799999999999999E-2</v>
      </c>
      <c r="S203" s="138">
        <v>0</v>
      </c>
      <c r="T203" s="139">
        <f t="shared" si="33"/>
        <v>0</v>
      </c>
      <c r="AR203" s="140" t="s">
        <v>268</v>
      </c>
      <c r="AT203" s="140" t="s">
        <v>314</v>
      </c>
      <c r="AU203" s="140" t="s">
        <v>233</v>
      </c>
      <c r="AY203" s="18" t="s">
        <v>223</v>
      </c>
      <c r="BE203" s="141">
        <f t="shared" si="34"/>
        <v>0</v>
      </c>
      <c r="BF203" s="141">
        <f t="shared" si="35"/>
        <v>0</v>
      </c>
      <c r="BG203" s="141">
        <f t="shared" si="36"/>
        <v>0</v>
      </c>
      <c r="BH203" s="141">
        <f t="shared" si="37"/>
        <v>0</v>
      </c>
      <c r="BI203" s="141">
        <f t="shared" si="38"/>
        <v>0</v>
      </c>
      <c r="BJ203" s="18" t="s">
        <v>84</v>
      </c>
      <c r="BK203" s="141">
        <f t="shared" si="39"/>
        <v>0</v>
      </c>
      <c r="BL203" s="18" t="s">
        <v>232</v>
      </c>
      <c r="BM203" s="140" t="s">
        <v>2349</v>
      </c>
    </row>
    <row r="204" spans="2:65" s="1" customFormat="1" ht="24.2" customHeight="1">
      <c r="B204" s="34"/>
      <c r="C204" s="174" t="s">
        <v>551</v>
      </c>
      <c r="D204" s="174" t="s">
        <v>314</v>
      </c>
      <c r="E204" s="175" t="s">
        <v>2350</v>
      </c>
      <c r="F204" s="176" t="s">
        <v>2351</v>
      </c>
      <c r="G204" s="177" t="s">
        <v>230</v>
      </c>
      <c r="H204" s="178">
        <v>4</v>
      </c>
      <c r="I204" s="179"/>
      <c r="J204" s="180">
        <f t="shared" si="30"/>
        <v>0</v>
      </c>
      <c r="K204" s="176" t="s">
        <v>272</v>
      </c>
      <c r="L204" s="181"/>
      <c r="M204" s="182" t="s">
        <v>19</v>
      </c>
      <c r="N204" s="183" t="s">
        <v>47</v>
      </c>
      <c r="P204" s="138">
        <f t="shared" si="31"/>
        <v>0</v>
      </c>
      <c r="Q204" s="138">
        <v>1.8599999999999998E-2</v>
      </c>
      <c r="R204" s="138">
        <f t="shared" si="32"/>
        <v>7.4399999999999994E-2</v>
      </c>
      <c r="S204" s="138">
        <v>0</v>
      </c>
      <c r="T204" s="139">
        <f t="shared" si="33"/>
        <v>0</v>
      </c>
      <c r="AR204" s="140" t="s">
        <v>268</v>
      </c>
      <c r="AT204" s="140" t="s">
        <v>314</v>
      </c>
      <c r="AU204" s="140" t="s">
        <v>233</v>
      </c>
      <c r="AY204" s="18" t="s">
        <v>223</v>
      </c>
      <c r="BE204" s="141">
        <f t="shared" si="34"/>
        <v>0</v>
      </c>
      <c r="BF204" s="141">
        <f t="shared" si="35"/>
        <v>0</v>
      </c>
      <c r="BG204" s="141">
        <f t="shared" si="36"/>
        <v>0</v>
      </c>
      <c r="BH204" s="141">
        <f t="shared" si="37"/>
        <v>0</v>
      </c>
      <c r="BI204" s="141">
        <f t="shared" si="38"/>
        <v>0</v>
      </c>
      <c r="BJ204" s="18" t="s">
        <v>84</v>
      </c>
      <c r="BK204" s="141">
        <f t="shared" si="39"/>
        <v>0</v>
      </c>
      <c r="BL204" s="18" t="s">
        <v>232</v>
      </c>
      <c r="BM204" s="140" t="s">
        <v>2352</v>
      </c>
    </row>
    <row r="205" spans="2:65" s="1" customFormat="1" ht="44.25" customHeight="1">
      <c r="B205" s="34"/>
      <c r="C205" s="129" t="s">
        <v>560</v>
      </c>
      <c r="D205" s="129" t="s">
        <v>227</v>
      </c>
      <c r="E205" s="130" t="s">
        <v>2353</v>
      </c>
      <c r="F205" s="131" t="s">
        <v>2354</v>
      </c>
      <c r="G205" s="132" t="s">
        <v>230</v>
      </c>
      <c r="H205" s="133">
        <v>18</v>
      </c>
      <c r="I205" s="134"/>
      <c r="J205" s="135">
        <f t="shared" si="30"/>
        <v>0</v>
      </c>
      <c r="K205" s="131" t="s">
        <v>272</v>
      </c>
      <c r="L205" s="34"/>
      <c r="M205" s="136" t="s">
        <v>19</v>
      </c>
      <c r="N205" s="137" t="s">
        <v>47</v>
      </c>
      <c r="P205" s="138">
        <f t="shared" si="31"/>
        <v>0</v>
      </c>
      <c r="Q205" s="138">
        <v>2.82E-3</v>
      </c>
      <c r="R205" s="138">
        <f t="shared" si="32"/>
        <v>5.076E-2</v>
      </c>
      <c r="S205" s="138">
        <v>0</v>
      </c>
      <c r="T205" s="139">
        <f t="shared" si="33"/>
        <v>0</v>
      </c>
      <c r="AR205" s="140" t="s">
        <v>232</v>
      </c>
      <c r="AT205" s="140" t="s">
        <v>227</v>
      </c>
      <c r="AU205" s="140" t="s">
        <v>233</v>
      </c>
      <c r="AY205" s="18" t="s">
        <v>223</v>
      </c>
      <c r="BE205" s="141">
        <f t="shared" si="34"/>
        <v>0</v>
      </c>
      <c r="BF205" s="141">
        <f t="shared" si="35"/>
        <v>0</v>
      </c>
      <c r="BG205" s="141">
        <f t="shared" si="36"/>
        <v>0</v>
      </c>
      <c r="BH205" s="141">
        <f t="shared" si="37"/>
        <v>0</v>
      </c>
      <c r="BI205" s="141">
        <f t="shared" si="38"/>
        <v>0</v>
      </c>
      <c r="BJ205" s="18" t="s">
        <v>84</v>
      </c>
      <c r="BK205" s="141">
        <f t="shared" si="39"/>
        <v>0</v>
      </c>
      <c r="BL205" s="18" t="s">
        <v>232</v>
      </c>
      <c r="BM205" s="140" t="s">
        <v>2355</v>
      </c>
    </row>
    <row r="206" spans="2:65" s="1" customFormat="1" ht="11.25">
      <c r="B206" s="34"/>
      <c r="D206" s="163" t="s">
        <v>274</v>
      </c>
      <c r="F206" s="164" t="s">
        <v>2356</v>
      </c>
      <c r="I206" s="165"/>
      <c r="L206" s="34"/>
      <c r="M206" s="166"/>
      <c r="T206" s="55"/>
      <c r="AT206" s="18" t="s">
        <v>274</v>
      </c>
      <c r="AU206" s="18" t="s">
        <v>233</v>
      </c>
    </row>
    <row r="207" spans="2:65" s="1" customFormat="1" ht="24.2" customHeight="1">
      <c r="B207" s="34"/>
      <c r="C207" s="174" t="s">
        <v>567</v>
      </c>
      <c r="D207" s="174" t="s">
        <v>314</v>
      </c>
      <c r="E207" s="175" t="s">
        <v>2357</v>
      </c>
      <c r="F207" s="176" t="s">
        <v>2358</v>
      </c>
      <c r="G207" s="177" t="s">
        <v>230</v>
      </c>
      <c r="H207" s="178">
        <v>5</v>
      </c>
      <c r="I207" s="179"/>
      <c r="J207" s="180">
        <f t="shared" ref="J207:J212" si="40">ROUND(I207*H207,2)</f>
        <v>0</v>
      </c>
      <c r="K207" s="176" t="s">
        <v>272</v>
      </c>
      <c r="L207" s="181"/>
      <c r="M207" s="182" t="s">
        <v>19</v>
      </c>
      <c r="N207" s="183" t="s">
        <v>47</v>
      </c>
      <c r="P207" s="138">
        <f t="shared" ref="P207:P212" si="41">O207*H207</f>
        <v>0</v>
      </c>
      <c r="Q207" s="138">
        <v>1.4E-2</v>
      </c>
      <c r="R207" s="138">
        <f t="shared" ref="R207:R212" si="42">Q207*H207</f>
        <v>7.0000000000000007E-2</v>
      </c>
      <c r="S207" s="138">
        <v>0</v>
      </c>
      <c r="T207" s="139">
        <f t="shared" ref="T207:T212" si="43">S207*H207</f>
        <v>0</v>
      </c>
      <c r="AR207" s="140" t="s">
        <v>268</v>
      </c>
      <c r="AT207" s="140" t="s">
        <v>314</v>
      </c>
      <c r="AU207" s="140" t="s">
        <v>233</v>
      </c>
      <c r="AY207" s="18" t="s">
        <v>223</v>
      </c>
      <c r="BE207" s="141">
        <f t="shared" ref="BE207:BE212" si="44">IF(N207="základní",J207,0)</f>
        <v>0</v>
      </c>
      <c r="BF207" s="141">
        <f t="shared" ref="BF207:BF212" si="45">IF(N207="snížená",J207,0)</f>
        <v>0</v>
      </c>
      <c r="BG207" s="141">
        <f t="shared" ref="BG207:BG212" si="46">IF(N207="zákl. přenesená",J207,0)</f>
        <v>0</v>
      </c>
      <c r="BH207" s="141">
        <f t="shared" ref="BH207:BH212" si="47">IF(N207="sníž. přenesená",J207,0)</f>
        <v>0</v>
      </c>
      <c r="BI207" s="141">
        <f t="shared" ref="BI207:BI212" si="48">IF(N207="nulová",J207,0)</f>
        <v>0</v>
      </c>
      <c r="BJ207" s="18" t="s">
        <v>84</v>
      </c>
      <c r="BK207" s="141">
        <f t="shared" ref="BK207:BK212" si="49">ROUND(I207*H207,2)</f>
        <v>0</v>
      </c>
      <c r="BL207" s="18" t="s">
        <v>232</v>
      </c>
      <c r="BM207" s="140" t="s">
        <v>2359</v>
      </c>
    </row>
    <row r="208" spans="2:65" s="1" customFormat="1" ht="24.2" customHeight="1">
      <c r="B208" s="34"/>
      <c r="C208" s="174" t="s">
        <v>574</v>
      </c>
      <c r="D208" s="174" t="s">
        <v>314</v>
      </c>
      <c r="E208" s="175" t="s">
        <v>2360</v>
      </c>
      <c r="F208" s="176" t="s">
        <v>2361</v>
      </c>
      <c r="G208" s="177" t="s">
        <v>230</v>
      </c>
      <c r="H208" s="178">
        <v>3</v>
      </c>
      <c r="I208" s="179"/>
      <c r="J208" s="180">
        <f t="shared" si="40"/>
        <v>0</v>
      </c>
      <c r="K208" s="176" t="s">
        <v>272</v>
      </c>
      <c r="L208" s="181"/>
      <c r="M208" s="182" t="s">
        <v>19</v>
      </c>
      <c r="N208" s="183" t="s">
        <v>47</v>
      </c>
      <c r="P208" s="138">
        <f t="shared" si="41"/>
        <v>0</v>
      </c>
      <c r="Q208" s="138">
        <v>3.3500000000000002E-2</v>
      </c>
      <c r="R208" s="138">
        <f t="shared" si="42"/>
        <v>0.10050000000000001</v>
      </c>
      <c r="S208" s="138">
        <v>0</v>
      </c>
      <c r="T208" s="139">
        <f t="shared" si="43"/>
        <v>0</v>
      </c>
      <c r="AR208" s="140" t="s">
        <v>268</v>
      </c>
      <c r="AT208" s="140" t="s">
        <v>314</v>
      </c>
      <c r="AU208" s="140" t="s">
        <v>233</v>
      </c>
      <c r="AY208" s="18" t="s">
        <v>223</v>
      </c>
      <c r="BE208" s="141">
        <f t="shared" si="44"/>
        <v>0</v>
      </c>
      <c r="BF208" s="141">
        <f t="shared" si="45"/>
        <v>0</v>
      </c>
      <c r="BG208" s="141">
        <f t="shared" si="46"/>
        <v>0</v>
      </c>
      <c r="BH208" s="141">
        <f t="shared" si="47"/>
        <v>0</v>
      </c>
      <c r="BI208" s="141">
        <f t="shared" si="48"/>
        <v>0</v>
      </c>
      <c r="BJ208" s="18" t="s">
        <v>84</v>
      </c>
      <c r="BK208" s="141">
        <f t="shared" si="49"/>
        <v>0</v>
      </c>
      <c r="BL208" s="18" t="s">
        <v>232</v>
      </c>
      <c r="BM208" s="140" t="s">
        <v>2362</v>
      </c>
    </row>
    <row r="209" spans="2:65" s="1" customFormat="1" ht="33" customHeight="1">
      <c r="B209" s="34"/>
      <c r="C209" s="174" t="s">
        <v>581</v>
      </c>
      <c r="D209" s="174" t="s">
        <v>314</v>
      </c>
      <c r="E209" s="175" t="s">
        <v>2363</v>
      </c>
      <c r="F209" s="176" t="s">
        <v>2364</v>
      </c>
      <c r="G209" s="177" t="s">
        <v>230</v>
      </c>
      <c r="H209" s="178">
        <v>1</v>
      </c>
      <c r="I209" s="179"/>
      <c r="J209" s="180">
        <f t="shared" si="40"/>
        <v>0</v>
      </c>
      <c r="K209" s="176" t="s">
        <v>272</v>
      </c>
      <c r="L209" s="181"/>
      <c r="M209" s="182" t="s">
        <v>19</v>
      </c>
      <c r="N209" s="183" t="s">
        <v>47</v>
      </c>
      <c r="P209" s="138">
        <f t="shared" si="41"/>
        <v>0</v>
      </c>
      <c r="Q209" s="138">
        <v>1.6E-2</v>
      </c>
      <c r="R209" s="138">
        <f t="shared" si="42"/>
        <v>1.6E-2</v>
      </c>
      <c r="S209" s="138">
        <v>0</v>
      </c>
      <c r="T209" s="139">
        <f t="shared" si="43"/>
        <v>0</v>
      </c>
      <c r="AR209" s="140" t="s">
        <v>268</v>
      </c>
      <c r="AT209" s="140" t="s">
        <v>314</v>
      </c>
      <c r="AU209" s="140" t="s">
        <v>233</v>
      </c>
      <c r="AY209" s="18" t="s">
        <v>223</v>
      </c>
      <c r="BE209" s="141">
        <f t="shared" si="44"/>
        <v>0</v>
      </c>
      <c r="BF209" s="141">
        <f t="shared" si="45"/>
        <v>0</v>
      </c>
      <c r="BG209" s="141">
        <f t="shared" si="46"/>
        <v>0</v>
      </c>
      <c r="BH209" s="141">
        <f t="shared" si="47"/>
        <v>0</v>
      </c>
      <c r="BI209" s="141">
        <f t="shared" si="48"/>
        <v>0</v>
      </c>
      <c r="BJ209" s="18" t="s">
        <v>84</v>
      </c>
      <c r="BK209" s="141">
        <f t="shared" si="49"/>
        <v>0</v>
      </c>
      <c r="BL209" s="18" t="s">
        <v>232</v>
      </c>
      <c r="BM209" s="140" t="s">
        <v>2365</v>
      </c>
    </row>
    <row r="210" spans="2:65" s="1" customFormat="1" ht="16.5" customHeight="1">
      <c r="B210" s="34"/>
      <c r="C210" s="174" t="s">
        <v>590</v>
      </c>
      <c r="D210" s="174" t="s">
        <v>314</v>
      </c>
      <c r="E210" s="175" t="s">
        <v>2366</v>
      </c>
      <c r="F210" s="176" t="s">
        <v>2367</v>
      </c>
      <c r="G210" s="177" t="s">
        <v>230</v>
      </c>
      <c r="H210" s="178">
        <v>8</v>
      </c>
      <c r="I210" s="179"/>
      <c r="J210" s="180">
        <f t="shared" si="40"/>
        <v>0</v>
      </c>
      <c r="K210" s="176" t="s">
        <v>231</v>
      </c>
      <c r="L210" s="181"/>
      <c r="M210" s="182" t="s">
        <v>19</v>
      </c>
      <c r="N210" s="183" t="s">
        <v>47</v>
      </c>
      <c r="P210" s="138">
        <f t="shared" si="41"/>
        <v>0</v>
      </c>
      <c r="Q210" s="138">
        <v>1.4E-2</v>
      </c>
      <c r="R210" s="138">
        <f t="shared" si="42"/>
        <v>0.112</v>
      </c>
      <c r="S210" s="138">
        <v>0</v>
      </c>
      <c r="T210" s="139">
        <f t="shared" si="43"/>
        <v>0</v>
      </c>
      <c r="AR210" s="140" t="s">
        <v>268</v>
      </c>
      <c r="AT210" s="140" t="s">
        <v>314</v>
      </c>
      <c r="AU210" s="140" t="s">
        <v>233</v>
      </c>
      <c r="AY210" s="18" t="s">
        <v>223</v>
      </c>
      <c r="BE210" s="141">
        <f t="shared" si="44"/>
        <v>0</v>
      </c>
      <c r="BF210" s="141">
        <f t="shared" si="45"/>
        <v>0</v>
      </c>
      <c r="BG210" s="141">
        <f t="shared" si="46"/>
        <v>0</v>
      </c>
      <c r="BH210" s="141">
        <f t="shared" si="47"/>
        <v>0</v>
      </c>
      <c r="BI210" s="141">
        <f t="shared" si="48"/>
        <v>0</v>
      </c>
      <c r="BJ210" s="18" t="s">
        <v>84</v>
      </c>
      <c r="BK210" s="141">
        <f t="shared" si="49"/>
        <v>0</v>
      </c>
      <c r="BL210" s="18" t="s">
        <v>232</v>
      </c>
      <c r="BM210" s="140" t="s">
        <v>2368</v>
      </c>
    </row>
    <row r="211" spans="2:65" s="1" customFormat="1" ht="21.75" customHeight="1">
      <c r="B211" s="34"/>
      <c r="C211" s="174" t="s">
        <v>595</v>
      </c>
      <c r="D211" s="174" t="s">
        <v>314</v>
      </c>
      <c r="E211" s="175" t="s">
        <v>2369</v>
      </c>
      <c r="F211" s="176" t="s">
        <v>2370</v>
      </c>
      <c r="G211" s="177" t="s">
        <v>230</v>
      </c>
      <c r="H211" s="178">
        <v>1</v>
      </c>
      <c r="I211" s="179"/>
      <c r="J211" s="180">
        <f t="shared" si="40"/>
        <v>0</v>
      </c>
      <c r="K211" s="176" t="s">
        <v>231</v>
      </c>
      <c r="L211" s="181"/>
      <c r="M211" s="182" t="s">
        <v>19</v>
      </c>
      <c r="N211" s="183" t="s">
        <v>47</v>
      </c>
      <c r="P211" s="138">
        <f t="shared" si="41"/>
        <v>0</v>
      </c>
      <c r="Q211" s="138">
        <v>1.67E-2</v>
      </c>
      <c r="R211" s="138">
        <f t="shared" si="42"/>
        <v>1.67E-2</v>
      </c>
      <c r="S211" s="138">
        <v>0</v>
      </c>
      <c r="T211" s="139">
        <f t="shared" si="43"/>
        <v>0</v>
      </c>
      <c r="AR211" s="140" t="s">
        <v>268</v>
      </c>
      <c r="AT211" s="140" t="s">
        <v>314</v>
      </c>
      <c r="AU211" s="140" t="s">
        <v>233</v>
      </c>
      <c r="AY211" s="18" t="s">
        <v>223</v>
      </c>
      <c r="BE211" s="141">
        <f t="shared" si="44"/>
        <v>0</v>
      </c>
      <c r="BF211" s="141">
        <f t="shared" si="45"/>
        <v>0</v>
      </c>
      <c r="BG211" s="141">
        <f t="shared" si="46"/>
        <v>0</v>
      </c>
      <c r="BH211" s="141">
        <f t="shared" si="47"/>
        <v>0</v>
      </c>
      <c r="BI211" s="141">
        <f t="shared" si="48"/>
        <v>0</v>
      </c>
      <c r="BJ211" s="18" t="s">
        <v>84</v>
      </c>
      <c r="BK211" s="141">
        <f t="shared" si="49"/>
        <v>0</v>
      </c>
      <c r="BL211" s="18" t="s">
        <v>232</v>
      </c>
      <c r="BM211" s="140" t="s">
        <v>2371</v>
      </c>
    </row>
    <row r="212" spans="2:65" s="1" customFormat="1" ht="49.15" customHeight="1">
      <c r="B212" s="34"/>
      <c r="C212" s="129" t="s">
        <v>600</v>
      </c>
      <c r="D212" s="129" t="s">
        <v>227</v>
      </c>
      <c r="E212" s="130" t="s">
        <v>2372</v>
      </c>
      <c r="F212" s="131" t="s">
        <v>2373</v>
      </c>
      <c r="G212" s="132" t="s">
        <v>230</v>
      </c>
      <c r="H212" s="133">
        <v>1</v>
      </c>
      <c r="I212" s="134"/>
      <c r="J212" s="135">
        <f t="shared" si="40"/>
        <v>0</v>
      </c>
      <c r="K212" s="131" t="s">
        <v>272</v>
      </c>
      <c r="L212" s="34"/>
      <c r="M212" s="136" t="s">
        <v>19</v>
      </c>
      <c r="N212" s="137" t="s">
        <v>47</v>
      </c>
      <c r="P212" s="138">
        <f t="shared" si="41"/>
        <v>0</v>
      </c>
      <c r="Q212" s="138">
        <v>0</v>
      </c>
      <c r="R212" s="138">
        <f t="shared" si="42"/>
        <v>0</v>
      </c>
      <c r="S212" s="138">
        <v>0</v>
      </c>
      <c r="T212" s="139">
        <f t="shared" si="43"/>
        <v>0</v>
      </c>
      <c r="AR212" s="140" t="s">
        <v>232</v>
      </c>
      <c r="AT212" s="140" t="s">
        <v>227</v>
      </c>
      <c r="AU212" s="140" t="s">
        <v>233</v>
      </c>
      <c r="AY212" s="18" t="s">
        <v>223</v>
      </c>
      <c r="BE212" s="141">
        <f t="shared" si="44"/>
        <v>0</v>
      </c>
      <c r="BF212" s="141">
        <f t="shared" si="45"/>
        <v>0</v>
      </c>
      <c r="BG212" s="141">
        <f t="shared" si="46"/>
        <v>0</v>
      </c>
      <c r="BH212" s="141">
        <f t="shared" si="47"/>
        <v>0</v>
      </c>
      <c r="BI212" s="141">
        <f t="shared" si="48"/>
        <v>0</v>
      </c>
      <c r="BJ212" s="18" t="s">
        <v>84</v>
      </c>
      <c r="BK212" s="141">
        <f t="shared" si="49"/>
        <v>0</v>
      </c>
      <c r="BL212" s="18" t="s">
        <v>232</v>
      </c>
      <c r="BM212" s="140" t="s">
        <v>2374</v>
      </c>
    </row>
    <row r="213" spans="2:65" s="1" customFormat="1" ht="11.25">
      <c r="B213" s="34"/>
      <c r="D213" s="163" t="s">
        <v>274</v>
      </c>
      <c r="F213" s="164" t="s">
        <v>2375</v>
      </c>
      <c r="I213" s="165"/>
      <c r="L213" s="34"/>
      <c r="M213" s="166"/>
      <c r="T213" s="55"/>
      <c r="AT213" s="18" t="s">
        <v>274</v>
      </c>
      <c r="AU213" s="18" t="s">
        <v>233</v>
      </c>
    </row>
    <row r="214" spans="2:65" s="1" customFormat="1" ht="33" customHeight="1">
      <c r="B214" s="34"/>
      <c r="C214" s="174" t="s">
        <v>605</v>
      </c>
      <c r="D214" s="174" t="s">
        <v>314</v>
      </c>
      <c r="E214" s="175" t="s">
        <v>2376</v>
      </c>
      <c r="F214" s="176" t="s">
        <v>2377</v>
      </c>
      <c r="G214" s="177" t="s">
        <v>230</v>
      </c>
      <c r="H214" s="178">
        <v>1</v>
      </c>
      <c r="I214" s="179"/>
      <c r="J214" s="180">
        <f>ROUND(I214*H214,2)</f>
        <v>0</v>
      </c>
      <c r="K214" s="176" t="s">
        <v>272</v>
      </c>
      <c r="L214" s="181"/>
      <c r="M214" s="182" t="s">
        <v>19</v>
      </c>
      <c r="N214" s="183" t="s">
        <v>47</v>
      </c>
      <c r="P214" s="138">
        <f>O214*H214</f>
        <v>0</v>
      </c>
      <c r="Q214" s="138">
        <v>2.12E-2</v>
      </c>
      <c r="R214" s="138">
        <f>Q214*H214</f>
        <v>2.12E-2</v>
      </c>
      <c r="S214" s="138">
        <v>0</v>
      </c>
      <c r="T214" s="139">
        <f>S214*H214</f>
        <v>0</v>
      </c>
      <c r="AR214" s="140" t="s">
        <v>268</v>
      </c>
      <c r="AT214" s="140" t="s">
        <v>314</v>
      </c>
      <c r="AU214" s="140" t="s">
        <v>233</v>
      </c>
      <c r="AY214" s="18" t="s">
        <v>223</v>
      </c>
      <c r="BE214" s="141">
        <f>IF(N214="základní",J214,0)</f>
        <v>0</v>
      </c>
      <c r="BF214" s="141">
        <f>IF(N214="snížená",J214,0)</f>
        <v>0</v>
      </c>
      <c r="BG214" s="141">
        <f>IF(N214="zákl. přenesená",J214,0)</f>
        <v>0</v>
      </c>
      <c r="BH214" s="141">
        <f>IF(N214="sníž. přenesená",J214,0)</f>
        <v>0</v>
      </c>
      <c r="BI214" s="141">
        <f>IF(N214="nulová",J214,0)</f>
        <v>0</v>
      </c>
      <c r="BJ214" s="18" t="s">
        <v>84</v>
      </c>
      <c r="BK214" s="141">
        <f>ROUND(I214*H214,2)</f>
        <v>0</v>
      </c>
      <c r="BL214" s="18" t="s">
        <v>232</v>
      </c>
      <c r="BM214" s="140" t="s">
        <v>2378</v>
      </c>
    </row>
    <row r="215" spans="2:65" s="1" customFormat="1" ht="44.25" customHeight="1">
      <c r="B215" s="34"/>
      <c r="C215" s="129" t="s">
        <v>610</v>
      </c>
      <c r="D215" s="129" t="s">
        <v>227</v>
      </c>
      <c r="E215" s="130" t="s">
        <v>2379</v>
      </c>
      <c r="F215" s="131" t="s">
        <v>2380</v>
      </c>
      <c r="G215" s="132" t="s">
        <v>230</v>
      </c>
      <c r="H215" s="133">
        <v>5</v>
      </c>
      <c r="I215" s="134"/>
      <c r="J215" s="135">
        <f>ROUND(I215*H215,2)</f>
        <v>0</v>
      </c>
      <c r="K215" s="131" t="s">
        <v>272</v>
      </c>
      <c r="L215" s="34"/>
      <c r="M215" s="136" t="s">
        <v>19</v>
      </c>
      <c r="N215" s="137" t="s">
        <v>47</v>
      </c>
      <c r="P215" s="138">
        <f>O215*H215</f>
        <v>0</v>
      </c>
      <c r="Q215" s="138">
        <v>3.6600000000000001E-3</v>
      </c>
      <c r="R215" s="138">
        <f>Q215*H215</f>
        <v>1.83E-2</v>
      </c>
      <c r="S215" s="138">
        <v>0</v>
      </c>
      <c r="T215" s="139">
        <f>S215*H215</f>
        <v>0</v>
      </c>
      <c r="AR215" s="140" t="s">
        <v>232</v>
      </c>
      <c r="AT215" s="140" t="s">
        <v>227</v>
      </c>
      <c r="AU215" s="140" t="s">
        <v>233</v>
      </c>
      <c r="AY215" s="18" t="s">
        <v>223</v>
      </c>
      <c r="BE215" s="141">
        <f>IF(N215="základní",J215,0)</f>
        <v>0</v>
      </c>
      <c r="BF215" s="141">
        <f>IF(N215="snížená",J215,0)</f>
        <v>0</v>
      </c>
      <c r="BG215" s="141">
        <f>IF(N215="zákl. přenesená",J215,0)</f>
        <v>0</v>
      </c>
      <c r="BH215" s="141">
        <f>IF(N215="sníž. přenesená",J215,0)</f>
        <v>0</v>
      </c>
      <c r="BI215" s="141">
        <f>IF(N215="nulová",J215,0)</f>
        <v>0</v>
      </c>
      <c r="BJ215" s="18" t="s">
        <v>84</v>
      </c>
      <c r="BK215" s="141">
        <f>ROUND(I215*H215,2)</f>
        <v>0</v>
      </c>
      <c r="BL215" s="18" t="s">
        <v>232</v>
      </c>
      <c r="BM215" s="140" t="s">
        <v>2381</v>
      </c>
    </row>
    <row r="216" spans="2:65" s="1" customFormat="1" ht="11.25">
      <c r="B216" s="34"/>
      <c r="D216" s="163" t="s">
        <v>274</v>
      </c>
      <c r="F216" s="164" t="s">
        <v>2382</v>
      </c>
      <c r="I216" s="165"/>
      <c r="L216" s="34"/>
      <c r="M216" s="166"/>
      <c r="T216" s="55"/>
      <c r="AT216" s="18" t="s">
        <v>274</v>
      </c>
      <c r="AU216" s="18" t="s">
        <v>233</v>
      </c>
    </row>
    <row r="217" spans="2:65" s="1" customFormat="1" ht="24.2" customHeight="1">
      <c r="B217" s="34"/>
      <c r="C217" s="174" t="s">
        <v>617</v>
      </c>
      <c r="D217" s="174" t="s">
        <v>314</v>
      </c>
      <c r="E217" s="175" t="s">
        <v>2383</v>
      </c>
      <c r="F217" s="176" t="s">
        <v>2384</v>
      </c>
      <c r="G217" s="177" t="s">
        <v>230</v>
      </c>
      <c r="H217" s="178">
        <v>1</v>
      </c>
      <c r="I217" s="179"/>
      <c r="J217" s="180">
        <f>ROUND(I217*H217,2)</f>
        <v>0</v>
      </c>
      <c r="K217" s="176" t="s">
        <v>272</v>
      </c>
      <c r="L217" s="181"/>
      <c r="M217" s="182" t="s">
        <v>19</v>
      </c>
      <c r="N217" s="183" t="s">
        <v>47</v>
      </c>
      <c r="P217" s="138">
        <f>O217*H217</f>
        <v>0</v>
      </c>
      <c r="Q217" s="138">
        <v>3.5000000000000003E-2</v>
      </c>
      <c r="R217" s="138">
        <f>Q217*H217</f>
        <v>3.5000000000000003E-2</v>
      </c>
      <c r="S217" s="138">
        <v>0</v>
      </c>
      <c r="T217" s="139">
        <f>S217*H217</f>
        <v>0</v>
      </c>
      <c r="AR217" s="140" t="s">
        <v>268</v>
      </c>
      <c r="AT217" s="140" t="s">
        <v>314</v>
      </c>
      <c r="AU217" s="140" t="s">
        <v>233</v>
      </c>
      <c r="AY217" s="18" t="s">
        <v>223</v>
      </c>
      <c r="BE217" s="141">
        <f>IF(N217="základní",J217,0)</f>
        <v>0</v>
      </c>
      <c r="BF217" s="141">
        <f>IF(N217="snížená",J217,0)</f>
        <v>0</v>
      </c>
      <c r="BG217" s="141">
        <f>IF(N217="zákl. přenesená",J217,0)</f>
        <v>0</v>
      </c>
      <c r="BH217" s="141">
        <f>IF(N217="sníž. přenesená",J217,0)</f>
        <v>0</v>
      </c>
      <c r="BI217" s="141">
        <f>IF(N217="nulová",J217,0)</f>
        <v>0</v>
      </c>
      <c r="BJ217" s="18" t="s">
        <v>84</v>
      </c>
      <c r="BK217" s="141">
        <f>ROUND(I217*H217,2)</f>
        <v>0</v>
      </c>
      <c r="BL217" s="18" t="s">
        <v>232</v>
      </c>
      <c r="BM217" s="140" t="s">
        <v>2385</v>
      </c>
    </row>
    <row r="218" spans="2:65" s="1" customFormat="1" ht="24.2" customHeight="1">
      <c r="B218" s="34"/>
      <c r="C218" s="174" t="s">
        <v>623</v>
      </c>
      <c r="D218" s="174" t="s">
        <v>314</v>
      </c>
      <c r="E218" s="175" t="s">
        <v>2386</v>
      </c>
      <c r="F218" s="176" t="s">
        <v>2387</v>
      </c>
      <c r="G218" s="177" t="s">
        <v>230</v>
      </c>
      <c r="H218" s="178">
        <v>3</v>
      </c>
      <c r="I218" s="179"/>
      <c r="J218" s="180">
        <f>ROUND(I218*H218,2)</f>
        <v>0</v>
      </c>
      <c r="K218" s="176" t="s">
        <v>272</v>
      </c>
      <c r="L218" s="181"/>
      <c r="M218" s="182" t="s">
        <v>19</v>
      </c>
      <c r="N218" s="183" t="s">
        <v>47</v>
      </c>
      <c r="P218" s="138">
        <f>O218*H218</f>
        <v>0</v>
      </c>
      <c r="Q218" s="138">
        <v>3.1E-2</v>
      </c>
      <c r="R218" s="138">
        <f>Q218*H218</f>
        <v>9.2999999999999999E-2</v>
      </c>
      <c r="S218" s="138">
        <v>0</v>
      </c>
      <c r="T218" s="139">
        <f>S218*H218</f>
        <v>0</v>
      </c>
      <c r="AR218" s="140" t="s">
        <v>268</v>
      </c>
      <c r="AT218" s="140" t="s">
        <v>314</v>
      </c>
      <c r="AU218" s="140" t="s">
        <v>233</v>
      </c>
      <c r="AY218" s="18" t="s">
        <v>223</v>
      </c>
      <c r="BE218" s="141">
        <f>IF(N218="základní",J218,0)</f>
        <v>0</v>
      </c>
      <c r="BF218" s="141">
        <f>IF(N218="snížená",J218,0)</f>
        <v>0</v>
      </c>
      <c r="BG218" s="141">
        <f>IF(N218="zákl. přenesená",J218,0)</f>
        <v>0</v>
      </c>
      <c r="BH218" s="141">
        <f>IF(N218="sníž. přenesená",J218,0)</f>
        <v>0</v>
      </c>
      <c r="BI218" s="141">
        <f>IF(N218="nulová",J218,0)</f>
        <v>0</v>
      </c>
      <c r="BJ218" s="18" t="s">
        <v>84</v>
      </c>
      <c r="BK218" s="141">
        <f>ROUND(I218*H218,2)</f>
        <v>0</v>
      </c>
      <c r="BL218" s="18" t="s">
        <v>232</v>
      </c>
      <c r="BM218" s="140" t="s">
        <v>2388</v>
      </c>
    </row>
    <row r="219" spans="2:65" s="1" customFormat="1" ht="24.2" customHeight="1">
      <c r="B219" s="34"/>
      <c r="C219" s="174" t="s">
        <v>629</v>
      </c>
      <c r="D219" s="174" t="s">
        <v>314</v>
      </c>
      <c r="E219" s="175" t="s">
        <v>2389</v>
      </c>
      <c r="F219" s="176" t="s">
        <v>2390</v>
      </c>
      <c r="G219" s="177" t="s">
        <v>230</v>
      </c>
      <c r="H219" s="178">
        <v>1</v>
      </c>
      <c r="I219" s="179"/>
      <c r="J219" s="180">
        <f>ROUND(I219*H219,2)</f>
        <v>0</v>
      </c>
      <c r="K219" s="176" t="s">
        <v>231</v>
      </c>
      <c r="L219" s="181"/>
      <c r="M219" s="182" t="s">
        <v>19</v>
      </c>
      <c r="N219" s="183" t="s">
        <v>47</v>
      </c>
      <c r="P219" s="138">
        <f>O219*H219</f>
        <v>0</v>
      </c>
      <c r="Q219" s="138">
        <v>2.8500000000000001E-2</v>
      </c>
      <c r="R219" s="138">
        <f>Q219*H219</f>
        <v>2.8500000000000001E-2</v>
      </c>
      <c r="S219" s="138">
        <v>0</v>
      </c>
      <c r="T219" s="139">
        <f>S219*H219</f>
        <v>0</v>
      </c>
      <c r="AR219" s="140" t="s">
        <v>268</v>
      </c>
      <c r="AT219" s="140" t="s">
        <v>314</v>
      </c>
      <c r="AU219" s="140" t="s">
        <v>233</v>
      </c>
      <c r="AY219" s="18" t="s">
        <v>223</v>
      </c>
      <c r="BE219" s="141">
        <f>IF(N219="základní",J219,0)</f>
        <v>0</v>
      </c>
      <c r="BF219" s="141">
        <f>IF(N219="snížená",J219,0)</f>
        <v>0</v>
      </c>
      <c r="BG219" s="141">
        <f>IF(N219="zákl. přenesená",J219,0)</f>
        <v>0</v>
      </c>
      <c r="BH219" s="141">
        <f>IF(N219="sníž. přenesená",J219,0)</f>
        <v>0</v>
      </c>
      <c r="BI219" s="141">
        <f>IF(N219="nulová",J219,0)</f>
        <v>0</v>
      </c>
      <c r="BJ219" s="18" t="s">
        <v>84</v>
      </c>
      <c r="BK219" s="141">
        <f>ROUND(I219*H219,2)</f>
        <v>0</v>
      </c>
      <c r="BL219" s="18" t="s">
        <v>232</v>
      </c>
      <c r="BM219" s="140" t="s">
        <v>2391</v>
      </c>
    </row>
    <row r="220" spans="2:65" s="1" customFormat="1" ht="24.2" customHeight="1">
      <c r="B220" s="34"/>
      <c r="C220" s="129" t="s">
        <v>635</v>
      </c>
      <c r="D220" s="129" t="s">
        <v>227</v>
      </c>
      <c r="E220" s="130" t="s">
        <v>2392</v>
      </c>
      <c r="F220" s="131" t="s">
        <v>2393</v>
      </c>
      <c r="G220" s="132" t="s">
        <v>230</v>
      </c>
      <c r="H220" s="133">
        <v>7</v>
      </c>
      <c r="I220" s="134"/>
      <c r="J220" s="135">
        <f>ROUND(I220*H220,2)</f>
        <v>0</v>
      </c>
      <c r="K220" s="131" t="s">
        <v>272</v>
      </c>
      <c r="L220" s="34"/>
      <c r="M220" s="136" t="s">
        <v>19</v>
      </c>
      <c r="N220" s="137" t="s">
        <v>47</v>
      </c>
      <c r="P220" s="138">
        <f>O220*H220</f>
        <v>0</v>
      </c>
      <c r="Q220" s="138">
        <v>1.3600000000000001E-3</v>
      </c>
      <c r="R220" s="138">
        <f>Q220*H220</f>
        <v>9.5200000000000007E-3</v>
      </c>
      <c r="S220" s="138">
        <v>0</v>
      </c>
      <c r="T220" s="139">
        <f>S220*H220</f>
        <v>0</v>
      </c>
      <c r="AR220" s="140" t="s">
        <v>232</v>
      </c>
      <c r="AT220" s="140" t="s">
        <v>227</v>
      </c>
      <c r="AU220" s="140" t="s">
        <v>233</v>
      </c>
      <c r="AY220" s="18" t="s">
        <v>223</v>
      </c>
      <c r="BE220" s="141">
        <f>IF(N220="základní",J220,0)</f>
        <v>0</v>
      </c>
      <c r="BF220" s="141">
        <f>IF(N220="snížená",J220,0)</f>
        <v>0</v>
      </c>
      <c r="BG220" s="141">
        <f>IF(N220="zákl. přenesená",J220,0)</f>
        <v>0</v>
      </c>
      <c r="BH220" s="141">
        <f>IF(N220="sníž. přenesená",J220,0)</f>
        <v>0</v>
      </c>
      <c r="BI220" s="141">
        <f>IF(N220="nulová",J220,0)</f>
        <v>0</v>
      </c>
      <c r="BJ220" s="18" t="s">
        <v>84</v>
      </c>
      <c r="BK220" s="141">
        <f>ROUND(I220*H220,2)</f>
        <v>0</v>
      </c>
      <c r="BL220" s="18" t="s">
        <v>232</v>
      </c>
      <c r="BM220" s="140" t="s">
        <v>2394</v>
      </c>
    </row>
    <row r="221" spans="2:65" s="1" customFormat="1" ht="11.25">
      <c r="B221" s="34"/>
      <c r="D221" s="163" t="s">
        <v>274</v>
      </c>
      <c r="F221" s="164" t="s">
        <v>2395</v>
      </c>
      <c r="I221" s="165"/>
      <c r="L221" s="34"/>
      <c r="M221" s="166"/>
      <c r="T221" s="55"/>
      <c r="AT221" s="18" t="s">
        <v>274</v>
      </c>
      <c r="AU221" s="18" t="s">
        <v>233</v>
      </c>
    </row>
    <row r="222" spans="2:65" s="1" customFormat="1" ht="21.75" customHeight="1">
      <c r="B222" s="34"/>
      <c r="C222" s="174" t="s">
        <v>644</v>
      </c>
      <c r="D222" s="174" t="s">
        <v>314</v>
      </c>
      <c r="E222" s="175" t="s">
        <v>2396</v>
      </c>
      <c r="F222" s="176" t="s">
        <v>2397</v>
      </c>
      <c r="G222" s="177" t="s">
        <v>230</v>
      </c>
      <c r="H222" s="178">
        <v>2</v>
      </c>
      <c r="I222" s="179"/>
      <c r="J222" s="180">
        <f>ROUND(I222*H222,2)</f>
        <v>0</v>
      </c>
      <c r="K222" s="176" t="s">
        <v>231</v>
      </c>
      <c r="L222" s="181"/>
      <c r="M222" s="182" t="s">
        <v>19</v>
      </c>
      <c r="N222" s="183" t="s">
        <v>47</v>
      </c>
      <c r="P222" s="138">
        <f>O222*H222</f>
        <v>0</v>
      </c>
      <c r="Q222" s="138">
        <v>4.8000000000000001E-2</v>
      </c>
      <c r="R222" s="138">
        <f>Q222*H222</f>
        <v>9.6000000000000002E-2</v>
      </c>
      <c r="S222" s="138">
        <v>0</v>
      </c>
      <c r="T222" s="139">
        <f>S222*H222</f>
        <v>0</v>
      </c>
      <c r="AR222" s="140" t="s">
        <v>268</v>
      </c>
      <c r="AT222" s="140" t="s">
        <v>314</v>
      </c>
      <c r="AU222" s="140" t="s">
        <v>233</v>
      </c>
      <c r="AY222" s="18" t="s">
        <v>223</v>
      </c>
      <c r="BE222" s="141">
        <f>IF(N222="základní",J222,0)</f>
        <v>0</v>
      </c>
      <c r="BF222" s="141">
        <f>IF(N222="snížená",J222,0)</f>
        <v>0</v>
      </c>
      <c r="BG222" s="141">
        <f>IF(N222="zákl. přenesená",J222,0)</f>
        <v>0</v>
      </c>
      <c r="BH222" s="141">
        <f>IF(N222="sníž. přenesená",J222,0)</f>
        <v>0</v>
      </c>
      <c r="BI222" s="141">
        <f>IF(N222="nulová",J222,0)</f>
        <v>0</v>
      </c>
      <c r="BJ222" s="18" t="s">
        <v>84</v>
      </c>
      <c r="BK222" s="141">
        <f>ROUND(I222*H222,2)</f>
        <v>0</v>
      </c>
      <c r="BL222" s="18" t="s">
        <v>232</v>
      </c>
      <c r="BM222" s="140" t="s">
        <v>2398</v>
      </c>
    </row>
    <row r="223" spans="2:65" s="1" customFormat="1" ht="16.5" customHeight="1">
      <c r="B223" s="34"/>
      <c r="C223" s="174" t="s">
        <v>651</v>
      </c>
      <c r="D223" s="174" t="s">
        <v>314</v>
      </c>
      <c r="E223" s="175" t="s">
        <v>2399</v>
      </c>
      <c r="F223" s="176" t="s">
        <v>2400</v>
      </c>
      <c r="G223" s="177" t="s">
        <v>230</v>
      </c>
      <c r="H223" s="178">
        <v>1</v>
      </c>
      <c r="I223" s="179"/>
      <c r="J223" s="180">
        <f>ROUND(I223*H223,2)</f>
        <v>0</v>
      </c>
      <c r="K223" s="176" t="s">
        <v>231</v>
      </c>
      <c r="L223" s="181"/>
      <c r="M223" s="182" t="s">
        <v>19</v>
      </c>
      <c r="N223" s="183" t="s">
        <v>47</v>
      </c>
      <c r="P223" s="138">
        <f>O223*H223</f>
        <v>0</v>
      </c>
      <c r="Q223" s="138">
        <v>4.8000000000000001E-2</v>
      </c>
      <c r="R223" s="138">
        <f>Q223*H223</f>
        <v>4.8000000000000001E-2</v>
      </c>
      <c r="S223" s="138">
        <v>0</v>
      </c>
      <c r="T223" s="139">
        <f>S223*H223</f>
        <v>0</v>
      </c>
      <c r="AR223" s="140" t="s">
        <v>268</v>
      </c>
      <c r="AT223" s="140" t="s">
        <v>314</v>
      </c>
      <c r="AU223" s="140" t="s">
        <v>233</v>
      </c>
      <c r="AY223" s="18" t="s">
        <v>223</v>
      </c>
      <c r="BE223" s="141">
        <f>IF(N223="základní",J223,0)</f>
        <v>0</v>
      </c>
      <c r="BF223" s="141">
        <f>IF(N223="snížená",J223,0)</f>
        <v>0</v>
      </c>
      <c r="BG223" s="141">
        <f>IF(N223="zákl. přenesená",J223,0)</f>
        <v>0</v>
      </c>
      <c r="BH223" s="141">
        <f>IF(N223="sníž. přenesená",J223,0)</f>
        <v>0</v>
      </c>
      <c r="BI223" s="141">
        <f>IF(N223="nulová",J223,0)</f>
        <v>0</v>
      </c>
      <c r="BJ223" s="18" t="s">
        <v>84</v>
      </c>
      <c r="BK223" s="141">
        <f>ROUND(I223*H223,2)</f>
        <v>0</v>
      </c>
      <c r="BL223" s="18" t="s">
        <v>232</v>
      </c>
      <c r="BM223" s="140" t="s">
        <v>2401</v>
      </c>
    </row>
    <row r="224" spans="2:65" s="1" customFormat="1" ht="16.5" customHeight="1">
      <c r="B224" s="34"/>
      <c r="C224" s="174" t="s">
        <v>656</v>
      </c>
      <c r="D224" s="174" t="s">
        <v>314</v>
      </c>
      <c r="E224" s="175" t="s">
        <v>2402</v>
      </c>
      <c r="F224" s="176" t="s">
        <v>2403</v>
      </c>
      <c r="G224" s="177" t="s">
        <v>230</v>
      </c>
      <c r="H224" s="178">
        <v>4</v>
      </c>
      <c r="I224" s="179"/>
      <c r="J224" s="180">
        <f>ROUND(I224*H224,2)</f>
        <v>0</v>
      </c>
      <c r="K224" s="176" t="s">
        <v>231</v>
      </c>
      <c r="L224" s="181"/>
      <c r="M224" s="182" t="s">
        <v>19</v>
      </c>
      <c r="N224" s="183" t="s">
        <v>47</v>
      </c>
      <c r="P224" s="138">
        <f>O224*H224</f>
        <v>0</v>
      </c>
      <c r="Q224" s="138">
        <v>4.8000000000000001E-2</v>
      </c>
      <c r="R224" s="138">
        <f>Q224*H224</f>
        <v>0.192</v>
      </c>
      <c r="S224" s="138">
        <v>0</v>
      </c>
      <c r="T224" s="139">
        <f>S224*H224</f>
        <v>0</v>
      </c>
      <c r="AR224" s="140" t="s">
        <v>268</v>
      </c>
      <c r="AT224" s="140" t="s">
        <v>314</v>
      </c>
      <c r="AU224" s="140" t="s">
        <v>233</v>
      </c>
      <c r="AY224" s="18" t="s">
        <v>223</v>
      </c>
      <c r="BE224" s="141">
        <f>IF(N224="základní",J224,0)</f>
        <v>0</v>
      </c>
      <c r="BF224" s="141">
        <f>IF(N224="snížená",J224,0)</f>
        <v>0</v>
      </c>
      <c r="BG224" s="141">
        <f>IF(N224="zákl. přenesená",J224,0)</f>
        <v>0</v>
      </c>
      <c r="BH224" s="141">
        <f>IF(N224="sníž. přenesená",J224,0)</f>
        <v>0</v>
      </c>
      <c r="BI224" s="141">
        <f>IF(N224="nulová",J224,0)</f>
        <v>0</v>
      </c>
      <c r="BJ224" s="18" t="s">
        <v>84</v>
      </c>
      <c r="BK224" s="141">
        <f>ROUND(I224*H224,2)</f>
        <v>0</v>
      </c>
      <c r="BL224" s="18" t="s">
        <v>232</v>
      </c>
      <c r="BM224" s="140" t="s">
        <v>2404</v>
      </c>
    </row>
    <row r="225" spans="2:65" s="1" customFormat="1" ht="24.2" customHeight="1">
      <c r="B225" s="34"/>
      <c r="C225" s="129" t="s">
        <v>662</v>
      </c>
      <c r="D225" s="129" t="s">
        <v>227</v>
      </c>
      <c r="E225" s="130" t="s">
        <v>2405</v>
      </c>
      <c r="F225" s="131" t="s">
        <v>2406</v>
      </c>
      <c r="G225" s="132" t="s">
        <v>230</v>
      </c>
      <c r="H225" s="133">
        <v>6</v>
      </c>
      <c r="I225" s="134"/>
      <c r="J225" s="135">
        <f>ROUND(I225*H225,2)</f>
        <v>0</v>
      </c>
      <c r="K225" s="131" t="s">
        <v>272</v>
      </c>
      <c r="L225" s="34"/>
      <c r="M225" s="136" t="s">
        <v>19</v>
      </c>
      <c r="N225" s="137" t="s">
        <v>47</v>
      </c>
      <c r="P225" s="138">
        <f>O225*H225</f>
        <v>0</v>
      </c>
      <c r="Q225" s="138">
        <v>1.3600000000000001E-3</v>
      </c>
      <c r="R225" s="138">
        <f>Q225*H225</f>
        <v>8.1600000000000006E-3</v>
      </c>
      <c r="S225" s="138">
        <v>0</v>
      </c>
      <c r="T225" s="139">
        <f>S225*H225</f>
        <v>0</v>
      </c>
      <c r="AR225" s="140" t="s">
        <v>232</v>
      </c>
      <c r="AT225" s="140" t="s">
        <v>227</v>
      </c>
      <c r="AU225" s="140" t="s">
        <v>233</v>
      </c>
      <c r="AY225" s="18" t="s">
        <v>223</v>
      </c>
      <c r="BE225" s="141">
        <f>IF(N225="základní",J225,0)</f>
        <v>0</v>
      </c>
      <c r="BF225" s="141">
        <f>IF(N225="snížená",J225,0)</f>
        <v>0</v>
      </c>
      <c r="BG225" s="141">
        <f>IF(N225="zákl. přenesená",J225,0)</f>
        <v>0</v>
      </c>
      <c r="BH225" s="141">
        <f>IF(N225="sníž. přenesená",J225,0)</f>
        <v>0</v>
      </c>
      <c r="BI225" s="141">
        <f>IF(N225="nulová",J225,0)</f>
        <v>0</v>
      </c>
      <c r="BJ225" s="18" t="s">
        <v>84</v>
      </c>
      <c r="BK225" s="141">
        <f>ROUND(I225*H225,2)</f>
        <v>0</v>
      </c>
      <c r="BL225" s="18" t="s">
        <v>232</v>
      </c>
      <c r="BM225" s="140" t="s">
        <v>2407</v>
      </c>
    </row>
    <row r="226" spans="2:65" s="1" customFormat="1" ht="11.25">
      <c r="B226" s="34"/>
      <c r="D226" s="163" t="s">
        <v>274</v>
      </c>
      <c r="F226" s="164" t="s">
        <v>2408</v>
      </c>
      <c r="I226" s="165"/>
      <c r="L226" s="34"/>
      <c r="M226" s="166"/>
      <c r="T226" s="55"/>
      <c r="AT226" s="18" t="s">
        <v>274</v>
      </c>
      <c r="AU226" s="18" t="s">
        <v>233</v>
      </c>
    </row>
    <row r="227" spans="2:65" s="1" customFormat="1" ht="24.2" customHeight="1">
      <c r="B227" s="34"/>
      <c r="C227" s="174" t="s">
        <v>667</v>
      </c>
      <c r="D227" s="174" t="s">
        <v>314</v>
      </c>
      <c r="E227" s="175" t="s">
        <v>2409</v>
      </c>
      <c r="F227" s="176" t="s">
        <v>2410</v>
      </c>
      <c r="G227" s="177" t="s">
        <v>230</v>
      </c>
      <c r="H227" s="178">
        <v>2</v>
      </c>
      <c r="I227" s="179"/>
      <c r="J227" s="180">
        <f>ROUND(I227*H227,2)</f>
        <v>0</v>
      </c>
      <c r="K227" s="176" t="s">
        <v>231</v>
      </c>
      <c r="L227" s="181"/>
      <c r="M227" s="182" t="s">
        <v>19</v>
      </c>
      <c r="N227" s="183" t="s">
        <v>47</v>
      </c>
      <c r="P227" s="138">
        <f>O227*H227</f>
        <v>0</v>
      </c>
      <c r="Q227" s="138">
        <v>7.8E-2</v>
      </c>
      <c r="R227" s="138">
        <f>Q227*H227</f>
        <v>0.156</v>
      </c>
      <c r="S227" s="138">
        <v>0</v>
      </c>
      <c r="T227" s="139">
        <f>S227*H227</f>
        <v>0</v>
      </c>
      <c r="AR227" s="140" t="s">
        <v>268</v>
      </c>
      <c r="AT227" s="140" t="s">
        <v>314</v>
      </c>
      <c r="AU227" s="140" t="s">
        <v>233</v>
      </c>
      <c r="AY227" s="18" t="s">
        <v>223</v>
      </c>
      <c r="BE227" s="141">
        <f>IF(N227="základní",J227,0)</f>
        <v>0</v>
      </c>
      <c r="BF227" s="141">
        <f>IF(N227="snížená",J227,0)</f>
        <v>0</v>
      </c>
      <c r="BG227" s="141">
        <f>IF(N227="zákl. přenesená",J227,0)</f>
        <v>0</v>
      </c>
      <c r="BH227" s="141">
        <f>IF(N227="sníž. přenesená",J227,0)</f>
        <v>0</v>
      </c>
      <c r="BI227" s="141">
        <f>IF(N227="nulová",J227,0)</f>
        <v>0</v>
      </c>
      <c r="BJ227" s="18" t="s">
        <v>84</v>
      </c>
      <c r="BK227" s="141">
        <f>ROUND(I227*H227,2)</f>
        <v>0</v>
      </c>
      <c r="BL227" s="18" t="s">
        <v>232</v>
      </c>
      <c r="BM227" s="140" t="s">
        <v>2411</v>
      </c>
    </row>
    <row r="228" spans="2:65" s="1" customFormat="1" ht="16.5" customHeight="1">
      <c r="B228" s="34"/>
      <c r="C228" s="174" t="s">
        <v>673</v>
      </c>
      <c r="D228" s="174" t="s">
        <v>314</v>
      </c>
      <c r="E228" s="175" t="s">
        <v>2412</v>
      </c>
      <c r="F228" s="176" t="s">
        <v>2413</v>
      </c>
      <c r="G228" s="177" t="s">
        <v>230</v>
      </c>
      <c r="H228" s="178">
        <v>2</v>
      </c>
      <c r="I228" s="179"/>
      <c r="J228" s="180">
        <f>ROUND(I228*H228,2)</f>
        <v>0</v>
      </c>
      <c r="K228" s="176" t="s">
        <v>231</v>
      </c>
      <c r="L228" s="181"/>
      <c r="M228" s="182" t="s">
        <v>19</v>
      </c>
      <c r="N228" s="183" t="s">
        <v>47</v>
      </c>
      <c r="P228" s="138">
        <f>O228*H228</f>
        <v>0</v>
      </c>
      <c r="Q228" s="138">
        <v>7.8E-2</v>
      </c>
      <c r="R228" s="138">
        <f>Q228*H228</f>
        <v>0.156</v>
      </c>
      <c r="S228" s="138">
        <v>0</v>
      </c>
      <c r="T228" s="139">
        <f>S228*H228</f>
        <v>0</v>
      </c>
      <c r="AR228" s="140" t="s">
        <v>268</v>
      </c>
      <c r="AT228" s="140" t="s">
        <v>314</v>
      </c>
      <c r="AU228" s="140" t="s">
        <v>233</v>
      </c>
      <c r="AY228" s="18" t="s">
        <v>223</v>
      </c>
      <c r="BE228" s="141">
        <f>IF(N228="základní",J228,0)</f>
        <v>0</v>
      </c>
      <c r="BF228" s="141">
        <f>IF(N228="snížená",J228,0)</f>
        <v>0</v>
      </c>
      <c r="BG228" s="141">
        <f>IF(N228="zákl. přenesená",J228,0)</f>
        <v>0</v>
      </c>
      <c r="BH228" s="141">
        <f>IF(N228="sníž. přenesená",J228,0)</f>
        <v>0</v>
      </c>
      <c r="BI228" s="141">
        <f>IF(N228="nulová",J228,0)</f>
        <v>0</v>
      </c>
      <c r="BJ228" s="18" t="s">
        <v>84</v>
      </c>
      <c r="BK228" s="141">
        <f>ROUND(I228*H228,2)</f>
        <v>0</v>
      </c>
      <c r="BL228" s="18" t="s">
        <v>232</v>
      </c>
      <c r="BM228" s="140" t="s">
        <v>2414</v>
      </c>
    </row>
    <row r="229" spans="2:65" s="1" customFormat="1" ht="16.5" customHeight="1">
      <c r="B229" s="34"/>
      <c r="C229" s="174" t="s">
        <v>680</v>
      </c>
      <c r="D229" s="174" t="s">
        <v>314</v>
      </c>
      <c r="E229" s="175" t="s">
        <v>2415</v>
      </c>
      <c r="F229" s="176" t="s">
        <v>2416</v>
      </c>
      <c r="G229" s="177" t="s">
        <v>230</v>
      </c>
      <c r="H229" s="178">
        <v>2</v>
      </c>
      <c r="I229" s="179"/>
      <c r="J229" s="180">
        <f>ROUND(I229*H229,2)</f>
        <v>0</v>
      </c>
      <c r="K229" s="176" t="s">
        <v>231</v>
      </c>
      <c r="L229" s="181"/>
      <c r="M229" s="182" t="s">
        <v>19</v>
      </c>
      <c r="N229" s="183" t="s">
        <v>47</v>
      </c>
      <c r="P229" s="138">
        <f>O229*H229</f>
        <v>0</v>
      </c>
      <c r="Q229" s="138">
        <v>7.8E-2</v>
      </c>
      <c r="R229" s="138">
        <f>Q229*H229</f>
        <v>0.156</v>
      </c>
      <c r="S229" s="138">
        <v>0</v>
      </c>
      <c r="T229" s="139">
        <f>S229*H229</f>
        <v>0</v>
      </c>
      <c r="AR229" s="140" t="s">
        <v>268</v>
      </c>
      <c r="AT229" s="140" t="s">
        <v>314</v>
      </c>
      <c r="AU229" s="140" t="s">
        <v>233</v>
      </c>
      <c r="AY229" s="18" t="s">
        <v>223</v>
      </c>
      <c r="BE229" s="141">
        <f>IF(N229="základní",J229,0)</f>
        <v>0</v>
      </c>
      <c r="BF229" s="141">
        <f>IF(N229="snížená",J229,0)</f>
        <v>0</v>
      </c>
      <c r="BG229" s="141">
        <f>IF(N229="zákl. přenesená",J229,0)</f>
        <v>0</v>
      </c>
      <c r="BH229" s="141">
        <f>IF(N229="sníž. přenesená",J229,0)</f>
        <v>0</v>
      </c>
      <c r="BI229" s="141">
        <f>IF(N229="nulová",J229,0)</f>
        <v>0</v>
      </c>
      <c r="BJ229" s="18" t="s">
        <v>84</v>
      </c>
      <c r="BK229" s="141">
        <f>ROUND(I229*H229,2)</f>
        <v>0</v>
      </c>
      <c r="BL229" s="18" t="s">
        <v>232</v>
      </c>
      <c r="BM229" s="140" t="s">
        <v>2417</v>
      </c>
    </row>
    <row r="230" spans="2:65" s="1" customFormat="1" ht="49.15" customHeight="1">
      <c r="B230" s="34"/>
      <c r="C230" s="129" t="s">
        <v>686</v>
      </c>
      <c r="D230" s="129" t="s">
        <v>227</v>
      </c>
      <c r="E230" s="130" t="s">
        <v>2418</v>
      </c>
      <c r="F230" s="131" t="s">
        <v>2419</v>
      </c>
      <c r="G230" s="132" t="s">
        <v>230</v>
      </c>
      <c r="H230" s="133">
        <v>13</v>
      </c>
      <c r="I230" s="134"/>
      <c r="J230" s="135">
        <f>ROUND(I230*H230,2)</f>
        <v>0</v>
      </c>
      <c r="K230" s="131" t="s">
        <v>272</v>
      </c>
      <c r="L230" s="34"/>
      <c r="M230" s="136" t="s">
        <v>19</v>
      </c>
      <c r="N230" s="137" t="s">
        <v>47</v>
      </c>
      <c r="P230" s="138">
        <f>O230*H230</f>
        <v>0</v>
      </c>
      <c r="Q230" s="138">
        <v>1.6199999999999999E-3</v>
      </c>
      <c r="R230" s="138">
        <f>Q230*H230</f>
        <v>2.1059999999999999E-2</v>
      </c>
      <c r="S230" s="138">
        <v>0</v>
      </c>
      <c r="T230" s="139">
        <f>S230*H230</f>
        <v>0</v>
      </c>
      <c r="AR230" s="140" t="s">
        <v>232</v>
      </c>
      <c r="AT230" s="140" t="s">
        <v>227</v>
      </c>
      <c r="AU230" s="140" t="s">
        <v>233</v>
      </c>
      <c r="AY230" s="18" t="s">
        <v>223</v>
      </c>
      <c r="BE230" s="141">
        <f>IF(N230="základní",J230,0)</f>
        <v>0</v>
      </c>
      <c r="BF230" s="141">
        <f>IF(N230="snížená",J230,0)</f>
        <v>0</v>
      </c>
      <c r="BG230" s="141">
        <f>IF(N230="zákl. přenesená",J230,0)</f>
        <v>0</v>
      </c>
      <c r="BH230" s="141">
        <f>IF(N230="sníž. přenesená",J230,0)</f>
        <v>0</v>
      </c>
      <c r="BI230" s="141">
        <f>IF(N230="nulová",J230,0)</f>
        <v>0</v>
      </c>
      <c r="BJ230" s="18" t="s">
        <v>84</v>
      </c>
      <c r="BK230" s="141">
        <f>ROUND(I230*H230,2)</f>
        <v>0</v>
      </c>
      <c r="BL230" s="18" t="s">
        <v>232</v>
      </c>
      <c r="BM230" s="140" t="s">
        <v>2420</v>
      </c>
    </row>
    <row r="231" spans="2:65" s="1" customFormat="1" ht="11.25">
      <c r="B231" s="34"/>
      <c r="D231" s="163" t="s">
        <v>274</v>
      </c>
      <c r="F231" s="164" t="s">
        <v>2421</v>
      </c>
      <c r="I231" s="165"/>
      <c r="L231" s="34"/>
      <c r="M231" s="166"/>
      <c r="T231" s="55"/>
      <c r="AT231" s="18" t="s">
        <v>274</v>
      </c>
      <c r="AU231" s="18" t="s">
        <v>233</v>
      </c>
    </row>
    <row r="232" spans="2:65" s="1" customFormat="1" ht="24.2" customHeight="1">
      <c r="B232" s="34"/>
      <c r="C232" s="174" t="s">
        <v>692</v>
      </c>
      <c r="D232" s="174" t="s">
        <v>314</v>
      </c>
      <c r="E232" s="175" t="s">
        <v>2422</v>
      </c>
      <c r="F232" s="176" t="s">
        <v>2423</v>
      </c>
      <c r="G232" s="177" t="s">
        <v>230</v>
      </c>
      <c r="H232" s="178">
        <v>13</v>
      </c>
      <c r="I232" s="179"/>
      <c r="J232" s="180">
        <f>ROUND(I232*H232,2)</f>
        <v>0</v>
      </c>
      <c r="K232" s="176" t="s">
        <v>272</v>
      </c>
      <c r="L232" s="181"/>
      <c r="M232" s="182" t="s">
        <v>19</v>
      </c>
      <c r="N232" s="183" t="s">
        <v>47</v>
      </c>
      <c r="P232" s="138">
        <f>O232*H232</f>
        <v>0</v>
      </c>
      <c r="Q232" s="138">
        <v>1.7999999999999999E-2</v>
      </c>
      <c r="R232" s="138">
        <f>Q232*H232</f>
        <v>0.23399999999999999</v>
      </c>
      <c r="S232" s="138">
        <v>0</v>
      </c>
      <c r="T232" s="139">
        <f>S232*H232</f>
        <v>0</v>
      </c>
      <c r="AR232" s="140" t="s">
        <v>268</v>
      </c>
      <c r="AT232" s="140" t="s">
        <v>314</v>
      </c>
      <c r="AU232" s="140" t="s">
        <v>233</v>
      </c>
      <c r="AY232" s="18" t="s">
        <v>223</v>
      </c>
      <c r="BE232" s="141">
        <f>IF(N232="základní",J232,0)</f>
        <v>0</v>
      </c>
      <c r="BF232" s="141">
        <f>IF(N232="snížená",J232,0)</f>
        <v>0</v>
      </c>
      <c r="BG232" s="141">
        <f>IF(N232="zákl. přenesená",J232,0)</f>
        <v>0</v>
      </c>
      <c r="BH232" s="141">
        <f>IF(N232="sníž. přenesená",J232,0)</f>
        <v>0</v>
      </c>
      <c r="BI232" s="141">
        <f>IF(N232="nulová",J232,0)</f>
        <v>0</v>
      </c>
      <c r="BJ232" s="18" t="s">
        <v>84</v>
      </c>
      <c r="BK232" s="141">
        <f>ROUND(I232*H232,2)</f>
        <v>0</v>
      </c>
      <c r="BL232" s="18" t="s">
        <v>232</v>
      </c>
      <c r="BM232" s="140" t="s">
        <v>2424</v>
      </c>
    </row>
    <row r="233" spans="2:65" s="1" customFormat="1" ht="21.75" customHeight="1">
      <c r="B233" s="34"/>
      <c r="C233" s="174" t="s">
        <v>700</v>
      </c>
      <c r="D233" s="174" t="s">
        <v>314</v>
      </c>
      <c r="E233" s="175" t="s">
        <v>2425</v>
      </c>
      <c r="F233" s="176" t="s">
        <v>2426</v>
      </c>
      <c r="G233" s="177" t="s">
        <v>230</v>
      </c>
      <c r="H233" s="178">
        <v>13</v>
      </c>
      <c r="I233" s="179"/>
      <c r="J233" s="180">
        <f>ROUND(I233*H233,2)</f>
        <v>0</v>
      </c>
      <c r="K233" s="176" t="s">
        <v>231</v>
      </c>
      <c r="L233" s="181"/>
      <c r="M233" s="182" t="s">
        <v>19</v>
      </c>
      <c r="N233" s="183" t="s">
        <v>47</v>
      </c>
      <c r="P233" s="138">
        <f>O233*H233</f>
        <v>0</v>
      </c>
      <c r="Q233" s="138">
        <v>3.5000000000000001E-3</v>
      </c>
      <c r="R233" s="138">
        <f>Q233*H233</f>
        <v>4.5499999999999999E-2</v>
      </c>
      <c r="S233" s="138">
        <v>0</v>
      </c>
      <c r="T233" s="139">
        <f>S233*H233</f>
        <v>0</v>
      </c>
      <c r="AR233" s="140" t="s">
        <v>268</v>
      </c>
      <c r="AT233" s="140" t="s">
        <v>314</v>
      </c>
      <c r="AU233" s="140" t="s">
        <v>233</v>
      </c>
      <c r="AY233" s="18" t="s">
        <v>223</v>
      </c>
      <c r="BE233" s="141">
        <f>IF(N233="základní",J233,0)</f>
        <v>0</v>
      </c>
      <c r="BF233" s="141">
        <f>IF(N233="snížená",J233,0)</f>
        <v>0</v>
      </c>
      <c r="BG233" s="141">
        <f>IF(N233="zákl. přenesená",J233,0)</f>
        <v>0</v>
      </c>
      <c r="BH233" s="141">
        <f>IF(N233="sníž. přenesená",J233,0)</f>
        <v>0</v>
      </c>
      <c r="BI233" s="141">
        <f>IF(N233="nulová",J233,0)</f>
        <v>0</v>
      </c>
      <c r="BJ233" s="18" t="s">
        <v>84</v>
      </c>
      <c r="BK233" s="141">
        <f>ROUND(I233*H233,2)</f>
        <v>0</v>
      </c>
      <c r="BL233" s="18" t="s">
        <v>232</v>
      </c>
      <c r="BM233" s="140" t="s">
        <v>2427</v>
      </c>
    </row>
    <row r="234" spans="2:65" s="1" customFormat="1" ht="49.15" customHeight="1">
      <c r="B234" s="34"/>
      <c r="C234" s="129" t="s">
        <v>706</v>
      </c>
      <c r="D234" s="129" t="s">
        <v>227</v>
      </c>
      <c r="E234" s="130" t="s">
        <v>2428</v>
      </c>
      <c r="F234" s="131" t="s">
        <v>2429</v>
      </c>
      <c r="G234" s="132" t="s">
        <v>230</v>
      </c>
      <c r="H234" s="133">
        <v>25</v>
      </c>
      <c r="I234" s="134"/>
      <c r="J234" s="135">
        <f>ROUND(I234*H234,2)</f>
        <v>0</v>
      </c>
      <c r="K234" s="131" t="s">
        <v>272</v>
      </c>
      <c r="L234" s="34"/>
      <c r="M234" s="136" t="s">
        <v>19</v>
      </c>
      <c r="N234" s="137" t="s">
        <v>47</v>
      </c>
      <c r="P234" s="138">
        <f>O234*H234</f>
        <v>0</v>
      </c>
      <c r="Q234" s="138">
        <v>1.65E-3</v>
      </c>
      <c r="R234" s="138">
        <f>Q234*H234</f>
        <v>4.1250000000000002E-2</v>
      </c>
      <c r="S234" s="138">
        <v>0</v>
      </c>
      <c r="T234" s="139">
        <f>S234*H234</f>
        <v>0</v>
      </c>
      <c r="AR234" s="140" t="s">
        <v>232</v>
      </c>
      <c r="AT234" s="140" t="s">
        <v>227</v>
      </c>
      <c r="AU234" s="140" t="s">
        <v>233</v>
      </c>
      <c r="AY234" s="18" t="s">
        <v>223</v>
      </c>
      <c r="BE234" s="141">
        <f>IF(N234="základní",J234,0)</f>
        <v>0</v>
      </c>
      <c r="BF234" s="141">
        <f>IF(N234="snížená",J234,0)</f>
        <v>0</v>
      </c>
      <c r="BG234" s="141">
        <f>IF(N234="zákl. přenesená",J234,0)</f>
        <v>0</v>
      </c>
      <c r="BH234" s="141">
        <f>IF(N234="sníž. přenesená",J234,0)</f>
        <v>0</v>
      </c>
      <c r="BI234" s="141">
        <f>IF(N234="nulová",J234,0)</f>
        <v>0</v>
      </c>
      <c r="BJ234" s="18" t="s">
        <v>84</v>
      </c>
      <c r="BK234" s="141">
        <f>ROUND(I234*H234,2)</f>
        <v>0</v>
      </c>
      <c r="BL234" s="18" t="s">
        <v>232</v>
      </c>
      <c r="BM234" s="140" t="s">
        <v>2430</v>
      </c>
    </row>
    <row r="235" spans="2:65" s="1" customFormat="1" ht="11.25">
      <c r="B235" s="34"/>
      <c r="D235" s="163" t="s">
        <v>274</v>
      </c>
      <c r="F235" s="164" t="s">
        <v>2431</v>
      </c>
      <c r="I235" s="165"/>
      <c r="L235" s="34"/>
      <c r="M235" s="166"/>
      <c r="T235" s="55"/>
      <c r="AT235" s="18" t="s">
        <v>274</v>
      </c>
      <c r="AU235" s="18" t="s">
        <v>233</v>
      </c>
    </row>
    <row r="236" spans="2:65" s="1" customFormat="1" ht="24.2" customHeight="1">
      <c r="B236" s="34"/>
      <c r="C236" s="174" t="s">
        <v>712</v>
      </c>
      <c r="D236" s="174" t="s">
        <v>314</v>
      </c>
      <c r="E236" s="175" t="s">
        <v>2432</v>
      </c>
      <c r="F236" s="176" t="s">
        <v>2433</v>
      </c>
      <c r="G236" s="177" t="s">
        <v>230</v>
      </c>
      <c r="H236" s="178">
        <v>25</v>
      </c>
      <c r="I236" s="179"/>
      <c r="J236" s="180">
        <f>ROUND(I236*H236,2)</f>
        <v>0</v>
      </c>
      <c r="K236" s="176" t="s">
        <v>272</v>
      </c>
      <c r="L236" s="181"/>
      <c r="M236" s="182" t="s">
        <v>19</v>
      </c>
      <c r="N236" s="183" t="s">
        <v>47</v>
      </c>
      <c r="P236" s="138">
        <f>O236*H236</f>
        <v>0</v>
      </c>
      <c r="Q236" s="138">
        <v>2.3E-2</v>
      </c>
      <c r="R236" s="138">
        <f>Q236*H236</f>
        <v>0.57499999999999996</v>
      </c>
      <c r="S236" s="138">
        <v>0</v>
      </c>
      <c r="T236" s="139">
        <f>S236*H236</f>
        <v>0</v>
      </c>
      <c r="AR236" s="140" t="s">
        <v>268</v>
      </c>
      <c r="AT236" s="140" t="s">
        <v>314</v>
      </c>
      <c r="AU236" s="140" t="s">
        <v>233</v>
      </c>
      <c r="AY236" s="18" t="s">
        <v>223</v>
      </c>
      <c r="BE236" s="141">
        <f>IF(N236="základní",J236,0)</f>
        <v>0</v>
      </c>
      <c r="BF236" s="141">
        <f>IF(N236="snížená",J236,0)</f>
        <v>0</v>
      </c>
      <c r="BG236" s="141">
        <f>IF(N236="zákl. přenesená",J236,0)</f>
        <v>0</v>
      </c>
      <c r="BH236" s="141">
        <f>IF(N236="sníž. přenesená",J236,0)</f>
        <v>0</v>
      </c>
      <c r="BI236" s="141">
        <f>IF(N236="nulová",J236,0)</f>
        <v>0</v>
      </c>
      <c r="BJ236" s="18" t="s">
        <v>84</v>
      </c>
      <c r="BK236" s="141">
        <f>ROUND(I236*H236,2)</f>
        <v>0</v>
      </c>
      <c r="BL236" s="18" t="s">
        <v>232</v>
      </c>
      <c r="BM236" s="140" t="s">
        <v>2434</v>
      </c>
    </row>
    <row r="237" spans="2:65" s="1" customFormat="1" ht="21.75" customHeight="1">
      <c r="B237" s="34"/>
      <c r="C237" s="174" t="s">
        <v>720</v>
      </c>
      <c r="D237" s="174" t="s">
        <v>314</v>
      </c>
      <c r="E237" s="175" t="s">
        <v>2435</v>
      </c>
      <c r="F237" s="176" t="s">
        <v>2436</v>
      </c>
      <c r="G237" s="177" t="s">
        <v>230</v>
      </c>
      <c r="H237" s="178">
        <v>25</v>
      </c>
      <c r="I237" s="179"/>
      <c r="J237" s="180">
        <f>ROUND(I237*H237,2)</f>
        <v>0</v>
      </c>
      <c r="K237" s="176" t="s">
        <v>231</v>
      </c>
      <c r="L237" s="181"/>
      <c r="M237" s="182" t="s">
        <v>19</v>
      </c>
      <c r="N237" s="183" t="s">
        <v>47</v>
      </c>
      <c r="P237" s="138">
        <f>O237*H237</f>
        <v>0</v>
      </c>
      <c r="Q237" s="138">
        <v>4.0000000000000001E-3</v>
      </c>
      <c r="R237" s="138">
        <f>Q237*H237</f>
        <v>0.1</v>
      </c>
      <c r="S237" s="138">
        <v>0</v>
      </c>
      <c r="T237" s="139">
        <f>S237*H237</f>
        <v>0</v>
      </c>
      <c r="AR237" s="140" t="s">
        <v>268</v>
      </c>
      <c r="AT237" s="140" t="s">
        <v>314</v>
      </c>
      <c r="AU237" s="140" t="s">
        <v>233</v>
      </c>
      <c r="AY237" s="18" t="s">
        <v>223</v>
      </c>
      <c r="BE237" s="141">
        <f>IF(N237="základní",J237,0)</f>
        <v>0</v>
      </c>
      <c r="BF237" s="141">
        <f>IF(N237="snížená",J237,0)</f>
        <v>0</v>
      </c>
      <c r="BG237" s="141">
        <f>IF(N237="zákl. přenesená",J237,0)</f>
        <v>0</v>
      </c>
      <c r="BH237" s="141">
        <f>IF(N237="sníž. přenesená",J237,0)</f>
        <v>0</v>
      </c>
      <c r="BI237" s="141">
        <f>IF(N237="nulová",J237,0)</f>
        <v>0</v>
      </c>
      <c r="BJ237" s="18" t="s">
        <v>84</v>
      </c>
      <c r="BK237" s="141">
        <f>ROUND(I237*H237,2)</f>
        <v>0</v>
      </c>
      <c r="BL237" s="18" t="s">
        <v>232</v>
      </c>
      <c r="BM237" s="140" t="s">
        <v>2437</v>
      </c>
    </row>
    <row r="238" spans="2:65" s="1" customFormat="1" ht="49.15" customHeight="1">
      <c r="B238" s="34"/>
      <c r="C238" s="129" t="s">
        <v>726</v>
      </c>
      <c r="D238" s="129" t="s">
        <v>227</v>
      </c>
      <c r="E238" s="130" t="s">
        <v>2438</v>
      </c>
      <c r="F238" s="131" t="s">
        <v>2439</v>
      </c>
      <c r="G238" s="132" t="s">
        <v>230</v>
      </c>
      <c r="H238" s="133">
        <v>6</v>
      </c>
      <c r="I238" s="134"/>
      <c r="J238" s="135">
        <f>ROUND(I238*H238,2)</f>
        <v>0</v>
      </c>
      <c r="K238" s="131" t="s">
        <v>272</v>
      </c>
      <c r="L238" s="34"/>
      <c r="M238" s="136" t="s">
        <v>19</v>
      </c>
      <c r="N238" s="137" t="s">
        <v>47</v>
      </c>
      <c r="P238" s="138">
        <f>O238*H238</f>
        <v>0</v>
      </c>
      <c r="Q238" s="138">
        <v>2.81E-3</v>
      </c>
      <c r="R238" s="138">
        <f>Q238*H238</f>
        <v>1.686E-2</v>
      </c>
      <c r="S238" s="138">
        <v>0</v>
      </c>
      <c r="T238" s="139">
        <f>S238*H238</f>
        <v>0</v>
      </c>
      <c r="AR238" s="140" t="s">
        <v>232</v>
      </c>
      <c r="AT238" s="140" t="s">
        <v>227</v>
      </c>
      <c r="AU238" s="140" t="s">
        <v>233</v>
      </c>
      <c r="AY238" s="18" t="s">
        <v>223</v>
      </c>
      <c r="BE238" s="141">
        <f>IF(N238="základní",J238,0)</f>
        <v>0</v>
      </c>
      <c r="BF238" s="141">
        <f>IF(N238="snížená",J238,0)</f>
        <v>0</v>
      </c>
      <c r="BG238" s="141">
        <f>IF(N238="zákl. přenesená",J238,0)</f>
        <v>0</v>
      </c>
      <c r="BH238" s="141">
        <f>IF(N238="sníž. přenesená",J238,0)</f>
        <v>0</v>
      </c>
      <c r="BI238" s="141">
        <f>IF(N238="nulová",J238,0)</f>
        <v>0</v>
      </c>
      <c r="BJ238" s="18" t="s">
        <v>84</v>
      </c>
      <c r="BK238" s="141">
        <f>ROUND(I238*H238,2)</f>
        <v>0</v>
      </c>
      <c r="BL238" s="18" t="s">
        <v>232</v>
      </c>
      <c r="BM238" s="140" t="s">
        <v>2440</v>
      </c>
    </row>
    <row r="239" spans="2:65" s="1" customFormat="1" ht="11.25">
      <c r="B239" s="34"/>
      <c r="D239" s="163" t="s">
        <v>274</v>
      </c>
      <c r="F239" s="164" t="s">
        <v>2441</v>
      </c>
      <c r="I239" s="165"/>
      <c r="L239" s="34"/>
      <c r="M239" s="166"/>
      <c r="T239" s="55"/>
      <c r="AT239" s="18" t="s">
        <v>274</v>
      </c>
      <c r="AU239" s="18" t="s">
        <v>233</v>
      </c>
    </row>
    <row r="240" spans="2:65" s="1" customFormat="1" ht="24.2" customHeight="1">
      <c r="B240" s="34"/>
      <c r="C240" s="174" t="s">
        <v>732</v>
      </c>
      <c r="D240" s="174" t="s">
        <v>314</v>
      </c>
      <c r="E240" s="175" t="s">
        <v>2442</v>
      </c>
      <c r="F240" s="176" t="s">
        <v>2443</v>
      </c>
      <c r="G240" s="177" t="s">
        <v>230</v>
      </c>
      <c r="H240" s="178">
        <v>6</v>
      </c>
      <c r="I240" s="179"/>
      <c r="J240" s="180">
        <f>ROUND(I240*H240,2)</f>
        <v>0</v>
      </c>
      <c r="K240" s="176" t="s">
        <v>272</v>
      </c>
      <c r="L240" s="181"/>
      <c r="M240" s="182" t="s">
        <v>19</v>
      </c>
      <c r="N240" s="183" t="s">
        <v>47</v>
      </c>
      <c r="P240" s="138">
        <f>O240*H240</f>
        <v>0</v>
      </c>
      <c r="Q240" s="138">
        <v>4.5999999999999999E-2</v>
      </c>
      <c r="R240" s="138">
        <f>Q240*H240</f>
        <v>0.27600000000000002</v>
      </c>
      <c r="S240" s="138">
        <v>0</v>
      </c>
      <c r="T240" s="139">
        <f>S240*H240</f>
        <v>0</v>
      </c>
      <c r="AR240" s="140" t="s">
        <v>268</v>
      </c>
      <c r="AT240" s="140" t="s">
        <v>314</v>
      </c>
      <c r="AU240" s="140" t="s">
        <v>233</v>
      </c>
      <c r="AY240" s="18" t="s">
        <v>223</v>
      </c>
      <c r="BE240" s="141">
        <f>IF(N240="základní",J240,0)</f>
        <v>0</v>
      </c>
      <c r="BF240" s="141">
        <f>IF(N240="snížená",J240,0)</f>
        <v>0</v>
      </c>
      <c r="BG240" s="141">
        <f>IF(N240="zákl. přenesená",J240,0)</f>
        <v>0</v>
      </c>
      <c r="BH240" s="141">
        <f>IF(N240="sníž. přenesená",J240,0)</f>
        <v>0</v>
      </c>
      <c r="BI240" s="141">
        <f>IF(N240="nulová",J240,0)</f>
        <v>0</v>
      </c>
      <c r="BJ240" s="18" t="s">
        <v>84</v>
      </c>
      <c r="BK240" s="141">
        <f>ROUND(I240*H240,2)</f>
        <v>0</v>
      </c>
      <c r="BL240" s="18" t="s">
        <v>232</v>
      </c>
      <c r="BM240" s="140" t="s">
        <v>2444</v>
      </c>
    </row>
    <row r="241" spans="2:65" s="1" customFormat="1" ht="21.75" customHeight="1">
      <c r="B241" s="34"/>
      <c r="C241" s="174" t="s">
        <v>738</v>
      </c>
      <c r="D241" s="174" t="s">
        <v>314</v>
      </c>
      <c r="E241" s="175" t="s">
        <v>2445</v>
      </c>
      <c r="F241" s="176" t="s">
        <v>2446</v>
      </c>
      <c r="G241" s="177" t="s">
        <v>230</v>
      </c>
      <c r="H241" s="178">
        <v>6</v>
      </c>
      <c r="I241" s="179"/>
      <c r="J241" s="180">
        <f>ROUND(I241*H241,2)</f>
        <v>0</v>
      </c>
      <c r="K241" s="176" t="s">
        <v>231</v>
      </c>
      <c r="L241" s="181"/>
      <c r="M241" s="182" t="s">
        <v>19</v>
      </c>
      <c r="N241" s="183" t="s">
        <v>47</v>
      </c>
      <c r="P241" s="138">
        <f>O241*H241</f>
        <v>0</v>
      </c>
      <c r="Q241" s="138">
        <v>4.0000000000000001E-3</v>
      </c>
      <c r="R241" s="138">
        <f>Q241*H241</f>
        <v>2.4E-2</v>
      </c>
      <c r="S241" s="138">
        <v>0</v>
      </c>
      <c r="T241" s="139">
        <f>S241*H241</f>
        <v>0</v>
      </c>
      <c r="AR241" s="140" t="s">
        <v>268</v>
      </c>
      <c r="AT241" s="140" t="s">
        <v>314</v>
      </c>
      <c r="AU241" s="140" t="s">
        <v>233</v>
      </c>
      <c r="AY241" s="18" t="s">
        <v>223</v>
      </c>
      <c r="BE241" s="141">
        <f>IF(N241="základní",J241,0)</f>
        <v>0</v>
      </c>
      <c r="BF241" s="141">
        <f>IF(N241="snížená",J241,0)</f>
        <v>0</v>
      </c>
      <c r="BG241" s="141">
        <f>IF(N241="zákl. přenesená",J241,0)</f>
        <v>0</v>
      </c>
      <c r="BH241" s="141">
        <f>IF(N241="sníž. přenesená",J241,0)</f>
        <v>0</v>
      </c>
      <c r="BI241" s="141">
        <f>IF(N241="nulová",J241,0)</f>
        <v>0</v>
      </c>
      <c r="BJ241" s="18" t="s">
        <v>84</v>
      </c>
      <c r="BK241" s="141">
        <f>ROUND(I241*H241,2)</f>
        <v>0</v>
      </c>
      <c r="BL241" s="18" t="s">
        <v>232</v>
      </c>
      <c r="BM241" s="140" t="s">
        <v>2447</v>
      </c>
    </row>
    <row r="242" spans="2:65" s="1" customFormat="1" ht="16.5" customHeight="1">
      <c r="B242" s="34"/>
      <c r="C242" s="129" t="s">
        <v>744</v>
      </c>
      <c r="D242" s="129" t="s">
        <v>227</v>
      </c>
      <c r="E242" s="130" t="s">
        <v>2448</v>
      </c>
      <c r="F242" s="131" t="s">
        <v>2449</v>
      </c>
      <c r="G242" s="132" t="s">
        <v>563</v>
      </c>
      <c r="H242" s="133">
        <v>2</v>
      </c>
      <c r="I242" s="134"/>
      <c r="J242" s="135">
        <f>ROUND(I242*H242,2)</f>
        <v>0</v>
      </c>
      <c r="K242" s="131" t="s">
        <v>272</v>
      </c>
      <c r="L242" s="34"/>
      <c r="M242" s="136" t="s">
        <v>19</v>
      </c>
      <c r="N242" s="137" t="s">
        <v>47</v>
      </c>
      <c r="P242" s="138">
        <f>O242*H242</f>
        <v>0</v>
      </c>
      <c r="Q242" s="138">
        <v>0</v>
      </c>
      <c r="R242" s="138">
        <f>Q242*H242</f>
        <v>0</v>
      </c>
      <c r="S242" s="138">
        <v>0</v>
      </c>
      <c r="T242" s="139">
        <f>S242*H242</f>
        <v>0</v>
      </c>
      <c r="AR242" s="140" t="s">
        <v>232</v>
      </c>
      <c r="AT242" s="140" t="s">
        <v>227</v>
      </c>
      <c r="AU242" s="140" t="s">
        <v>233</v>
      </c>
      <c r="AY242" s="18" t="s">
        <v>223</v>
      </c>
      <c r="BE242" s="141">
        <f>IF(N242="základní",J242,0)</f>
        <v>0</v>
      </c>
      <c r="BF242" s="141">
        <f>IF(N242="snížená",J242,0)</f>
        <v>0</v>
      </c>
      <c r="BG242" s="141">
        <f>IF(N242="zákl. přenesená",J242,0)</f>
        <v>0</v>
      </c>
      <c r="BH242" s="141">
        <f>IF(N242="sníž. přenesená",J242,0)</f>
        <v>0</v>
      </c>
      <c r="BI242" s="141">
        <f>IF(N242="nulová",J242,0)</f>
        <v>0</v>
      </c>
      <c r="BJ242" s="18" t="s">
        <v>84</v>
      </c>
      <c r="BK242" s="141">
        <f>ROUND(I242*H242,2)</f>
        <v>0</v>
      </c>
      <c r="BL242" s="18" t="s">
        <v>232</v>
      </c>
      <c r="BM242" s="140" t="s">
        <v>2450</v>
      </c>
    </row>
    <row r="243" spans="2:65" s="1" customFormat="1" ht="11.25">
      <c r="B243" s="34"/>
      <c r="D243" s="163" t="s">
        <v>274</v>
      </c>
      <c r="F243" s="164" t="s">
        <v>2451</v>
      </c>
      <c r="I243" s="165"/>
      <c r="L243" s="34"/>
      <c r="M243" s="166"/>
      <c r="T243" s="55"/>
      <c r="AT243" s="18" t="s">
        <v>274</v>
      </c>
      <c r="AU243" s="18" t="s">
        <v>233</v>
      </c>
    </row>
    <row r="244" spans="2:65" s="1" customFormat="1" ht="21.75" customHeight="1">
      <c r="B244" s="34"/>
      <c r="C244" s="129" t="s">
        <v>748</v>
      </c>
      <c r="D244" s="129" t="s">
        <v>227</v>
      </c>
      <c r="E244" s="130" t="s">
        <v>2452</v>
      </c>
      <c r="F244" s="131" t="s">
        <v>2453</v>
      </c>
      <c r="G244" s="132" t="s">
        <v>563</v>
      </c>
      <c r="H244" s="133">
        <v>921</v>
      </c>
      <c r="I244" s="134"/>
      <c r="J244" s="135">
        <f>ROUND(I244*H244,2)</f>
        <v>0</v>
      </c>
      <c r="K244" s="131" t="s">
        <v>272</v>
      </c>
      <c r="L244" s="34"/>
      <c r="M244" s="136" t="s">
        <v>19</v>
      </c>
      <c r="N244" s="137" t="s">
        <v>47</v>
      </c>
      <c r="P244" s="138">
        <f>O244*H244</f>
        <v>0</v>
      </c>
      <c r="Q244" s="138">
        <v>0</v>
      </c>
      <c r="R244" s="138">
        <f>Q244*H244</f>
        <v>0</v>
      </c>
      <c r="S244" s="138">
        <v>0</v>
      </c>
      <c r="T244" s="139">
        <f>S244*H244</f>
        <v>0</v>
      </c>
      <c r="AR244" s="140" t="s">
        <v>232</v>
      </c>
      <c r="AT244" s="140" t="s">
        <v>227</v>
      </c>
      <c r="AU244" s="140" t="s">
        <v>233</v>
      </c>
      <c r="AY244" s="18" t="s">
        <v>223</v>
      </c>
      <c r="BE244" s="141">
        <f>IF(N244="základní",J244,0)</f>
        <v>0</v>
      </c>
      <c r="BF244" s="141">
        <f>IF(N244="snížená",J244,0)</f>
        <v>0</v>
      </c>
      <c r="BG244" s="141">
        <f>IF(N244="zákl. přenesená",J244,0)</f>
        <v>0</v>
      </c>
      <c r="BH244" s="141">
        <f>IF(N244="sníž. přenesená",J244,0)</f>
        <v>0</v>
      </c>
      <c r="BI244" s="141">
        <f>IF(N244="nulová",J244,0)</f>
        <v>0</v>
      </c>
      <c r="BJ244" s="18" t="s">
        <v>84</v>
      </c>
      <c r="BK244" s="141">
        <f>ROUND(I244*H244,2)</f>
        <v>0</v>
      </c>
      <c r="BL244" s="18" t="s">
        <v>232</v>
      </c>
      <c r="BM244" s="140" t="s">
        <v>2454</v>
      </c>
    </row>
    <row r="245" spans="2:65" s="1" customFormat="1" ht="11.25">
      <c r="B245" s="34"/>
      <c r="D245" s="163" t="s">
        <v>274</v>
      </c>
      <c r="F245" s="164" t="s">
        <v>2455</v>
      </c>
      <c r="I245" s="165"/>
      <c r="L245" s="34"/>
      <c r="M245" s="166"/>
      <c r="T245" s="55"/>
      <c r="AT245" s="18" t="s">
        <v>274</v>
      </c>
      <c r="AU245" s="18" t="s">
        <v>233</v>
      </c>
    </row>
    <row r="246" spans="2:65" s="1" customFormat="1" ht="21.75" customHeight="1">
      <c r="B246" s="34"/>
      <c r="C246" s="129" t="s">
        <v>753</v>
      </c>
      <c r="D246" s="129" t="s">
        <v>227</v>
      </c>
      <c r="E246" s="130" t="s">
        <v>2456</v>
      </c>
      <c r="F246" s="131" t="s">
        <v>2457</v>
      </c>
      <c r="G246" s="132" t="s">
        <v>563</v>
      </c>
      <c r="H246" s="133">
        <v>115</v>
      </c>
      <c r="I246" s="134"/>
      <c r="J246" s="135">
        <f>ROUND(I246*H246,2)</f>
        <v>0</v>
      </c>
      <c r="K246" s="131" t="s">
        <v>272</v>
      </c>
      <c r="L246" s="34"/>
      <c r="M246" s="136" t="s">
        <v>19</v>
      </c>
      <c r="N246" s="137" t="s">
        <v>47</v>
      </c>
      <c r="P246" s="138">
        <f>O246*H246</f>
        <v>0</v>
      </c>
      <c r="Q246" s="138">
        <v>0</v>
      </c>
      <c r="R246" s="138">
        <f>Q246*H246</f>
        <v>0</v>
      </c>
      <c r="S246" s="138">
        <v>0</v>
      </c>
      <c r="T246" s="139">
        <f>S246*H246</f>
        <v>0</v>
      </c>
      <c r="AR246" s="140" t="s">
        <v>232</v>
      </c>
      <c r="AT246" s="140" t="s">
        <v>227</v>
      </c>
      <c r="AU246" s="140" t="s">
        <v>233</v>
      </c>
      <c r="AY246" s="18" t="s">
        <v>223</v>
      </c>
      <c r="BE246" s="141">
        <f>IF(N246="základní",J246,0)</f>
        <v>0</v>
      </c>
      <c r="BF246" s="141">
        <f>IF(N246="snížená",J246,0)</f>
        <v>0</v>
      </c>
      <c r="BG246" s="141">
        <f>IF(N246="zákl. přenesená",J246,0)</f>
        <v>0</v>
      </c>
      <c r="BH246" s="141">
        <f>IF(N246="sníž. přenesená",J246,0)</f>
        <v>0</v>
      </c>
      <c r="BI246" s="141">
        <f>IF(N246="nulová",J246,0)</f>
        <v>0</v>
      </c>
      <c r="BJ246" s="18" t="s">
        <v>84</v>
      </c>
      <c r="BK246" s="141">
        <f>ROUND(I246*H246,2)</f>
        <v>0</v>
      </c>
      <c r="BL246" s="18" t="s">
        <v>232</v>
      </c>
      <c r="BM246" s="140" t="s">
        <v>2458</v>
      </c>
    </row>
    <row r="247" spans="2:65" s="1" customFormat="1" ht="11.25">
      <c r="B247" s="34"/>
      <c r="D247" s="163" t="s">
        <v>274</v>
      </c>
      <c r="F247" s="164" t="s">
        <v>2459</v>
      </c>
      <c r="I247" s="165"/>
      <c r="L247" s="34"/>
      <c r="M247" s="166"/>
      <c r="T247" s="55"/>
      <c r="AT247" s="18" t="s">
        <v>274</v>
      </c>
      <c r="AU247" s="18" t="s">
        <v>233</v>
      </c>
    </row>
    <row r="248" spans="2:65" s="1" customFormat="1" ht="24.2" customHeight="1">
      <c r="B248" s="34"/>
      <c r="C248" s="129" t="s">
        <v>760</v>
      </c>
      <c r="D248" s="129" t="s">
        <v>227</v>
      </c>
      <c r="E248" s="130" t="s">
        <v>2460</v>
      </c>
      <c r="F248" s="131" t="s">
        <v>2461</v>
      </c>
      <c r="G248" s="132" t="s">
        <v>563</v>
      </c>
      <c r="H248" s="133">
        <v>923</v>
      </c>
      <c r="I248" s="134"/>
      <c r="J248" s="135">
        <f>ROUND(I248*H248,2)</f>
        <v>0</v>
      </c>
      <c r="K248" s="131" t="s">
        <v>272</v>
      </c>
      <c r="L248" s="34"/>
      <c r="M248" s="136" t="s">
        <v>19</v>
      </c>
      <c r="N248" s="137" t="s">
        <v>47</v>
      </c>
      <c r="P248" s="138">
        <f>O248*H248</f>
        <v>0</v>
      </c>
      <c r="Q248" s="138">
        <v>0</v>
      </c>
      <c r="R248" s="138">
        <f>Q248*H248</f>
        <v>0</v>
      </c>
      <c r="S248" s="138">
        <v>0</v>
      </c>
      <c r="T248" s="139">
        <f>S248*H248</f>
        <v>0</v>
      </c>
      <c r="AR248" s="140" t="s">
        <v>232</v>
      </c>
      <c r="AT248" s="140" t="s">
        <v>227</v>
      </c>
      <c r="AU248" s="140" t="s">
        <v>233</v>
      </c>
      <c r="AY248" s="18" t="s">
        <v>223</v>
      </c>
      <c r="BE248" s="141">
        <f>IF(N248="základní",J248,0)</f>
        <v>0</v>
      </c>
      <c r="BF248" s="141">
        <f>IF(N248="snížená",J248,0)</f>
        <v>0</v>
      </c>
      <c r="BG248" s="141">
        <f>IF(N248="zákl. přenesená",J248,0)</f>
        <v>0</v>
      </c>
      <c r="BH248" s="141">
        <f>IF(N248="sníž. přenesená",J248,0)</f>
        <v>0</v>
      </c>
      <c r="BI248" s="141">
        <f>IF(N248="nulová",J248,0)</f>
        <v>0</v>
      </c>
      <c r="BJ248" s="18" t="s">
        <v>84</v>
      </c>
      <c r="BK248" s="141">
        <f>ROUND(I248*H248,2)</f>
        <v>0</v>
      </c>
      <c r="BL248" s="18" t="s">
        <v>232</v>
      </c>
      <c r="BM248" s="140" t="s">
        <v>2462</v>
      </c>
    </row>
    <row r="249" spans="2:65" s="1" customFormat="1" ht="11.25">
      <c r="B249" s="34"/>
      <c r="D249" s="163" t="s">
        <v>274</v>
      </c>
      <c r="F249" s="164" t="s">
        <v>2463</v>
      </c>
      <c r="I249" s="165"/>
      <c r="L249" s="34"/>
      <c r="M249" s="166"/>
      <c r="T249" s="55"/>
      <c r="AT249" s="18" t="s">
        <v>274</v>
      </c>
      <c r="AU249" s="18" t="s">
        <v>233</v>
      </c>
    </row>
    <row r="250" spans="2:65" s="13" customFormat="1" ht="11.25">
      <c r="B250" s="149"/>
      <c r="D250" s="143" t="s">
        <v>249</v>
      </c>
      <c r="E250" s="150" t="s">
        <v>19</v>
      </c>
      <c r="F250" s="151" t="s">
        <v>2464</v>
      </c>
      <c r="H250" s="152">
        <v>923</v>
      </c>
      <c r="I250" s="153"/>
      <c r="L250" s="149"/>
      <c r="M250" s="154"/>
      <c r="T250" s="155"/>
      <c r="AT250" s="150" t="s">
        <v>249</v>
      </c>
      <c r="AU250" s="150" t="s">
        <v>233</v>
      </c>
      <c r="AV250" s="13" t="s">
        <v>87</v>
      </c>
      <c r="AW250" s="13" t="s">
        <v>37</v>
      </c>
      <c r="AX250" s="13" t="s">
        <v>84</v>
      </c>
      <c r="AY250" s="150" t="s">
        <v>223</v>
      </c>
    </row>
    <row r="251" spans="2:65" s="1" customFormat="1" ht="24.2" customHeight="1">
      <c r="B251" s="34"/>
      <c r="C251" s="129" t="s">
        <v>766</v>
      </c>
      <c r="D251" s="129" t="s">
        <v>227</v>
      </c>
      <c r="E251" s="130" t="s">
        <v>2465</v>
      </c>
      <c r="F251" s="131" t="s">
        <v>2466</v>
      </c>
      <c r="G251" s="132" t="s">
        <v>563</v>
      </c>
      <c r="H251" s="133">
        <v>123</v>
      </c>
      <c r="I251" s="134"/>
      <c r="J251" s="135">
        <f>ROUND(I251*H251,2)</f>
        <v>0</v>
      </c>
      <c r="K251" s="131" t="s">
        <v>272</v>
      </c>
      <c r="L251" s="34"/>
      <c r="M251" s="136" t="s">
        <v>19</v>
      </c>
      <c r="N251" s="137" t="s">
        <v>47</v>
      </c>
      <c r="P251" s="138">
        <f>O251*H251</f>
        <v>0</v>
      </c>
      <c r="Q251" s="138">
        <v>0</v>
      </c>
      <c r="R251" s="138">
        <f>Q251*H251</f>
        <v>0</v>
      </c>
      <c r="S251" s="138">
        <v>0</v>
      </c>
      <c r="T251" s="139">
        <f>S251*H251</f>
        <v>0</v>
      </c>
      <c r="AR251" s="140" t="s">
        <v>232</v>
      </c>
      <c r="AT251" s="140" t="s">
        <v>227</v>
      </c>
      <c r="AU251" s="140" t="s">
        <v>233</v>
      </c>
      <c r="AY251" s="18" t="s">
        <v>223</v>
      </c>
      <c r="BE251" s="141">
        <f>IF(N251="základní",J251,0)</f>
        <v>0</v>
      </c>
      <c r="BF251" s="141">
        <f>IF(N251="snížená",J251,0)</f>
        <v>0</v>
      </c>
      <c r="BG251" s="141">
        <f>IF(N251="zákl. přenesená",J251,0)</f>
        <v>0</v>
      </c>
      <c r="BH251" s="141">
        <f>IF(N251="sníž. přenesená",J251,0)</f>
        <v>0</v>
      </c>
      <c r="BI251" s="141">
        <f>IF(N251="nulová",J251,0)</f>
        <v>0</v>
      </c>
      <c r="BJ251" s="18" t="s">
        <v>84</v>
      </c>
      <c r="BK251" s="141">
        <f>ROUND(I251*H251,2)</f>
        <v>0</v>
      </c>
      <c r="BL251" s="18" t="s">
        <v>232</v>
      </c>
      <c r="BM251" s="140" t="s">
        <v>2467</v>
      </c>
    </row>
    <row r="252" spans="2:65" s="1" customFormat="1" ht="11.25">
      <c r="B252" s="34"/>
      <c r="D252" s="163" t="s">
        <v>274</v>
      </c>
      <c r="F252" s="164" t="s">
        <v>2468</v>
      </c>
      <c r="I252" s="165"/>
      <c r="L252" s="34"/>
      <c r="M252" s="166"/>
      <c r="T252" s="55"/>
      <c r="AT252" s="18" t="s">
        <v>274</v>
      </c>
      <c r="AU252" s="18" t="s">
        <v>233</v>
      </c>
    </row>
    <row r="253" spans="2:65" s="13" customFormat="1" ht="11.25">
      <c r="B253" s="149"/>
      <c r="D253" s="143" t="s">
        <v>249</v>
      </c>
      <c r="E253" s="150" t="s">
        <v>19</v>
      </c>
      <c r="F253" s="151" t="s">
        <v>2469</v>
      </c>
      <c r="H253" s="152">
        <v>123</v>
      </c>
      <c r="I253" s="153"/>
      <c r="L253" s="149"/>
      <c r="M253" s="154"/>
      <c r="T253" s="155"/>
      <c r="AT253" s="150" t="s">
        <v>249</v>
      </c>
      <c r="AU253" s="150" t="s">
        <v>233</v>
      </c>
      <c r="AV253" s="13" t="s">
        <v>87</v>
      </c>
      <c r="AW253" s="13" t="s">
        <v>37</v>
      </c>
      <c r="AX253" s="13" t="s">
        <v>84</v>
      </c>
      <c r="AY253" s="150" t="s">
        <v>223</v>
      </c>
    </row>
    <row r="254" spans="2:65" s="1" customFormat="1" ht="24.2" customHeight="1">
      <c r="B254" s="34"/>
      <c r="C254" s="129" t="s">
        <v>772</v>
      </c>
      <c r="D254" s="129" t="s">
        <v>227</v>
      </c>
      <c r="E254" s="130" t="s">
        <v>2470</v>
      </c>
      <c r="F254" s="131" t="s">
        <v>2471</v>
      </c>
      <c r="G254" s="132" t="s">
        <v>230</v>
      </c>
      <c r="H254" s="133">
        <v>65</v>
      </c>
      <c r="I254" s="134"/>
      <c r="J254" s="135">
        <f>ROUND(I254*H254,2)</f>
        <v>0</v>
      </c>
      <c r="K254" s="131" t="s">
        <v>272</v>
      </c>
      <c r="L254" s="34"/>
      <c r="M254" s="136" t="s">
        <v>19</v>
      </c>
      <c r="N254" s="137" t="s">
        <v>47</v>
      </c>
      <c r="P254" s="138">
        <f>O254*H254</f>
        <v>0</v>
      </c>
      <c r="Q254" s="138">
        <v>0.04</v>
      </c>
      <c r="R254" s="138">
        <f>Q254*H254</f>
        <v>2.6</v>
      </c>
      <c r="S254" s="138">
        <v>0</v>
      </c>
      <c r="T254" s="139">
        <f>S254*H254</f>
        <v>0</v>
      </c>
      <c r="AR254" s="140" t="s">
        <v>232</v>
      </c>
      <c r="AT254" s="140" t="s">
        <v>227</v>
      </c>
      <c r="AU254" s="140" t="s">
        <v>233</v>
      </c>
      <c r="AY254" s="18" t="s">
        <v>223</v>
      </c>
      <c r="BE254" s="141">
        <f>IF(N254="základní",J254,0)</f>
        <v>0</v>
      </c>
      <c r="BF254" s="141">
        <f>IF(N254="snížená",J254,0)</f>
        <v>0</v>
      </c>
      <c r="BG254" s="141">
        <f>IF(N254="zákl. přenesená",J254,0)</f>
        <v>0</v>
      </c>
      <c r="BH254" s="141">
        <f>IF(N254="sníž. přenesená",J254,0)</f>
        <v>0</v>
      </c>
      <c r="BI254" s="141">
        <f>IF(N254="nulová",J254,0)</f>
        <v>0</v>
      </c>
      <c r="BJ254" s="18" t="s">
        <v>84</v>
      </c>
      <c r="BK254" s="141">
        <f>ROUND(I254*H254,2)</f>
        <v>0</v>
      </c>
      <c r="BL254" s="18" t="s">
        <v>232</v>
      </c>
      <c r="BM254" s="140" t="s">
        <v>2472</v>
      </c>
    </row>
    <row r="255" spans="2:65" s="1" customFormat="1" ht="11.25">
      <c r="B255" s="34"/>
      <c r="D255" s="163" t="s">
        <v>274</v>
      </c>
      <c r="F255" s="164" t="s">
        <v>2473</v>
      </c>
      <c r="I255" s="165"/>
      <c r="L255" s="34"/>
      <c r="M255" s="166"/>
      <c r="T255" s="55"/>
      <c r="AT255" s="18" t="s">
        <v>274</v>
      </c>
      <c r="AU255" s="18" t="s">
        <v>233</v>
      </c>
    </row>
    <row r="256" spans="2:65" s="13" customFormat="1" ht="11.25">
      <c r="B256" s="149"/>
      <c r="D256" s="143" t="s">
        <v>249</v>
      </c>
      <c r="E256" s="150" t="s">
        <v>19</v>
      </c>
      <c r="F256" s="151" t="s">
        <v>2474</v>
      </c>
      <c r="H256" s="152">
        <v>65</v>
      </c>
      <c r="I256" s="153"/>
      <c r="L256" s="149"/>
      <c r="M256" s="154"/>
      <c r="T256" s="155"/>
      <c r="AT256" s="150" t="s">
        <v>249</v>
      </c>
      <c r="AU256" s="150" t="s">
        <v>233</v>
      </c>
      <c r="AV256" s="13" t="s">
        <v>87</v>
      </c>
      <c r="AW256" s="13" t="s">
        <v>37</v>
      </c>
      <c r="AX256" s="13" t="s">
        <v>84</v>
      </c>
      <c r="AY256" s="150" t="s">
        <v>223</v>
      </c>
    </row>
    <row r="257" spans="2:65" s="1" customFormat="1" ht="24.2" customHeight="1">
      <c r="B257" s="34"/>
      <c r="C257" s="174" t="s">
        <v>777</v>
      </c>
      <c r="D257" s="174" t="s">
        <v>314</v>
      </c>
      <c r="E257" s="175" t="s">
        <v>2475</v>
      </c>
      <c r="F257" s="176" t="s">
        <v>2476</v>
      </c>
      <c r="G257" s="177" t="s">
        <v>230</v>
      </c>
      <c r="H257" s="178">
        <v>46</v>
      </c>
      <c r="I257" s="179"/>
      <c r="J257" s="180">
        <f>ROUND(I257*H257,2)</f>
        <v>0</v>
      </c>
      <c r="K257" s="176" t="s">
        <v>272</v>
      </c>
      <c r="L257" s="181"/>
      <c r="M257" s="182" t="s">
        <v>19</v>
      </c>
      <c r="N257" s="183" t="s">
        <v>47</v>
      </c>
      <c r="P257" s="138">
        <f>O257*H257</f>
        <v>0</v>
      </c>
      <c r="Q257" s="138">
        <v>1.3299999999999999E-2</v>
      </c>
      <c r="R257" s="138">
        <f>Q257*H257</f>
        <v>0.61180000000000001</v>
      </c>
      <c r="S257" s="138">
        <v>0</v>
      </c>
      <c r="T257" s="139">
        <f>S257*H257</f>
        <v>0</v>
      </c>
      <c r="AR257" s="140" t="s">
        <v>268</v>
      </c>
      <c r="AT257" s="140" t="s">
        <v>314</v>
      </c>
      <c r="AU257" s="140" t="s">
        <v>233</v>
      </c>
      <c r="AY257" s="18" t="s">
        <v>223</v>
      </c>
      <c r="BE257" s="141">
        <f>IF(N257="základní",J257,0)</f>
        <v>0</v>
      </c>
      <c r="BF257" s="141">
        <f>IF(N257="snížená",J257,0)</f>
        <v>0</v>
      </c>
      <c r="BG257" s="141">
        <f>IF(N257="zákl. přenesená",J257,0)</f>
        <v>0</v>
      </c>
      <c r="BH257" s="141">
        <f>IF(N257="sníž. přenesená",J257,0)</f>
        <v>0</v>
      </c>
      <c r="BI257" s="141">
        <f>IF(N257="nulová",J257,0)</f>
        <v>0</v>
      </c>
      <c r="BJ257" s="18" t="s">
        <v>84</v>
      </c>
      <c r="BK257" s="141">
        <f>ROUND(I257*H257,2)</f>
        <v>0</v>
      </c>
      <c r="BL257" s="18" t="s">
        <v>232</v>
      </c>
      <c r="BM257" s="140" t="s">
        <v>2477</v>
      </c>
    </row>
    <row r="258" spans="2:65" s="1" customFormat="1" ht="16.5" customHeight="1">
      <c r="B258" s="34"/>
      <c r="C258" s="174" t="s">
        <v>782</v>
      </c>
      <c r="D258" s="174" t="s">
        <v>314</v>
      </c>
      <c r="E258" s="175" t="s">
        <v>2478</v>
      </c>
      <c r="F258" s="176" t="s">
        <v>2479</v>
      </c>
      <c r="G258" s="177" t="s">
        <v>230</v>
      </c>
      <c r="H258" s="178">
        <v>19</v>
      </c>
      <c r="I258" s="179"/>
      <c r="J258" s="180">
        <f>ROUND(I258*H258,2)</f>
        <v>0</v>
      </c>
      <c r="K258" s="176" t="s">
        <v>272</v>
      </c>
      <c r="L258" s="181"/>
      <c r="M258" s="182" t="s">
        <v>19</v>
      </c>
      <c r="N258" s="183" t="s">
        <v>47</v>
      </c>
      <c r="P258" s="138">
        <f>O258*H258</f>
        <v>0</v>
      </c>
      <c r="Q258" s="138">
        <v>1.2E-2</v>
      </c>
      <c r="R258" s="138">
        <f>Q258*H258</f>
        <v>0.22800000000000001</v>
      </c>
      <c r="S258" s="138">
        <v>0</v>
      </c>
      <c r="T258" s="139">
        <f>S258*H258</f>
        <v>0</v>
      </c>
      <c r="AR258" s="140" t="s">
        <v>268</v>
      </c>
      <c r="AT258" s="140" t="s">
        <v>314</v>
      </c>
      <c r="AU258" s="140" t="s">
        <v>233</v>
      </c>
      <c r="AY258" s="18" t="s">
        <v>223</v>
      </c>
      <c r="BE258" s="141">
        <f>IF(N258="základní",J258,0)</f>
        <v>0</v>
      </c>
      <c r="BF258" s="141">
        <f>IF(N258="snížená",J258,0)</f>
        <v>0</v>
      </c>
      <c r="BG258" s="141">
        <f>IF(N258="zákl. přenesená",J258,0)</f>
        <v>0</v>
      </c>
      <c r="BH258" s="141">
        <f>IF(N258="sníž. přenesená",J258,0)</f>
        <v>0</v>
      </c>
      <c r="BI258" s="141">
        <f>IF(N258="nulová",J258,0)</f>
        <v>0</v>
      </c>
      <c r="BJ258" s="18" t="s">
        <v>84</v>
      </c>
      <c r="BK258" s="141">
        <f>ROUND(I258*H258,2)</f>
        <v>0</v>
      </c>
      <c r="BL258" s="18" t="s">
        <v>232</v>
      </c>
      <c r="BM258" s="140" t="s">
        <v>2480</v>
      </c>
    </row>
    <row r="259" spans="2:65" s="1" customFormat="1" ht="24.2" customHeight="1">
      <c r="B259" s="34"/>
      <c r="C259" s="129" t="s">
        <v>787</v>
      </c>
      <c r="D259" s="129" t="s">
        <v>227</v>
      </c>
      <c r="E259" s="130" t="s">
        <v>2481</v>
      </c>
      <c r="F259" s="131" t="s">
        <v>2482</v>
      </c>
      <c r="G259" s="132" t="s">
        <v>230</v>
      </c>
      <c r="H259" s="133">
        <v>2</v>
      </c>
      <c r="I259" s="134"/>
      <c r="J259" s="135">
        <f>ROUND(I259*H259,2)</f>
        <v>0</v>
      </c>
      <c r="K259" s="131" t="s">
        <v>272</v>
      </c>
      <c r="L259" s="34"/>
      <c r="M259" s="136" t="s">
        <v>19</v>
      </c>
      <c r="N259" s="137" t="s">
        <v>47</v>
      </c>
      <c r="P259" s="138">
        <f>O259*H259</f>
        <v>0</v>
      </c>
      <c r="Q259" s="138">
        <v>0.05</v>
      </c>
      <c r="R259" s="138">
        <f>Q259*H259</f>
        <v>0.1</v>
      </c>
      <c r="S259" s="138">
        <v>0</v>
      </c>
      <c r="T259" s="139">
        <f>S259*H259</f>
        <v>0</v>
      </c>
      <c r="AR259" s="140" t="s">
        <v>232</v>
      </c>
      <c r="AT259" s="140" t="s">
        <v>227</v>
      </c>
      <c r="AU259" s="140" t="s">
        <v>233</v>
      </c>
      <c r="AY259" s="18" t="s">
        <v>223</v>
      </c>
      <c r="BE259" s="141">
        <f>IF(N259="základní",J259,0)</f>
        <v>0</v>
      </c>
      <c r="BF259" s="141">
        <f>IF(N259="snížená",J259,0)</f>
        <v>0</v>
      </c>
      <c r="BG259" s="141">
        <f>IF(N259="zákl. přenesená",J259,0)</f>
        <v>0</v>
      </c>
      <c r="BH259" s="141">
        <f>IF(N259="sníž. přenesená",J259,0)</f>
        <v>0</v>
      </c>
      <c r="BI259" s="141">
        <f>IF(N259="nulová",J259,0)</f>
        <v>0</v>
      </c>
      <c r="BJ259" s="18" t="s">
        <v>84</v>
      </c>
      <c r="BK259" s="141">
        <f>ROUND(I259*H259,2)</f>
        <v>0</v>
      </c>
      <c r="BL259" s="18" t="s">
        <v>232</v>
      </c>
      <c r="BM259" s="140" t="s">
        <v>2483</v>
      </c>
    </row>
    <row r="260" spans="2:65" s="1" customFormat="1" ht="11.25">
      <c r="B260" s="34"/>
      <c r="D260" s="163" t="s">
        <v>274</v>
      </c>
      <c r="F260" s="164" t="s">
        <v>2484</v>
      </c>
      <c r="I260" s="165"/>
      <c r="L260" s="34"/>
      <c r="M260" s="166"/>
      <c r="T260" s="55"/>
      <c r="AT260" s="18" t="s">
        <v>274</v>
      </c>
      <c r="AU260" s="18" t="s">
        <v>233</v>
      </c>
    </row>
    <row r="261" spans="2:65" s="1" customFormat="1" ht="16.5" customHeight="1">
      <c r="B261" s="34"/>
      <c r="C261" s="174" t="s">
        <v>792</v>
      </c>
      <c r="D261" s="174" t="s">
        <v>314</v>
      </c>
      <c r="E261" s="175" t="s">
        <v>2485</v>
      </c>
      <c r="F261" s="176" t="s">
        <v>2486</v>
      </c>
      <c r="G261" s="177" t="s">
        <v>230</v>
      </c>
      <c r="H261" s="178">
        <v>2</v>
      </c>
      <c r="I261" s="179"/>
      <c r="J261" s="180">
        <f>ROUND(I261*H261,2)</f>
        <v>0</v>
      </c>
      <c r="K261" s="176" t="s">
        <v>272</v>
      </c>
      <c r="L261" s="181"/>
      <c r="M261" s="182" t="s">
        <v>19</v>
      </c>
      <c r="N261" s="183" t="s">
        <v>47</v>
      </c>
      <c r="P261" s="138">
        <f>O261*H261</f>
        <v>0</v>
      </c>
      <c r="Q261" s="138">
        <v>2.9499999999999998E-2</v>
      </c>
      <c r="R261" s="138">
        <f>Q261*H261</f>
        <v>5.8999999999999997E-2</v>
      </c>
      <c r="S261" s="138">
        <v>0</v>
      </c>
      <c r="T261" s="139">
        <f>S261*H261</f>
        <v>0</v>
      </c>
      <c r="AR261" s="140" t="s">
        <v>268</v>
      </c>
      <c r="AT261" s="140" t="s">
        <v>314</v>
      </c>
      <c r="AU261" s="140" t="s">
        <v>233</v>
      </c>
      <c r="AY261" s="18" t="s">
        <v>223</v>
      </c>
      <c r="BE261" s="141">
        <f>IF(N261="základní",J261,0)</f>
        <v>0</v>
      </c>
      <c r="BF261" s="141">
        <f>IF(N261="snížená",J261,0)</f>
        <v>0</v>
      </c>
      <c r="BG261" s="141">
        <f>IF(N261="zákl. přenesená",J261,0)</f>
        <v>0</v>
      </c>
      <c r="BH261" s="141">
        <f>IF(N261="sníž. přenesená",J261,0)</f>
        <v>0</v>
      </c>
      <c r="BI261" s="141">
        <f>IF(N261="nulová",J261,0)</f>
        <v>0</v>
      </c>
      <c r="BJ261" s="18" t="s">
        <v>84</v>
      </c>
      <c r="BK261" s="141">
        <f>ROUND(I261*H261,2)</f>
        <v>0</v>
      </c>
      <c r="BL261" s="18" t="s">
        <v>232</v>
      </c>
      <c r="BM261" s="140" t="s">
        <v>2487</v>
      </c>
    </row>
    <row r="262" spans="2:65" s="1" customFormat="1" ht="16.5" customHeight="1">
      <c r="B262" s="34"/>
      <c r="C262" s="129" t="s">
        <v>1499</v>
      </c>
      <c r="D262" s="129" t="s">
        <v>227</v>
      </c>
      <c r="E262" s="130" t="s">
        <v>2488</v>
      </c>
      <c r="F262" s="131" t="s">
        <v>2489</v>
      </c>
      <c r="G262" s="132" t="s">
        <v>563</v>
      </c>
      <c r="H262" s="133">
        <v>1046</v>
      </c>
      <c r="I262" s="134"/>
      <c r="J262" s="135">
        <f>ROUND(I262*H262,2)</f>
        <v>0</v>
      </c>
      <c r="K262" s="131" t="s">
        <v>272</v>
      </c>
      <c r="L262" s="34"/>
      <c r="M262" s="136" t="s">
        <v>19</v>
      </c>
      <c r="N262" s="137" t="s">
        <v>47</v>
      </c>
      <c r="P262" s="138">
        <f>O262*H262</f>
        <v>0</v>
      </c>
      <c r="Q262" s="138">
        <v>1.9000000000000001E-4</v>
      </c>
      <c r="R262" s="138">
        <f>Q262*H262</f>
        <v>0.19874</v>
      </c>
      <c r="S262" s="138">
        <v>0</v>
      </c>
      <c r="T262" s="139">
        <f>S262*H262</f>
        <v>0</v>
      </c>
      <c r="AR262" s="140" t="s">
        <v>232</v>
      </c>
      <c r="AT262" s="140" t="s">
        <v>227</v>
      </c>
      <c r="AU262" s="140" t="s">
        <v>233</v>
      </c>
      <c r="AY262" s="18" t="s">
        <v>223</v>
      </c>
      <c r="BE262" s="141">
        <f>IF(N262="základní",J262,0)</f>
        <v>0</v>
      </c>
      <c r="BF262" s="141">
        <f>IF(N262="snížená",J262,0)</f>
        <v>0</v>
      </c>
      <c r="BG262" s="141">
        <f>IF(N262="zákl. přenesená",J262,0)</f>
        <v>0</v>
      </c>
      <c r="BH262" s="141">
        <f>IF(N262="sníž. přenesená",J262,0)</f>
        <v>0</v>
      </c>
      <c r="BI262" s="141">
        <f>IF(N262="nulová",J262,0)</f>
        <v>0</v>
      </c>
      <c r="BJ262" s="18" t="s">
        <v>84</v>
      </c>
      <c r="BK262" s="141">
        <f>ROUND(I262*H262,2)</f>
        <v>0</v>
      </c>
      <c r="BL262" s="18" t="s">
        <v>232</v>
      </c>
      <c r="BM262" s="140" t="s">
        <v>2490</v>
      </c>
    </row>
    <row r="263" spans="2:65" s="1" customFormat="1" ht="11.25">
      <c r="B263" s="34"/>
      <c r="D263" s="163" t="s">
        <v>274</v>
      </c>
      <c r="F263" s="164" t="s">
        <v>2491</v>
      </c>
      <c r="I263" s="165"/>
      <c r="L263" s="34"/>
      <c r="M263" s="166"/>
      <c r="T263" s="55"/>
      <c r="AT263" s="18" t="s">
        <v>274</v>
      </c>
      <c r="AU263" s="18" t="s">
        <v>233</v>
      </c>
    </row>
    <row r="264" spans="2:65" s="13" customFormat="1" ht="11.25">
      <c r="B264" s="149"/>
      <c r="D264" s="143" t="s">
        <v>249</v>
      </c>
      <c r="E264" s="150" t="s">
        <v>19</v>
      </c>
      <c r="F264" s="151" t="s">
        <v>2492</v>
      </c>
      <c r="H264" s="152">
        <v>1046</v>
      </c>
      <c r="I264" s="153"/>
      <c r="L264" s="149"/>
      <c r="M264" s="154"/>
      <c r="T264" s="155"/>
      <c r="AT264" s="150" t="s">
        <v>249</v>
      </c>
      <c r="AU264" s="150" t="s">
        <v>233</v>
      </c>
      <c r="AV264" s="13" t="s">
        <v>87</v>
      </c>
      <c r="AW264" s="13" t="s">
        <v>37</v>
      </c>
      <c r="AX264" s="13" t="s">
        <v>84</v>
      </c>
      <c r="AY264" s="150" t="s">
        <v>223</v>
      </c>
    </row>
    <row r="265" spans="2:65" s="1" customFormat="1" ht="24.2" customHeight="1">
      <c r="B265" s="34"/>
      <c r="C265" s="129" t="s">
        <v>1505</v>
      </c>
      <c r="D265" s="129" t="s">
        <v>227</v>
      </c>
      <c r="E265" s="130" t="s">
        <v>2493</v>
      </c>
      <c r="F265" s="131" t="s">
        <v>2494</v>
      </c>
      <c r="G265" s="132" t="s">
        <v>563</v>
      </c>
      <c r="H265" s="133">
        <v>1046</v>
      </c>
      <c r="I265" s="134"/>
      <c r="J265" s="135">
        <f>ROUND(I265*H265,2)</f>
        <v>0</v>
      </c>
      <c r="K265" s="131" t="s">
        <v>272</v>
      </c>
      <c r="L265" s="34"/>
      <c r="M265" s="136" t="s">
        <v>19</v>
      </c>
      <c r="N265" s="137" t="s">
        <v>47</v>
      </c>
      <c r="P265" s="138">
        <f>O265*H265</f>
        <v>0</v>
      </c>
      <c r="Q265" s="138">
        <v>9.0000000000000006E-5</v>
      </c>
      <c r="R265" s="138">
        <f>Q265*H265</f>
        <v>9.4140000000000001E-2</v>
      </c>
      <c r="S265" s="138">
        <v>0</v>
      </c>
      <c r="T265" s="139">
        <f>S265*H265</f>
        <v>0</v>
      </c>
      <c r="AR265" s="140" t="s">
        <v>232</v>
      </c>
      <c r="AT265" s="140" t="s">
        <v>227</v>
      </c>
      <c r="AU265" s="140" t="s">
        <v>233</v>
      </c>
      <c r="AY265" s="18" t="s">
        <v>223</v>
      </c>
      <c r="BE265" s="141">
        <f>IF(N265="základní",J265,0)</f>
        <v>0</v>
      </c>
      <c r="BF265" s="141">
        <f>IF(N265="snížená",J265,0)</f>
        <v>0</v>
      </c>
      <c r="BG265" s="141">
        <f>IF(N265="zákl. přenesená",J265,0)</f>
        <v>0</v>
      </c>
      <c r="BH265" s="141">
        <f>IF(N265="sníž. přenesená",J265,0)</f>
        <v>0</v>
      </c>
      <c r="BI265" s="141">
        <f>IF(N265="nulová",J265,0)</f>
        <v>0</v>
      </c>
      <c r="BJ265" s="18" t="s">
        <v>84</v>
      </c>
      <c r="BK265" s="141">
        <f>ROUND(I265*H265,2)</f>
        <v>0</v>
      </c>
      <c r="BL265" s="18" t="s">
        <v>232</v>
      </c>
      <c r="BM265" s="140" t="s">
        <v>2495</v>
      </c>
    </row>
    <row r="266" spans="2:65" s="1" customFormat="1" ht="11.25">
      <c r="B266" s="34"/>
      <c r="D266" s="163" t="s">
        <v>274</v>
      </c>
      <c r="F266" s="164" t="s">
        <v>2496</v>
      </c>
      <c r="I266" s="165"/>
      <c r="L266" s="34"/>
      <c r="M266" s="166"/>
      <c r="T266" s="55"/>
      <c r="AT266" s="18" t="s">
        <v>274</v>
      </c>
      <c r="AU266" s="18" t="s">
        <v>233</v>
      </c>
    </row>
    <row r="267" spans="2:65" s="13" customFormat="1" ht="11.25">
      <c r="B267" s="149"/>
      <c r="D267" s="143" t="s">
        <v>249</v>
      </c>
      <c r="E267" s="150" t="s">
        <v>19</v>
      </c>
      <c r="F267" s="151" t="s">
        <v>2492</v>
      </c>
      <c r="H267" s="152">
        <v>1046</v>
      </c>
      <c r="I267" s="153"/>
      <c r="L267" s="149"/>
      <c r="M267" s="154"/>
      <c r="T267" s="155"/>
      <c r="AT267" s="150" t="s">
        <v>249</v>
      </c>
      <c r="AU267" s="150" t="s">
        <v>233</v>
      </c>
      <c r="AV267" s="13" t="s">
        <v>87</v>
      </c>
      <c r="AW267" s="13" t="s">
        <v>37</v>
      </c>
      <c r="AX267" s="13" t="s">
        <v>84</v>
      </c>
      <c r="AY267" s="150" t="s">
        <v>223</v>
      </c>
    </row>
    <row r="268" spans="2:65" s="1" customFormat="1" ht="24.2" customHeight="1">
      <c r="B268" s="34"/>
      <c r="C268" s="129" t="s">
        <v>1511</v>
      </c>
      <c r="D268" s="129" t="s">
        <v>227</v>
      </c>
      <c r="E268" s="130" t="s">
        <v>2497</v>
      </c>
      <c r="F268" s="131" t="s">
        <v>2498</v>
      </c>
      <c r="G268" s="132" t="s">
        <v>230</v>
      </c>
      <c r="H268" s="133">
        <v>18</v>
      </c>
      <c r="I268" s="134"/>
      <c r="J268" s="135">
        <f>ROUND(I268*H268,2)</f>
        <v>0</v>
      </c>
      <c r="K268" s="131" t="s">
        <v>272</v>
      </c>
      <c r="L268" s="34"/>
      <c r="M268" s="136" t="s">
        <v>19</v>
      </c>
      <c r="N268" s="137" t="s">
        <v>47</v>
      </c>
      <c r="P268" s="138">
        <f>O268*H268</f>
        <v>0</v>
      </c>
      <c r="Q268" s="138">
        <v>0.45937</v>
      </c>
      <c r="R268" s="138">
        <f>Q268*H268</f>
        <v>8.2686600000000006</v>
      </c>
      <c r="S268" s="138">
        <v>0</v>
      </c>
      <c r="T268" s="139">
        <f>S268*H268</f>
        <v>0</v>
      </c>
      <c r="AR268" s="140" t="s">
        <v>232</v>
      </c>
      <c r="AT268" s="140" t="s">
        <v>227</v>
      </c>
      <c r="AU268" s="140" t="s">
        <v>233</v>
      </c>
      <c r="AY268" s="18" t="s">
        <v>223</v>
      </c>
      <c r="BE268" s="141">
        <f>IF(N268="základní",J268,0)</f>
        <v>0</v>
      </c>
      <c r="BF268" s="141">
        <f>IF(N268="snížená",J268,0)</f>
        <v>0</v>
      </c>
      <c r="BG268" s="141">
        <f>IF(N268="zákl. přenesená",J268,0)</f>
        <v>0</v>
      </c>
      <c r="BH268" s="141">
        <f>IF(N268="sníž. přenesená",J268,0)</f>
        <v>0</v>
      </c>
      <c r="BI268" s="141">
        <f>IF(N268="nulová",J268,0)</f>
        <v>0</v>
      </c>
      <c r="BJ268" s="18" t="s">
        <v>84</v>
      </c>
      <c r="BK268" s="141">
        <f>ROUND(I268*H268,2)</f>
        <v>0</v>
      </c>
      <c r="BL268" s="18" t="s">
        <v>232</v>
      </c>
      <c r="BM268" s="140" t="s">
        <v>2499</v>
      </c>
    </row>
    <row r="269" spans="2:65" s="1" customFormat="1" ht="11.25">
      <c r="B269" s="34"/>
      <c r="D269" s="163" t="s">
        <v>274</v>
      </c>
      <c r="F269" s="164" t="s">
        <v>2500</v>
      </c>
      <c r="I269" s="165"/>
      <c r="L269" s="34"/>
      <c r="M269" s="166"/>
      <c r="T269" s="55"/>
      <c r="AT269" s="18" t="s">
        <v>274</v>
      </c>
      <c r="AU269" s="18" t="s">
        <v>233</v>
      </c>
    </row>
    <row r="270" spans="2:65" s="1" customFormat="1" ht="24.2" customHeight="1">
      <c r="B270" s="34"/>
      <c r="C270" s="129" t="s">
        <v>1517</v>
      </c>
      <c r="D270" s="129" t="s">
        <v>227</v>
      </c>
      <c r="E270" s="130" t="s">
        <v>2501</v>
      </c>
      <c r="F270" s="131" t="s">
        <v>2502</v>
      </c>
      <c r="G270" s="132" t="s">
        <v>230</v>
      </c>
      <c r="H270" s="133">
        <v>49</v>
      </c>
      <c r="I270" s="134"/>
      <c r="J270" s="135">
        <f>ROUND(I270*H270,2)</f>
        <v>0</v>
      </c>
      <c r="K270" s="131" t="s">
        <v>231</v>
      </c>
      <c r="L270" s="34"/>
      <c r="M270" s="136" t="s">
        <v>19</v>
      </c>
      <c r="N270" s="137" t="s">
        <v>47</v>
      </c>
      <c r="P270" s="138">
        <f>O270*H270</f>
        <v>0</v>
      </c>
      <c r="Q270" s="138">
        <v>4.0000000000000002E-4</v>
      </c>
      <c r="R270" s="138">
        <f>Q270*H270</f>
        <v>1.9599999999999999E-2</v>
      </c>
      <c r="S270" s="138">
        <v>0</v>
      </c>
      <c r="T270" s="139">
        <f>S270*H270</f>
        <v>0</v>
      </c>
      <c r="AR270" s="140" t="s">
        <v>232</v>
      </c>
      <c r="AT270" s="140" t="s">
        <v>227</v>
      </c>
      <c r="AU270" s="140" t="s">
        <v>233</v>
      </c>
      <c r="AY270" s="18" t="s">
        <v>223</v>
      </c>
      <c r="BE270" s="141">
        <f>IF(N270="základní",J270,0)</f>
        <v>0</v>
      </c>
      <c r="BF270" s="141">
        <f>IF(N270="snížená",J270,0)</f>
        <v>0</v>
      </c>
      <c r="BG270" s="141">
        <f>IF(N270="zákl. přenesená",J270,0)</f>
        <v>0</v>
      </c>
      <c r="BH270" s="141">
        <f>IF(N270="sníž. přenesená",J270,0)</f>
        <v>0</v>
      </c>
      <c r="BI270" s="141">
        <f>IF(N270="nulová",J270,0)</f>
        <v>0</v>
      </c>
      <c r="BJ270" s="18" t="s">
        <v>84</v>
      </c>
      <c r="BK270" s="141">
        <f>ROUND(I270*H270,2)</f>
        <v>0</v>
      </c>
      <c r="BL270" s="18" t="s">
        <v>232</v>
      </c>
      <c r="BM270" s="140" t="s">
        <v>2503</v>
      </c>
    </row>
    <row r="271" spans="2:65" s="13" customFormat="1" ht="11.25">
      <c r="B271" s="149"/>
      <c r="D271" s="143" t="s">
        <v>249</v>
      </c>
      <c r="E271" s="150" t="s">
        <v>19</v>
      </c>
      <c r="F271" s="151" t="s">
        <v>2504</v>
      </c>
      <c r="H271" s="152">
        <v>49</v>
      </c>
      <c r="I271" s="153"/>
      <c r="L271" s="149"/>
      <c r="M271" s="154"/>
      <c r="T271" s="155"/>
      <c r="AT271" s="150" t="s">
        <v>249</v>
      </c>
      <c r="AU271" s="150" t="s">
        <v>233</v>
      </c>
      <c r="AV271" s="13" t="s">
        <v>87</v>
      </c>
      <c r="AW271" s="13" t="s">
        <v>37</v>
      </c>
      <c r="AX271" s="13" t="s">
        <v>84</v>
      </c>
      <c r="AY271" s="150" t="s">
        <v>223</v>
      </c>
    </row>
    <row r="272" spans="2:65" s="1" customFormat="1" ht="24.2" customHeight="1">
      <c r="B272" s="34"/>
      <c r="C272" s="129" t="s">
        <v>1522</v>
      </c>
      <c r="D272" s="129" t="s">
        <v>227</v>
      </c>
      <c r="E272" s="130" t="s">
        <v>2505</v>
      </c>
      <c r="F272" s="131" t="s">
        <v>2506</v>
      </c>
      <c r="G272" s="132" t="s">
        <v>230</v>
      </c>
      <c r="H272" s="133">
        <v>14</v>
      </c>
      <c r="I272" s="134"/>
      <c r="J272" s="135">
        <f>ROUND(I272*H272,2)</f>
        <v>0</v>
      </c>
      <c r="K272" s="131" t="s">
        <v>272</v>
      </c>
      <c r="L272" s="34"/>
      <c r="M272" s="136" t="s">
        <v>19</v>
      </c>
      <c r="N272" s="137" t="s">
        <v>47</v>
      </c>
      <c r="P272" s="138">
        <f>O272*H272</f>
        <v>0</v>
      </c>
      <c r="Q272" s="138">
        <v>1E-3</v>
      </c>
      <c r="R272" s="138">
        <f>Q272*H272</f>
        <v>1.4E-2</v>
      </c>
      <c r="S272" s="138">
        <v>0</v>
      </c>
      <c r="T272" s="139">
        <f>S272*H272</f>
        <v>0</v>
      </c>
      <c r="AR272" s="140" t="s">
        <v>232</v>
      </c>
      <c r="AT272" s="140" t="s">
        <v>227</v>
      </c>
      <c r="AU272" s="140" t="s">
        <v>233</v>
      </c>
      <c r="AY272" s="18" t="s">
        <v>223</v>
      </c>
      <c r="BE272" s="141">
        <f>IF(N272="základní",J272,0)</f>
        <v>0</v>
      </c>
      <c r="BF272" s="141">
        <f>IF(N272="snížená",J272,0)</f>
        <v>0</v>
      </c>
      <c r="BG272" s="141">
        <f>IF(N272="zákl. přenesená",J272,0)</f>
        <v>0</v>
      </c>
      <c r="BH272" s="141">
        <f>IF(N272="sníž. přenesená",J272,0)</f>
        <v>0</v>
      </c>
      <c r="BI272" s="141">
        <f>IF(N272="nulová",J272,0)</f>
        <v>0</v>
      </c>
      <c r="BJ272" s="18" t="s">
        <v>84</v>
      </c>
      <c r="BK272" s="141">
        <f>ROUND(I272*H272,2)</f>
        <v>0</v>
      </c>
      <c r="BL272" s="18" t="s">
        <v>232</v>
      </c>
      <c r="BM272" s="140" t="s">
        <v>2507</v>
      </c>
    </row>
    <row r="273" spans="2:65" s="1" customFormat="1" ht="11.25">
      <c r="B273" s="34"/>
      <c r="D273" s="163" t="s">
        <v>274</v>
      </c>
      <c r="F273" s="164" t="s">
        <v>2508</v>
      </c>
      <c r="I273" s="165"/>
      <c r="L273" s="34"/>
      <c r="M273" s="166"/>
      <c r="T273" s="55"/>
      <c r="AT273" s="18" t="s">
        <v>274</v>
      </c>
      <c r="AU273" s="18" t="s">
        <v>233</v>
      </c>
    </row>
    <row r="274" spans="2:65" s="13" customFormat="1" ht="11.25">
      <c r="B274" s="149"/>
      <c r="D274" s="143" t="s">
        <v>249</v>
      </c>
      <c r="E274" s="150" t="s">
        <v>19</v>
      </c>
      <c r="F274" s="151" t="s">
        <v>2509</v>
      </c>
      <c r="H274" s="152">
        <v>14</v>
      </c>
      <c r="I274" s="153"/>
      <c r="L274" s="149"/>
      <c r="M274" s="154"/>
      <c r="T274" s="155"/>
      <c r="AT274" s="150" t="s">
        <v>249</v>
      </c>
      <c r="AU274" s="150" t="s">
        <v>233</v>
      </c>
      <c r="AV274" s="13" t="s">
        <v>87</v>
      </c>
      <c r="AW274" s="13" t="s">
        <v>37</v>
      </c>
      <c r="AX274" s="13" t="s">
        <v>84</v>
      </c>
      <c r="AY274" s="150" t="s">
        <v>223</v>
      </c>
    </row>
    <row r="275" spans="2:65" s="1" customFormat="1" ht="24.2" customHeight="1">
      <c r="B275" s="34"/>
      <c r="C275" s="129" t="s">
        <v>1528</v>
      </c>
      <c r="D275" s="129" t="s">
        <v>227</v>
      </c>
      <c r="E275" s="130" t="s">
        <v>2510</v>
      </c>
      <c r="F275" s="131" t="s">
        <v>2511</v>
      </c>
      <c r="G275" s="132" t="s">
        <v>563</v>
      </c>
      <c r="H275" s="133">
        <v>28</v>
      </c>
      <c r="I275" s="134"/>
      <c r="J275" s="135">
        <f>ROUND(I275*H275,2)</f>
        <v>0</v>
      </c>
      <c r="K275" s="131" t="s">
        <v>272</v>
      </c>
      <c r="L275" s="34"/>
      <c r="M275" s="136" t="s">
        <v>19</v>
      </c>
      <c r="N275" s="137" t="s">
        <v>47</v>
      </c>
      <c r="P275" s="138">
        <f>O275*H275</f>
        <v>0</v>
      </c>
      <c r="Q275" s="138">
        <v>6.4000000000000005E-4</v>
      </c>
      <c r="R275" s="138">
        <f>Q275*H275</f>
        <v>1.7920000000000002E-2</v>
      </c>
      <c r="S275" s="138">
        <v>0</v>
      </c>
      <c r="T275" s="139">
        <f>S275*H275</f>
        <v>0</v>
      </c>
      <c r="AR275" s="140" t="s">
        <v>232</v>
      </c>
      <c r="AT275" s="140" t="s">
        <v>227</v>
      </c>
      <c r="AU275" s="140" t="s">
        <v>233</v>
      </c>
      <c r="AY275" s="18" t="s">
        <v>223</v>
      </c>
      <c r="BE275" s="141">
        <f>IF(N275="základní",J275,0)</f>
        <v>0</v>
      </c>
      <c r="BF275" s="141">
        <f>IF(N275="snížená",J275,0)</f>
        <v>0</v>
      </c>
      <c r="BG275" s="141">
        <f>IF(N275="zákl. přenesená",J275,0)</f>
        <v>0</v>
      </c>
      <c r="BH275" s="141">
        <f>IF(N275="sníž. přenesená",J275,0)</f>
        <v>0</v>
      </c>
      <c r="BI275" s="141">
        <f>IF(N275="nulová",J275,0)</f>
        <v>0</v>
      </c>
      <c r="BJ275" s="18" t="s">
        <v>84</v>
      </c>
      <c r="BK275" s="141">
        <f>ROUND(I275*H275,2)</f>
        <v>0</v>
      </c>
      <c r="BL275" s="18" t="s">
        <v>232</v>
      </c>
      <c r="BM275" s="140" t="s">
        <v>2512</v>
      </c>
    </row>
    <row r="276" spans="2:65" s="1" customFormat="1" ht="11.25">
      <c r="B276" s="34"/>
      <c r="D276" s="163" t="s">
        <v>274</v>
      </c>
      <c r="F276" s="164" t="s">
        <v>2513</v>
      </c>
      <c r="I276" s="165"/>
      <c r="L276" s="34"/>
      <c r="M276" s="166"/>
      <c r="T276" s="55"/>
      <c r="AT276" s="18" t="s">
        <v>274</v>
      </c>
      <c r="AU276" s="18" t="s">
        <v>233</v>
      </c>
    </row>
    <row r="277" spans="2:65" s="13" customFormat="1" ht="11.25">
      <c r="B277" s="149"/>
      <c r="D277" s="143" t="s">
        <v>249</v>
      </c>
      <c r="E277" s="150" t="s">
        <v>19</v>
      </c>
      <c r="F277" s="151" t="s">
        <v>2514</v>
      </c>
      <c r="H277" s="152">
        <v>28</v>
      </c>
      <c r="I277" s="153"/>
      <c r="L277" s="149"/>
      <c r="M277" s="154"/>
      <c r="T277" s="155"/>
      <c r="AT277" s="150" t="s">
        <v>249</v>
      </c>
      <c r="AU277" s="150" t="s">
        <v>233</v>
      </c>
      <c r="AV277" s="13" t="s">
        <v>87</v>
      </c>
      <c r="AW277" s="13" t="s">
        <v>37</v>
      </c>
      <c r="AX277" s="13" t="s">
        <v>84</v>
      </c>
      <c r="AY277" s="150" t="s">
        <v>223</v>
      </c>
    </row>
    <row r="278" spans="2:65" s="1" customFormat="1" ht="24.2" customHeight="1">
      <c r="B278" s="34"/>
      <c r="C278" s="174" t="s">
        <v>1534</v>
      </c>
      <c r="D278" s="174" t="s">
        <v>314</v>
      </c>
      <c r="E278" s="175" t="s">
        <v>2515</v>
      </c>
      <c r="F278" s="176" t="s">
        <v>2516</v>
      </c>
      <c r="G278" s="177" t="s">
        <v>563</v>
      </c>
      <c r="H278" s="178">
        <v>28</v>
      </c>
      <c r="I278" s="179"/>
      <c r="J278" s="180">
        <f>ROUND(I278*H278,2)</f>
        <v>0</v>
      </c>
      <c r="K278" s="176" t="s">
        <v>272</v>
      </c>
      <c r="L278" s="181"/>
      <c r="M278" s="182" t="s">
        <v>19</v>
      </c>
      <c r="N278" s="183" t="s">
        <v>47</v>
      </c>
      <c r="P278" s="138">
        <f>O278*H278</f>
        <v>0</v>
      </c>
      <c r="Q278" s="138">
        <v>5.0939999999999999E-2</v>
      </c>
      <c r="R278" s="138">
        <f>Q278*H278</f>
        <v>1.42632</v>
      </c>
      <c r="S278" s="138">
        <v>0</v>
      </c>
      <c r="T278" s="139">
        <f>S278*H278</f>
        <v>0</v>
      </c>
      <c r="AR278" s="140" t="s">
        <v>268</v>
      </c>
      <c r="AT278" s="140" t="s">
        <v>314</v>
      </c>
      <c r="AU278" s="140" t="s">
        <v>233</v>
      </c>
      <c r="AY278" s="18" t="s">
        <v>223</v>
      </c>
      <c r="BE278" s="141">
        <f>IF(N278="základní",J278,0)</f>
        <v>0</v>
      </c>
      <c r="BF278" s="141">
        <f>IF(N278="snížená",J278,0)</f>
        <v>0</v>
      </c>
      <c r="BG278" s="141">
        <f>IF(N278="zákl. přenesená",J278,0)</f>
        <v>0</v>
      </c>
      <c r="BH278" s="141">
        <f>IF(N278="sníž. přenesená",J278,0)</f>
        <v>0</v>
      </c>
      <c r="BI278" s="141">
        <f>IF(N278="nulová",J278,0)</f>
        <v>0</v>
      </c>
      <c r="BJ278" s="18" t="s">
        <v>84</v>
      </c>
      <c r="BK278" s="141">
        <f>ROUND(I278*H278,2)</f>
        <v>0</v>
      </c>
      <c r="BL278" s="18" t="s">
        <v>232</v>
      </c>
      <c r="BM278" s="140" t="s">
        <v>2517</v>
      </c>
    </row>
    <row r="279" spans="2:65" s="13" customFormat="1" ht="11.25">
      <c r="B279" s="149"/>
      <c r="D279" s="143" t="s">
        <v>249</v>
      </c>
      <c r="E279" s="150" t="s">
        <v>19</v>
      </c>
      <c r="F279" s="151" t="s">
        <v>2514</v>
      </c>
      <c r="H279" s="152">
        <v>28</v>
      </c>
      <c r="I279" s="153"/>
      <c r="L279" s="149"/>
      <c r="M279" s="154"/>
      <c r="T279" s="155"/>
      <c r="AT279" s="150" t="s">
        <v>249</v>
      </c>
      <c r="AU279" s="150" t="s">
        <v>233</v>
      </c>
      <c r="AV279" s="13" t="s">
        <v>87</v>
      </c>
      <c r="AW279" s="13" t="s">
        <v>37</v>
      </c>
      <c r="AX279" s="13" t="s">
        <v>84</v>
      </c>
      <c r="AY279" s="150" t="s">
        <v>223</v>
      </c>
    </row>
    <row r="280" spans="2:65" s="11" customFormat="1" ht="20.85" customHeight="1">
      <c r="B280" s="117"/>
      <c r="D280" s="118" t="s">
        <v>75</v>
      </c>
      <c r="E280" s="127" t="s">
        <v>2518</v>
      </c>
      <c r="F280" s="127" t="s">
        <v>2519</v>
      </c>
      <c r="I280" s="120"/>
      <c r="J280" s="128">
        <f>BK280</f>
        <v>0</v>
      </c>
      <c r="L280" s="117"/>
      <c r="M280" s="122"/>
      <c r="P280" s="123">
        <f>SUM(P281:P282)</f>
        <v>0</v>
      </c>
      <c r="R280" s="123">
        <f>SUM(R281:R282)</f>
        <v>0</v>
      </c>
      <c r="T280" s="124">
        <f>SUM(T281:T282)</f>
        <v>0</v>
      </c>
      <c r="AR280" s="118" t="s">
        <v>84</v>
      </c>
      <c r="AT280" s="125" t="s">
        <v>75</v>
      </c>
      <c r="AU280" s="125" t="s">
        <v>87</v>
      </c>
      <c r="AY280" s="118" t="s">
        <v>223</v>
      </c>
      <c r="BK280" s="126">
        <f>SUM(BK281:BK282)</f>
        <v>0</v>
      </c>
    </row>
    <row r="281" spans="2:65" s="1" customFormat="1" ht="37.9" customHeight="1">
      <c r="B281" s="34"/>
      <c r="C281" s="129" t="s">
        <v>758</v>
      </c>
      <c r="D281" s="129" t="s">
        <v>227</v>
      </c>
      <c r="E281" s="130" t="s">
        <v>2520</v>
      </c>
      <c r="F281" s="131" t="s">
        <v>2521</v>
      </c>
      <c r="G281" s="132" t="s">
        <v>265</v>
      </c>
      <c r="H281" s="133">
        <v>348.05200000000002</v>
      </c>
      <c r="I281" s="134"/>
      <c r="J281" s="135">
        <f>ROUND(I281*H281,2)</f>
        <v>0</v>
      </c>
      <c r="K281" s="131" t="s">
        <v>272</v>
      </c>
      <c r="L281" s="34"/>
      <c r="M281" s="136" t="s">
        <v>19</v>
      </c>
      <c r="N281" s="137" t="s">
        <v>47</v>
      </c>
      <c r="P281" s="138">
        <f>O281*H281</f>
        <v>0</v>
      </c>
      <c r="Q281" s="138">
        <v>0</v>
      </c>
      <c r="R281" s="138">
        <f>Q281*H281</f>
        <v>0</v>
      </c>
      <c r="S281" s="138">
        <v>0</v>
      </c>
      <c r="T281" s="139">
        <f>S281*H281</f>
        <v>0</v>
      </c>
      <c r="AR281" s="140" t="s">
        <v>232</v>
      </c>
      <c r="AT281" s="140" t="s">
        <v>227</v>
      </c>
      <c r="AU281" s="140" t="s">
        <v>233</v>
      </c>
      <c r="AY281" s="18" t="s">
        <v>223</v>
      </c>
      <c r="BE281" s="141">
        <f>IF(N281="základní",J281,0)</f>
        <v>0</v>
      </c>
      <c r="BF281" s="141">
        <f>IF(N281="snížená",J281,0)</f>
        <v>0</v>
      </c>
      <c r="BG281" s="141">
        <f>IF(N281="zákl. přenesená",J281,0)</f>
        <v>0</v>
      </c>
      <c r="BH281" s="141">
        <f>IF(N281="sníž. přenesená",J281,0)</f>
        <v>0</v>
      </c>
      <c r="BI281" s="141">
        <f>IF(N281="nulová",J281,0)</f>
        <v>0</v>
      </c>
      <c r="BJ281" s="18" t="s">
        <v>84</v>
      </c>
      <c r="BK281" s="141">
        <f>ROUND(I281*H281,2)</f>
        <v>0</v>
      </c>
      <c r="BL281" s="18" t="s">
        <v>232</v>
      </c>
      <c r="BM281" s="140" t="s">
        <v>2522</v>
      </c>
    </row>
    <row r="282" spans="2:65" s="1" customFormat="1" ht="11.25">
      <c r="B282" s="34"/>
      <c r="D282" s="163" t="s">
        <v>274</v>
      </c>
      <c r="F282" s="164" t="s">
        <v>2523</v>
      </c>
      <c r="I282" s="165"/>
      <c r="L282" s="34"/>
      <c r="M282" s="166"/>
      <c r="T282" s="55"/>
      <c r="AT282" s="18" t="s">
        <v>274</v>
      </c>
      <c r="AU282" s="18" t="s">
        <v>233</v>
      </c>
    </row>
    <row r="283" spans="2:65" s="11" customFormat="1" ht="22.9" customHeight="1">
      <c r="B283" s="117"/>
      <c r="D283" s="118" t="s">
        <v>75</v>
      </c>
      <c r="E283" s="127" t="s">
        <v>2524</v>
      </c>
      <c r="F283" s="127" t="s">
        <v>2525</v>
      </c>
      <c r="I283" s="120"/>
      <c r="J283" s="128">
        <f>BK283</f>
        <v>0</v>
      </c>
      <c r="L283" s="117"/>
      <c r="M283" s="122"/>
      <c r="P283" s="123">
        <f>P284+P321</f>
        <v>0</v>
      </c>
      <c r="R283" s="123">
        <f>R284+R321</f>
        <v>1.702512</v>
      </c>
      <c r="T283" s="124">
        <f>T284+T321</f>
        <v>35.771999999999998</v>
      </c>
      <c r="AR283" s="118" t="s">
        <v>84</v>
      </c>
      <c r="AT283" s="125" t="s">
        <v>75</v>
      </c>
      <c r="AU283" s="125" t="s">
        <v>84</v>
      </c>
      <c r="AY283" s="118" t="s">
        <v>223</v>
      </c>
      <c r="BK283" s="126">
        <f>BK284+BK321</f>
        <v>0</v>
      </c>
    </row>
    <row r="284" spans="2:65" s="11" customFormat="1" ht="20.85" customHeight="1">
      <c r="B284" s="117"/>
      <c r="D284" s="118" t="s">
        <v>75</v>
      </c>
      <c r="E284" s="127" t="s">
        <v>84</v>
      </c>
      <c r="F284" s="127" t="s">
        <v>224</v>
      </c>
      <c r="I284" s="120"/>
      <c r="J284" s="128">
        <f>BK284</f>
        <v>0</v>
      </c>
      <c r="L284" s="117"/>
      <c r="M284" s="122"/>
      <c r="P284" s="123">
        <f>SUM(P285:P320)</f>
        <v>0</v>
      </c>
      <c r="R284" s="123">
        <f>SUM(R285:R320)</f>
        <v>1.702512</v>
      </c>
      <c r="T284" s="124">
        <f>SUM(T285:T320)</f>
        <v>0</v>
      </c>
      <c r="AR284" s="118" t="s">
        <v>84</v>
      </c>
      <c r="AT284" s="125" t="s">
        <v>75</v>
      </c>
      <c r="AU284" s="125" t="s">
        <v>87</v>
      </c>
      <c r="AY284" s="118" t="s">
        <v>223</v>
      </c>
      <c r="BK284" s="126">
        <f>SUM(BK285:BK320)</f>
        <v>0</v>
      </c>
    </row>
    <row r="285" spans="2:65" s="1" customFormat="1" ht="49.15" customHeight="1">
      <c r="B285" s="34"/>
      <c r="C285" s="129" t="s">
        <v>1545</v>
      </c>
      <c r="D285" s="129" t="s">
        <v>227</v>
      </c>
      <c r="E285" s="130" t="s">
        <v>2526</v>
      </c>
      <c r="F285" s="131" t="s">
        <v>2527</v>
      </c>
      <c r="G285" s="132" t="s">
        <v>247</v>
      </c>
      <c r="H285" s="133">
        <v>1013.4</v>
      </c>
      <c r="I285" s="134"/>
      <c r="J285" s="135">
        <f>ROUND(I285*H285,2)</f>
        <v>0</v>
      </c>
      <c r="K285" s="131" t="s">
        <v>272</v>
      </c>
      <c r="L285" s="34"/>
      <c r="M285" s="136" t="s">
        <v>19</v>
      </c>
      <c r="N285" s="137" t="s">
        <v>47</v>
      </c>
      <c r="P285" s="138">
        <f>O285*H285</f>
        <v>0</v>
      </c>
      <c r="Q285" s="138">
        <v>0</v>
      </c>
      <c r="R285" s="138">
        <f>Q285*H285</f>
        <v>0</v>
      </c>
      <c r="S285" s="138">
        <v>0</v>
      </c>
      <c r="T285" s="139">
        <f>S285*H285</f>
        <v>0</v>
      </c>
      <c r="AR285" s="140" t="s">
        <v>232</v>
      </c>
      <c r="AT285" s="140" t="s">
        <v>227</v>
      </c>
      <c r="AU285" s="140" t="s">
        <v>233</v>
      </c>
      <c r="AY285" s="18" t="s">
        <v>223</v>
      </c>
      <c r="BE285" s="141">
        <f>IF(N285="základní",J285,0)</f>
        <v>0</v>
      </c>
      <c r="BF285" s="141">
        <f>IF(N285="snížená",J285,0)</f>
        <v>0</v>
      </c>
      <c r="BG285" s="141">
        <f>IF(N285="zákl. přenesená",J285,0)</f>
        <v>0</v>
      </c>
      <c r="BH285" s="141">
        <f>IF(N285="sníž. přenesená",J285,0)</f>
        <v>0</v>
      </c>
      <c r="BI285" s="141">
        <f>IF(N285="nulová",J285,0)</f>
        <v>0</v>
      </c>
      <c r="BJ285" s="18" t="s">
        <v>84</v>
      </c>
      <c r="BK285" s="141">
        <f>ROUND(I285*H285,2)</f>
        <v>0</v>
      </c>
      <c r="BL285" s="18" t="s">
        <v>232</v>
      </c>
      <c r="BM285" s="140" t="s">
        <v>2528</v>
      </c>
    </row>
    <row r="286" spans="2:65" s="1" customFormat="1" ht="11.25">
      <c r="B286" s="34"/>
      <c r="D286" s="163" t="s">
        <v>274</v>
      </c>
      <c r="F286" s="164" t="s">
        <v>2529</v>
      </c>
      <c r="I286" s="165"/>
      <c r="L286" s="34"/>
      <c r="M286" s="166"/>
      <c r="T286" s="55"/>
      <c r="AT286" s="18" t="s">
        <v>274</v>
      </c>
      <c r="AU286" s="18" t="s">
        <v>233</v>
      </c>
    </row>
    <row r="287" spans="2:65" s="12" customFormat="1" ht="11.25">
      <c r="B287" s="142"/>
      <c r="D287" s="143" t="s">
        <v>249</v>
      </c>
      <c r="E287" s="144" t="s">
        <v>19</v>
      </c>
      <c r="F287" s="145" t="s">
        <v>288</v>
      </c>
      <c r="H287" s="144" t="s">
        <v>19</v>
      </c>
      <c r="I287" s="146"/>
      <c r="L287" s="142"/>
      <c r="M287" s="147"/>
      <c r="T287" s="148"/>
      <c r="AT287" s="144" t="s">
        <v>249</v>
      </c>
      <c r="AU287" s="144" t="s">
        <v>233</v>
      </c>
      <c r="AV287" s="12" t="s">
        <v>84</v>
      </c>
      <c r="AW287" s="12" t="s">
        <v>37</v>
      </c>
      <c r="AX287" s="12" t="s">
        <v>76</v>
      </c>
      <c r="AY287" s="144" t="s">
        <v>223</v>
      </c>
    </row>
    <row r="288" spans="2:65" s="13" customFormat="1" ht="11.25">
      <c r="B288" s="149"/>
      <c r="D288" s="143" t="s">
        <v>249</v>
      </c>
      <c r="E288" s="150" t="s">
        <v>19</v>
      </c>
      <c r="F288" s="151" t="s">
        <v>2530</v>
      </c>
      <c r="H288" s="152">
        <v>563</v>
      </c>
      <c r="I288" s="153"/>
      <c r="L288" s="149"/>
      <c r="M288" s="154"/>
      <c r="T288" s="155"/>
      <c r="AT288" s="150" t="s">
        <v>249</v>
      </c>
      <c r="AU288" s="150" t="s">
        <v>233</v>
      </c>
      <c r="AV288" s="13" t="s">
        <v>87</v>
      </c>
      <c r="AW288" s="13" t="s">
        <v>37</v>
      </c>
      <c r="AX288" s="13" t="s">
        <v>76</v>
      </c>
      <c r="AY288" s="150" t="s">
        <v>223</v>
      </c>
    </row>
    <row r="289" spans="2:65" s="12" customFormat="1" ht="11.25">
      <c r="B289" s="142"/>
      <c r="D289" s="143" t="s">
        <v>249</v>
      </c>
      <c r="E289" s="144" t="s">
        <v>19</v>
      </c>
      <c r="F289" s="145" t="s">
        <v>297</v>
      </c>
      <c r="H289" s="144" t="s">
        <v>19</v>
      </c>
      <c r="I289" s="146"/>
      <c r="L289" s="142"/>
      <c r="M289" s="147"/>
      <c r="T289" s="148"/>
      <c r="AT289" s="144" t="s">
        <v>249</v>
      </c>
      <c r="AU289" s="144" t="s">
        <v>233</v>
      </c>
      <c r="AV289" s="12" t="s">
        <v>84</v>
      </c>
      <c r="AW289" s="12" t="s">
        <v>37</v>
      </c>
      <c r="AX289" s="12" t="s">
        <v>76</v>
      </c>
      <c r="AY289" s="144" t="s">
        <v>223</v>
      </c>
    </row>
    <row r="290" spans="2:65" s="13" customFormat="1" ht="11.25">
      <c r="B290" s="149"/>
      <c r="D290" s="143" t="s">
        <v>249</v>
      </c>
      <c r="E290" s="150" t="s">
        <v>19</v>
      </c>
      <c r="F290" s="151" t="s">
        <v>2531</v>
      </c>
      <c r="H290" s="152">
        <v>450.4</v>
      </c>
      <c r="I290" s="153"/>
      <c r="L290" s="149"/>
      <c r="M290" s="154"/>
      <c r="T290" s="155"/>
      <c r="AT290" s="150" t="s">
        <v>249</v>
      </c>
      <c r="AU290" s="150" t="s">
        <v>233</v>
      </c>
      <c r="AV290" s="13" t="s">
        <v>87</v>
      </c>
      <c r="AW290" s="13" t="s">
        <v>37</v>
      </c>
      <c r="AX290" s="13" t="s">
        <v>76</v>
      </c>
      <c r="AY290" s="150" t="s">
        <v>223</v>
      </c>
    </row>
    <row r="291" spans="2:65" s="14" customFormat="1" ht="11.25">
      <c r="B291" s="156"/>
      <c r="D291" s="143" t="s">
        <v>249</v>
      </c>
      <c r="E291" s="157" t="s">
        <v>19</v>
      </c>
      <c r="F291" s="158" t="s">
        <v>253</v>
      </c>
      <c r="H291" s="159">
        <v>1013.4</v>
      </c>
      <c r="I291" s="160"/>
      <c r="L291" s="156"/>
      <c r="M291" s="161"/>
      <c r="T291" s="162"/>
      <c r="AT291" s="157" t="s">
        <v>249</v>
      </c>
      <c r="AU291" s="157" t="s">
        <v>233</v>
      </c>
      <c r="AV291" s="14" t="s">
        <v>232</v>
      </c>
      <c r="AW291" s="14" t="s">
        <v>37</v>
      </c>
      <c r="AX291" s="14" t="s">
        <v>84</v>
      </c>
      <c r="AY291" s="157" t="s">
        <v>223</v>
      </c>
    </row>
    <row r="292" spans="2:65" s="1" customFormat="1" ht="37.9" customHeight="1">
      <c r="B292" s="34"/>
      <c r="C292" s="129" t="s">
        <v>1551</v>
      </c>
      <c r="D292" s="129" t="s">
        <v>227</v>
      </c>
      <c r="E292" s="130" t="s">
        <v>2179</v>
      </c>
      <c r="F292" s="131" t="s">
        <v>2180</v>
      </c>
      <c r="G292" s="132" t="s">
        <v>271</v>
      </c>
      <c r="H292" s="133">
        <v>2026.8</v>
      </c>
      <c r="I292" s="134"/>
      <c r="J292" s="135">
        <f>ROUND(I292*H292,2)</f>
        <v>0</v>
      </c>
      <c r="K292" s="131" t="s">
        <v>272</v>
      </c>
      <c r="L292" s="34"/>
      <c r="M292" s="136" t="s">
        <v>19</v>
      </c>
      <c r="N292" s="137" t="s">
        <v>47</v>
      </c>
      <c r="P292" s="138">
        <f>O292*H292</f>
        <v>0</v>
      </c>
      <c r="Q292" s="138">
        <v>8.4000000000000003E-4</v>
      </c>
      <c r="R292" s="138">
        <f>Q292*H292</f>
        <v>1.702512</v>
      </c>
      <c r="S292" s="138">
        <v>0</v>
      </c>
      <c r="T292" s="139">
        <f>S292*H292</f>
        <v>0</v>
      </c>
      <c r="AR292" s="140" t="s">
        <v>232</v>
      </c>
      <c r="AT292" s="140" t="s">
        <v>227</v>
      </c>
      <c r="AU292" s="140" t="s">
        <v>233</v>
      </c>
      <c r="AY292" s="18" t="s">
        <v>223</v>
      </c>
      <c r="BE292" s="141">
        <f>IF(N292="základní",J292,0)</f>
        <v>0</v>
      </c>
      <c r="BF292" s="141">
        <f>IF(N292="snížená",J292,0)</f>
        <v>0</v>
      </c>
      <c r="BG292" s="141">
        <f>IF(N292="zákl. přenesená",J292,0)</f>
        <v>0</v>
      </c>
      <c r="BH292" s="141">
        <f>IF(N292="sníž. přenesená",J292,0)</f>
        <v>0</v>
      </c>
      <c r="BI292" s="141">
        <f>IF(N292="nulová",J292,0)</f>
        <v>0</v>
      </c>
      <c r="BJ292" s="18" t="s">
        <v>84</v>
      </c>
      <c r="BK292" s="141">
        <f>ROUND(I292*H292,2)</f>
        <v>0</v>
      </c>
      <c r="BL292" s="18" t="s">
        <v>232</v>
      </c>
      <c r="BM292" s="140" t="s">
        <v>2532</v>
      </c>
    </row>
    <row r="293" spans="2:65" s="1" customFormat="1" ht="11.25">
      <c r="B293" s="34"/>
      <c r="D293" s="163" t="s">
        <v>274</v>
      </c>
      <c r="F293" s="164" t="s">
        <v>2182</v>
      </c>
      <c r="I293" s="165"/>
      <c r="L293" s="34"/>
      <c r="M293" s="166"/>
      <c r="T293" s="55"/>
      <c r="AT293" s="18" t="s">
        <v>274</v>
      </c>
      <c r="AU293" s="18" t="s">
        <v>233</v>
      </c>
    </row>
    <row r="294" spans="2:65" s="13" customFormat="1" ht="11.25">
      <c r="B294" s="149"/>
      <c r="D294" s="143" t="s">
        <v>249</v>
      </c>
      <c r="E294" s="150" t="s">
        <v>19</v>
      </c>
      <c r="F294" s="151" t="s">
        <v>2533</v>
      </c>
      <c r="H294" s="152">
        <v>2026.8</v>
      </c>
      <c r="I294" s="153"/>
      <c r="L294" s="149"/>
      <c r="M294" s="154"/>
      <c r="T294" s="155"/>
      <c r="AT294" s="150" t="s">
        <v>249</v>
      </c>
      <c r="AU294" s="150" t="s">
        <v>233</v>
      </c>
      <c r="AV294" s="13" t="s">
        <v>87</v>
      </c>
      <c r="AW294" s="13" t="s">
        <v>37</v>
      </c>
      <c r="AX294" s="13" t="s">
        <v>84</v>
      </c>
      <c r="AY294" s="150" t="s">
        <v>223</v>
      </c>
    </row>
    <row r="295" spans="2:65" s="1" customFormat="1" ht="44.25" customHeight="1">
      <c r="B295" s="34"/>
      <c r="C295" s="129" t="s">
        <v>1555</v>
      </c>
      <c r="D295" s="129" t="s">
        <v>227</v>
      </c>
      <c r="E295" s="130" t="s">
        <v>2184</v>
      </c>
      <c r="F295" s="131" t="s">
        <v>2185</v>
      </c>
      <c r="G295" s="132" t="s">
        <v>271</v>
      </c>
      <c r="H295" s="133">
        <v>2026.8</v>
      </c>
      <c r="I295" s="134"/>
      <c r="J295" s="135">
        <f>ROUND(I295*H295,2)</f>
        <v>0</v>
      </c>
      <c r="K295" s="131" t="s">
        <v>272</v>
      </c>
      <c r="L295" s="34"/>
      <c r="M295" s="136" t="s">
        <v>19</v>
      </c>
      <c r="N295" s="137" t="s">
        <v>47</v>
      </c>
      <c r="P295" s="138">
        <f>O295*H295</f>
        <v>0</v>
      </c>
      <c r="Q295" s="138">
        <v>0</v>
      </c>
      <c r="R295" s="138">
        <f>Q295*H295</f>
        <v>0</v>
      </c>
      <c r="S295" s="138">
        <v>0</v>
      </c>
      <c r="T295" s="139">
        <f>S295*H295</f>
        <v>0</v>
      </c>
      <c r="AR295" s="140" t="s">
        <v>232</v>
      </c>
      <c r="AT295" s="140" t="s">
        <v>227</v>
      </c>
      <c r="AU295" s="140" t="s">
        <v>233</v>
      </c>
      <c r="AY295" s="18" t="s">
        <v>223</v>
      </c>
      <c r="BE295" s="141">
        <f>IF(N295="základní",J295,0)</f>
        <v>0</v>
      </c>
      <c r="BF295" s="141">
        <f>IF(N295="snížená",J295,0)</f>
        <v>0</v>
      </c>
      <c r="BG295" s="141">
        <f>IF(N295="zákl. přenesená",J295,0)</f>
        <v>0</v>
      </c>
      <c r="BH295" s="141">
        <f>IF(N295="sníž. přenesená",J295,0)</f>
        <v>0</v>
      </c>
      <c r="BI295" s="141">
        <f>IF(N295="nulová",J295,0)</f>
        <v>0</v>
      </c>
      <c r="BJ295" s="18" t="s">
        <v>84</v>
      </c>
      <c r="BK295" s="141">
        <f>ROUND(I295*H295,2)</f>
        <v>0</v>
      </c>
      <c r="BL295" s="18" t="s">
        <v>232</v>
      </c>
      <c r="BM295" s="140" t="s">
        <v>2534</v>
      </c>
    </row>
    <row r="296" spans="2:65" s="1" customFormat="1" ht="11.25">
      <c r="B296" s="34"/>
      <c r="D296" s="163" t="s">
        <v>274</v>
      </c>
      <c r="F296" s="164" t="s">
        <v>2187</v>
      </c>
      <c r="I296" s="165"/>
      <c r="L296" s="34"/>
      <c r="M296" s="166"/>
      <c r="T296" s="55"/>
      <c r="AT296" s="18" t="s">
        <v>274</v>
      </c>
      <c r="AU296" s="18" t="s">
        <v>233</v>
      </c>
    </row>
    <row r="297" spans="2:65" s="13" customFormat="1" ht="11.25">
      <c r="B297" s="149"/>
      <c r="D297" s="143" t="s">
        <v>249</v>
      </c>
      <c r="E297" s="150" t="s">
        <v>19</v>
      </c>
      <c r="F297" s="151" t="s">
        <v>2533</v>
      </c>
      <c r="H297" s="152">
        <v>2026.8</v>
      </c>
      <c r="I297" s="153"/>
      <c r="L297" s="149"/>
      <c r="M297" s="154"/>
      <c r="T297" s="155"/>
      <c r="AT297" s="150" t="s">
        <v>249</v>
      </c>
      <c r="AU297" s="150" t="s">
        <v>233</v>
      </c>
      <c r="AV297" s="13" t="s">
        <v>87</v>
      </c>
      <c r="AW297" s="13" t="s">
        <v>37</v>
      </c>
      <c r="AX297" s="13" t="s">
        <v>84</v>
      </c>
      <c r="AY297" s="150" t="s">
        <v>223</v>
      </c>
    </row>
    <row r="298" spans="2:65" s="1" customFormat="1" ht="66.75" customHeight="1">
      <c r="B298" s="34"/>
      <c r="C298" s="129" t="s">
        <v>1559</v>
      </c>
      <c r="D298" s="129" t="s">
        <v>227</v>
      </c>
      <c r="E298" s="130" t="s">
        <v>245</v>
      </c>
      <c r="F298" s="131" t="s">
        <v>246</v>
      </c>
      <c r="G298" s="132" t="s">
        <v>247</v>
      </c>
      <c r="H298" s="133">
        <v>563</v>
      </c>
      <c r="I298" s="134"/>
      <c r="J298" s="135">
        <f>ROUND(I298*H298,2)</f>
        <v>0</v>
      </c>
      <c r="K298" s="131" t="s">
        <v>231</v>
      </c>
      <c r="L298" s="34"/>
      <c r="M298" s="136" t="s">
        <v>19</v>
      </c>
      <c r="N298" s="137" t="s">
        <v>47</v>
      </c>
      <c r="P298" s="138">
        <f>O298*H298</f>
        <v>0</v>
      </c>
      <c r="Q298" s="138">
        <v>0</v>
      </c>
      <c r="R298" s="138">
        <f>Q298*H298</f>
        <v>0</v>
      </c>
      <c r="S298" s="138">
        <v>0</v>
      </c>
      <c r="T298" s="139">
        <f>S298*H298</f>
        <v>0</v>
      </c>
      <c r="AR298" s="140" t="s">
        <v>232</v>
      </c>
      <c r="AT298" s="140" t="s">
        <v>227</v>
      </c>
      <c r="AU298" s="140" t="s">
        <v>233</v>
      </c>
      <c r="AY298" s="18" t="s">
        <v>223</v>
      </c>
      <c r="BE298" s="141">
        <f>IF(N298="základní",J298,0)</f>
        <v>0</v>
      </c>
      <c r="BF298" s="141">
        <f>IF(N298="snížená",J298,0)</f>
        <v>0</v>
      </c>
      <c r="BG298" s="141">
        <f>IF(N298="zákl. přenesená",J298,0)</f>
        <v>0</v>
      </c>
      <c r="BH298" s="141">
        <f>IF(N298="sníž. přenesená",J298,0)</f>
        <v>0</v>
      </c>
      <c r="BI298" s="141">
        <f>IF(N298="nulová",J298,0)</f>
        <v>0</v>
      </c>
      <c r="BJ298" s="18" t="s">
        <v>84</v>
      </c>
      <c r="BK298" s="141">
        <f>ROUND(I298*H298,2)</f>
        <v>0</v>
      </c>
      <c r="BL298" s="18" t="s">
        <v>232</v>
      </c>
      <c r="BM298" s="140" t="s">
        <v>2535</v>
      </c>
    </row>
    <row r="299" spans="2:65" s="12" customFormat="1" ht="11.25">
      <c r="B299" s="142"/>
      <c r="D299" s="143" t="s">
        <v>249</v>
      </c>
      <c r="E299" s="144" t="s">
        <v>19</v>
      </c>
      <c r="F299" s="145" t="s">
        <v>250</v>
      </c>
      <c r="H299" s="144" t="s">
        <v>19</v>
      </c>
      <c r="I299" s="146"/>
      <c r="L299" s="142"/>
      <c r="M299" s="147"/>
      <c r="T299" s="148"/>
      <c r="AT299" s="144" t="s">
        <v>249</v>
      </c>
      <c r="AU299" s="144" t="s">
        <v>233</v>
      </c>
      <c r="AV299" s="12" t="s">
        <v>84</v>
      </c>
      <c r="AW299" s="12" t="s">
        <v>37</v>
      </c>
      <c r="AX299" s="12" t="s">
        <v>76</v>
      </c>
      <c r="AY299" s="144" t="s">
        <v>223</v>
      </c>
    </row>
    <row r="300" spans="2:65" s="13" customFormat="1" ht="11.25">
      <c r="B300" s="149"/>
      <c r="D300" s="143" t="s">
        <v>249</v>
      </c>
      <c r="E300" s="150" t="s">
        <v>19</v>
      </c>
      <c r="F300" s="151" t="s">
        <v>2530</v>
      </c>
      <c r="H300" s="152">
        <v>563</v>
      </c>
      <c r="I300" s="153"/>
      <c r="L300" s="149"/>
      <c r="M300" s="154"/>
      <c r="T300" s="155"/>
      <c r="AT300" s="150" t="s">
        <v>249</v>
      </c>
      <c r="AU300" s="150" t="s">
        <v>233</v>
      </c>
      <c r="AV300" s="13" t="s">
        <v>87</v>
      </c>
      <c r="AW300" s="13" t="s">
        <v>37</v>
      </c>
      <c r="AX300" s="13" t="s">
        <v>84</v>
      </c>
      <c r="AY300" s="150" t="s">
        <v>223</v>
      </c>
    </row>
    <row r="301" spans="2:65" s="1" customFormat="1" ht="62.65" customHeight="1">
      <c r="B301" s="34"/>
      <c r="C301" s="129" t="s">
        <v>1562</v>
      </c>
      <c r="D301" s="129" t="s">
        <v>227</v>
      </c>
      <c r="E301" s="130" t="s">
        <v>2189</v>
      </c>
      <c r="F301" s="131" t="s">
        <v>2190</v>
      </c>
      <c r="G301" s="132" t="s">
        <v>247</v>
      </c>
      <c r="H301" s="133">
        <v>900.8</v>
      </c>
      <c r="I301" s="134"/>
      <c r="J301" s="135">
        <f>ROUND(I301*H301,2)</f>
        <v>0</v>
      </c>
      <c r="K301" s="131" t="s">
        <v>19</v>
      </c>
      <c r="L301" s="34"/>
      <c r="M301" s="136" t="s">
        <v>19</v>
      </c>
      <c r="N301" s="137" t="s">
        <v>47</v>
      </c>
      <c r="P301" s="138">
        <f>O301*H301</f>
        <v>0</v>
      </c>
      <c r="Q301" s="138">
        <v>0</v>
      </c>
      <c r="R301" s="138">
        <f>Q301*H301</f>
        <v>0</v>
      </c>
      <c r="S301" s="138">
        <v>0</v>
      </c>
      <c r="T301" s="139">
        <f>S301*H301</f>
        <v>0</v>
      </c>
      <c r="AR301" s="140" t="s">
        <v>232</v>
      </c>
      <c r="AT301" s="140" t="s">
        <v>227</v>
      </c>
      <c r="AU301" s="140" t="s">
        <v>233</v>
      </c>
      <c r="AY301" s="18" t="s">
        <v>223</v>
      </c>
      <c r="BE301" s="141">
        <f>IF(N301="základní",J301,0)</f>
        <v>0</v>
      </c>
      <c r="BF301" s="141">
        <f>IF(N301="snížená",J301,0)</f>
        <v>0</v>
      </c>
      <c r="BG301" s="141">
        <f>IF(N301="zákl. přenesená",J301,0)</f>
        <v>0</v>
      </c>
      <c r="BH301" s="141">
        <f>IF(N301="sníž. přenesená",J301,0)</f>
        <v>0</v>
      </c>
      <c r="BI301" s="141">
        <f>IF(N301="nulová",J301,0)</f>
        <v>0</v>
      </c>
      <c r="BJ301" s="18" t="s">
        <v>84</v>
      </c>
      <c r="BK301" s="141">
        <f>ROUND(I301*H301,2)</f>
        <v>0</v>
      </c>
      <c r="BL301" s="18" t="s">
        <v>232</v>
      </c>
      <c r="BM301" s="140" t="s">
        <v>2536</v>
      </c>
    </row>
    <row r="302" spans="2:65" s="12" customFormat="1" ht="11.25">
      <c r="B302" s="142"/>
      <c r="D302" s="143" t="s">
        <v>249</v>
      </c>
      <c r="E302" s="144" t="s">
        <v>19</v>
      </c>
      <c r="F302" s="145" t="s">
        <v>2192</v>
      </c>
      <c r="H302" s="144" t="s">
        <v>19</v>
      </c>
      <c r="I302" s="146"/>
      <c r="L302" s="142"/>
      <c r="M302" s="147"/>
      <c r="T302" s="148"/>
      <c r="AT302" s="144" t="s">
        <v>249</v>
      </c>
      <c r="AU302" s="144" t="s">
        <v>233</v>
      </c>
      <c r="AV302" s="12" t="s">
        <v>84</v>
      </c>
      <c r="AW302" s="12" t="s">
        <v>37</v>
      </c>
      <c r="AX302" s="12" t="s">
        <v>76</v>
      </c>
      <c r="AY302" s="144" t="s">
        <v>223</v>
      </c>
    </row>
    <row r="303" spans="2:65" s="13" customFormat="1" ht="11.25">
      <c r="B303" s="149"/>
      <c r="D303" s="143" t="s">
        <v>249</v>
      </c>
      <c r="E303" s="150" t="s">
        <v>19</v>
      </c>
      <c r="F303" s="151" t="s">
        <v>2537</v>
      </c>
      <c r="H303" s="152">
        <v>450.4</v>
      </c>
      <c r="I303" s="153"/>
      <c r="L303" s="149"/>
      <c r="M303" s="154"/>
      <c r="T303" s="155"/>
      <c r="AT303" s="150" t="s">
        <v>249</v>
      </c>
      <c r="AU303" s="150" t="s">
        <v>233</v>
      </c>
      <c r="AV303" s="13" t="s">
        <v>87</v>
      </c>
      <c r="AW303" s="13" t="s">
        <v>37</v>
      </c>
      <c r="AX303" s="13" t="s">
        <v>76</v>
      </c>
      <c r="AY303" s="150" t="s">
        <v>223</v>
      </c>
    </row>
    <row r="304" spans="2:65" s="13" customFormat="1" ht="11.25">
      <c r="B304" s="149"/>
      <c r="D304" s="143" t="s">
        <v>249</v>
      </c>
      <c r="E304" s="150" t="s">
        <v>19</v>
      </c>
      <c r="F304" s="151" t="s">
        <v>2538</v>
      </c>
      <c r="H304" s="152">
        <v>450.4</v>
      </c>
      <c r="I304" s="153"/>
      <c r="L304" s="149"/>
      <c r="M304" s="154"/>
      <c r="T304" s="155"/>
      <c r="AT304" s="150" t="s">
        <v>249</v>
      </c>
      <c r="AU304" s="150" t="s">
        <v>233</v>
      </c>
      <c r="AV304" s="13" t="s">
        <v>87</v>
      </c>
      <c r="AW304" s="13" t="s">
        <v>37</v>
      </c>
      <c r="AX304" s="13" t="s">
        <v>76</v>
      </c>
      <c r="AY304" s="150" t="s">
        <v>223</v>
      </c>
    </row>
    <row r="305" spans="2:65" s="14" customFormat="1" ht="11.25">
      <c r="B305" s="156"/>
      <c r="D305" s="143" t="s">
        <v>249</v>
      </c>
      <c r="E305" s="157" t="s">
        <v>19</v>
      </c>
      <c r="F305" s="158" t="s">
        <v>253</v>
      </c>
      <c r="H305" s="159">
        <v>900.8</v>
      </c>
      <c r="I305" s="160"/>
      <c r="L305" s="156"/>
      <c r="M305" s="161"/>
      <c r="T305" s="162"/>
      <c r="AT305" s="157" t="s">
        <v>249</v>
      </c>
      <c r="AU305" s="157" t="s">
        <v>233</v>
      </c>
      <c r="AV305" s="14" t="s">
        <v>232</v>
      </c>
      <c r="AW305" s="14" t="s">
        <v>37</v>
      </c>
      <c r="AX305" s="14" t="s">
        <v>84</v>
      </c>
      <c r="AY305" s="157" t="s">
        <v>223</v>
      </c>
    </row>
    <row r="306" spans="2:65" s="1" customFormat="1" ht="44.25" customHeight="1">
      <c r="B306" s="34"/>
      <c r="C306" s="129" t="s">
        <v>1565</v>
      </c>
      <c r="D306" s="129" t="s">
        <v>227</v>
      </c>
      <c r="E306" s="130" t="s">
        <v>2195</v>
      </c>
      <c r="F306" s="131" t="s">
        <v>2196</v>
      </c>
      <c r="G306" s="132" t="s">
        <v>247</v>
      </c>
      <c r="H306" s="133">
        <v>450.4</v>
      </c>
      <c r="I306" s="134"/>
      <c r="J306" s="135">
        <f>ROUND(I306*H306,2)</f>
        <v>0</v>
      </c>
      <c r="K306" s="131" t="s">
        <v>272</v>
      </c>
      <c r="L306" s="34"/>
      <c r="M306" s="136" t="s">
        <v>19</v>
      </c>
      <c r="N306" s="137" t="s">
        <v>47</v>
      </c>
      <c r="P306" s="138">
        <f>O306*H306</f>
        <v>0</v>
      </c>
      <c r="Q306" s="138">
        <v>0</v>
      </c>
      <c r="R306" s="138">
        <f>Q306*H306</f>
        <v>0</v>
      </c>
      <c r="S306" s="138">
        <v>0</v>
      </c>
      <c r="T306" s="139">
        <f>S306*H306</f>
        <v>0</v>
      </c>
      <c r="AR306" s="140" t="s">
        <v>232</v>
      </c>
      <c r="AT306" s="140" t="s">
        <v>227</v>
      </c>
      <c r="AU306" s="140" t="s">
        <v>233</v>
      </c>
      <c r="AY306" s="18" t="s">
        <v>223</v>
      </c>
      <c r="BE306" s="141">
        <f>IF(N306="základní",J306,0)</f>
        <v>0</v>
      </c>
      <c r="BF306" s="141">
        <f>IF(N306="snížená",J306,0)</f>
        <v>0</v>
      </c>
      <c r="BG306" s="141">
        <f>IF(N306="zákl. přenesená",J306,0)</f>
        <v>0</v>
      </c>
      <c r="BH306" s="141">
        <f>IF(N306="sníž. přenesená",J306,0)</f>
        <v>0</v>
      </c>
      <c r="BI306" s="141">
        <f>IF(N306="nulová",J306,0)</f>
        <v>0</v>
      </c>
      <c r="BJ306" s="18" t="s">
        <v>84</v>
      </c>
      <c r="BK306" s="141">
        <f>ROUND(I306*H306,2)</f>
        <v>0</v>
      </c>
      <c r="BL306" s="18" t="s">
        <v>232</v>
      </c>
      <c r="BM306" s="140" t="s">
        <v>2539</v>
      </c>
    </row>
    <row r="307" spans="2:65" s="1" customFormat="1" ht="11.25">
      <c r="B307" s="34"/>
      <c r="D307" s="163" t="s">
        <v>274</v>
      </c>
      <c r="F307" s="164" t="s">
        <v>2198</v>
      </c>
      <c r="I307" s="165"/>
      <c r="L307" s="34"/>
      <c r="M307" s="166"/>
      <c r="T307" s="55"/>
      <c r="AT307" s="18" t="s">
        <v>274</v>
      </c>
      <c r="AU307" s="18" t="s">
        <v>233</v>
      </c>
    </row>
    <row r="308" spans="2:65" s="12" customFormat="1" ht="11.25">
      <c r="B308" s="142"/>
      <c r="D308" s="143" t="s">
        <v>249</v>
      </c>
      <c r="E308" s="144" t="s">
        <v>19</v>
      </c>
      <c r="F308" s="145" t="s">
        <v>2192</v>
      </c>
      <c r="H308" s="144" t="s">
        <v>19</v>
      </c>
      <c r="I308" s="146"/>
      <c r="L308" s="142"/>
      <c r="M308" s="147"/>
      <c r="T308" s="148"/>
      <c r="AT308" s="144" t="s">
        <v>249</v>
      </c>
      <c r="AU308" s="144" t="s">
        <v>233</v>
      </c>
      <c r="AV308" s="12" t="s">
        <v>84</v>
      </c>
      <c r="AW308" s="12" t="s">
        <v>37</v>
      </c>
      <c r="AX308" s="12" t="s">
        <v>76</v>
      </c>
      <c r="AY308" s="144" t="s">
        <v>223</v>
      </c>
    </row>
    <row r="309" spans="2:65" s="13" customFormat="1" ht="11.25">
      <c r="B309" s="149"/>
      <c r="D309" s="143" t="s">
        <v>249</v>
      </c>
      <c r="E309" s="150" t="s">
        <v>19</v>
      </c>
      <c r="F309" s="151" t="s">
        <v>2540</v>
      </c>
      <c r="H309" s="152">
        <v>450.4</v>
      </c>
      <c r="I309" s="153"/>
      <c r="L309" s="149"/>
      <c r="M309" s="154"/>
      <c r="T309" s="155"/>
      <c r="AT309" s="150" t="s">
        <v>249</v>
      </c>
      <c r="AU309" s="150" t="s">
        <v>233</v>
      </c>
      <c r="AV309" s="13" t="s">
        <v>87</v>
      </c>
      <c r="AW309" s="13" t="s">
        <v>37</v>
      </c>
      <c r="AX309" s="13" t="s">
        <v>84</v>
      </c>
      <c r="AY309" s="150" t="s">
        <v>223</v>
      </c>
    </row>
    <row r="310" spans="2:65" s="1" customFormat="1" ht="49.15" customHeight="1">
      <c r="B310" s="34"/>
      <c r="C310" s="129" t="s">
        <v>1568</v>
      </c>
      <c r="D310" s="129" t="s">
        <v>227</v>
      </c>
      <c r="E310" s="130" t="s">
        <v>263</v>
      </c>
      <c r="F310" s="131" t="s">
        <v>264</v>
      </c>
      <c r="G310" s="132" t="s">
        <v>265</v>
      </c>
      <c r="H310" s="133">
        <v>1097.8499999999999</v>
      </c>
      <c r="I310" s="134"/>
      <c r="J310" s="135">
        <f>ROUND(I310*H310,2)</f>
        <v>0</v>
      </c>
      <c r="K310" s="131" t="s">
        <v>231</v>
      </c>
      <c r="L310" s="34"/>
      <c r="M310" s="136" t="s">
        <v>19</v>
      </c>
      <c r="N310" s="137" t="s">
        <v>47</v>
      </c>
      <c r="P310" s="138">
        <f>O310*H310</f>
        <v>0</v>
      </c>
      <c r="Q310" s="138">
        <v>0</v>
      </c>
      <c r="R310" s="138">
        <f>Q310*H310</f>
        <v>0</v>
      </c>
      <c r="S310" s="138">
        <v>0</v>
      </c>
      <c r="T310" s="139">
        <f>S310*H310</f>
        <v>0</v>
      </c>
      <c r="AR310" s="140" t="s">
        <v>232</v>
      </c>
      <c r="AT310" s="140" t="s">
        <v>227</v>
      </c>
      <c r="AU310" s="140" t="s">
        <v>233</v>
      </c>
      <c r="AY310" s="18" t="s">
        <v>223</v>
      </c>
      <c r="BE310" s="141">
        <f>IF(N310="základní",J310,0)</f>
        <v>0</v>
      </c>
      <c r="BF310" s="141">
        <f>IF(N310="snížená",J310,0)</f>
        <v>0</v>
      </c>
      <c r="BG310" s="141">
        <f>IF(N310="zákl. přenesená",J310,0)</f>
        <v>0</v>
      </c>
      <c r="BH310" s="141">
        <f>IF(N310="sníž. přenesená",J310,0)</f>
        <v>0</v>
      </c>
      <c r="BI310" s="141">
        <f>IF(N310="nulová",J310,0)</f>
        <v>0</v>
      </c>
      <c r="BJ310" s="18" t="s">
        <v>84</v>
      </c>
      <c r="BK310" s="141">
        <f>ROUND(I310*H310,2)</f>
        <v>0</v>
      </c>
      <c r="BL310" s="18" t="s">
        <v>232</v>
      </c>
      <c r="BM310" s="140" t="s">
        <v>2541</v>
      </c>
    </row>
    <row r="311" spans="2:65" s="13" customFormat="1" ht="22.5">
      <c r="B311" s="149"/>
      <c r="D311" s="143" t="s">
        <v>249</v>
      </c>
      <c r="E311" s="150" t="s">
        <v>19</v>
      </c>
      <c r="F311" s="151" t="s">
        <v>2542</v>
      </c>
      <c r="H311" s="152">
        <v>1097.8499999999999</v>
      </c>
      <c r="I311" s="153"/>
      <c r="L311" s="149"/>
      <c r="M311" s="154"/>
      <c r="T311" s="155"/>
      <c r="AT311" s="150" t="s">
        <v>249</v>
      </c>
      <c r="AU311" s="150" t="s">
        <v>233</v>
      </c>
      <c r="AV311" s="13" t="s">
        <v>87</v>
      </c>
      <c r="AW311" s="13" t="s">
        <v>37</v>
      </c>
      <c r="AX311" s="13" t="s">
        <v>84</v>
      </c>
      <c r="AY311" s="150" t="s">
        <v>223</v>
      </c>
    </row>
    <row r="312" spans="2:65" s="1" customFormat="1" ht="44.25" customHeight="1">
      <c r="B312" s="34"/>
      <c r="C312" s="129" t="s">
        <v>1571</v>
      </c>
      <c r="D312" s="129" t="s">
        <v>227</v>
      </c>
      <c r="E312" s="130" t="s">
        <v>347</v>
      </c>
      <c r="F312" s="131" t="s">
        <v>348</v>
      </c>
      <c r="G312" s="132" t="s">
        <v>247</v>
      </c>
      <c r="H312" s="133">
        <v>1013.4</v>
      </c>
      <c r="I312" s="134"/>
      <c r="J312" s="135">
        <f>ROUND(I312*H312,2)</f>
        <v>0</v>
      </c>
      <c r="K312" s="131" t="s">
        <v>272</v>
      </c>
      <c r="L312" s="34"/>
      <c r="M312" s="136" t="s">
        <v>19</v>
      </c>
      <c r="N312" s="137" t="s">
        <v>47</v>
      </c>
      <c r="P312" s="138">
        <f>O312*H312</f>
        <v>0</v>
      </c>
      <c r="Q312" s="138">
        <v>0</v>
      </c>
      <c r="R312" s="138">
        <f>Q312*H312</f>
        <v>0</v>
      </c>
      <c r="S312" s="138">
        <v>0</v>
      </c>
      <c r="T312" s="139">
        <f>S312*H312</f>
        <v>0</v>
      </c>
      <c r="AR312" s="140" t="s">
        <v>232</v>
      </c>
      <c r="AT312" s="140" t="s">
        <v>227</v>
      </c>
      <c r="AU312" s="140" t="s">
        <v>233</v>
      </c>
      <c r="AY312" s="18" t="s">
        <v>223</v>
      </c>
      <c r="BE312" s="141">
        <f>IF(N312="základní",J312,0)</f>
        <v>0</v>
      </c>
      <c r="BF312" s="141">
        <f>IF(N312="snížená",J312,0)</f>
        <v>0</v>
      </c>
      <c r="BG312" s="141">
        <f>IF(N312="zákl. přenesená",J312,0)</f>
        <v>0</v>
      </c>
      <c r="BH312" s="141">
        <f>IF(N312="sníž. přenesená",J312,0)</f>
        <v>0</v>
      </c>
      <c r="BI312" s="141">
        <f>IF(N312="nulová",J312,0)</f>
        <v>0</v>
      </c>
      <c r="BJ312" s="18" t="s">
        <v>84</v>
      </c>
      <c r="BK312" s="141">
        <f>ROUND(I312*H312,2)</f>
        <v>0</v>
      </c>
      <c r="BL312" s="18" t="s">
        <v>232</v>
      </c>
      <c r="BM312" s="140" t="s">
        <v>2543</v>
      </c>
    </row>
    <row r="313" spans="2:65" s="1" customFormat="1" ht="11.25">
      <c r="B313" s="34"/>
      <c r="D313" s="163" t="s">
        <v>274</v>
      </c>
      <c r="F313" s="164" t="s">
        <v>350</v>
      </c>
      <c r="I313" s="165"/>
      <c r="L313" s="34"/>
      <c r="M313" s="166"/>
      <c r="T313" s="55"/>
      <c r="AT313" s="18" t="s">
        <v>274</v>
      </c>
      <c r="AU313" s="18" t="s">
        <v>233</v>
      </c>
    </row>
    <row r="314" spans="2:65" s="13" customFormat="1" ht="11.25">
      <c r="B314" s="149"/>
      <c r="D314" s="143" t="s">
        <v>249</v>
      </c>
      <c r="E314" s="150" t="s">
        <v>19</v>
      </c>
      <c r="F314" s="151" t="s">
        <v>2544</v>
      </c>
      <c r="H314" s="152">
        <v>1013.4</v>
      </c>
      <c r="I314" s="153"/>
      <c r="L314" s="149"/>
      <c r="M314" s="154"/>
      <c r="T314" s="155"/>
      <c r="AT314" s="150" t="s">
        <v>249</v>
      </c>
      <c r="AU314" s="150" t="s">
        <v>233</v>
      </c>
      <c r="AV314" s="13" t="s">
        <v>87</v>
      </c>
      <c r="AW314" s="13" t="s">
        <v>37</v>
      </c>
      <c r="AX314" s="13" t="s">
        <v>84</v>
      </c>
      <c r="AY314" s="150" t="s">
        <v>223</v>
      </c>
    </row>
    <row r="315" spans="2:65" s="1" customFormat="1" ht="16.5" customHeight="1">
      <c r="B315" s="34"/>
      <c r="C315" s="174" t="s">
        <v>1576</v>
      </c>
      <c r="D315" s="174" t="s">
        <v>314</v>
      </c>
      <c r="E315" s="175" t="s">
        <v>354</v>
      </c>
      <c r="F315" s="176" t="s">
        <v>355</v>
      </c>
      <c r="G315" s="177" t="s">
        <v>265</v>
      </c>
      <c r="H315" s="178">
        <v>1126</v>
      </c>
      <c r="I315" s="179"/>
      <c r="J315" s="180">
        <f>ROUND(I315*H315,2)</f>
        <v>0</v>
      </c>
      <c r="K315" s="176" t="s">
        <v>272</v>
      </c>
      <c r="L315" s="181"/>
      <c r="M315" s="182" t="s">
        <v>19</v>
      </c>
      <c r="N315" s="183" t="s">
        <v>47</v>
      </c>
      <c r="P315" s="138">
        <f>O315*H315</f>
        <v>0</v>
      </c>
      <c r="Q315" s="138">
        <v>0</v>
      </c>
      <c r="R315" s="138">
        <f>Q315*H315</f>
        <v>0</v>
      </c>
      <c r="S315" s="138">
        <v>0</v>
      </c>
      <c r="T315" s="139">
        <f>S315*H315</f>
        <v>0</v>
      </c>
      <c r="AR315" s="140" t="s">
        <v>268</v>
      </c>
      <c r="AT315" s="140" t="s">
        <v>314</v>
      </c>
      <c r="AU315" s="140" t="s">
        <v>233</v>
      </c>
      <c r="AY315" s="18" t="s">
        <v>223</v>
      </c>
      <c r="BE315" s="141">
        <f>IF(N315="základní",J315,0)</f>
        <v>0</v>
      </c>
      <c r="BF315" s="141">
        <f>IF(N315="snížená",J315,0)</f>
        <v>0</v>
      </c>
      <c r="BG315" s="141">
        <f>IF(N315="zákl. přenesená",J315,0)</f>
        <v>0</v>
      </c>
      <c r="BH315" s="141">
        <f>IF(N315="sníž. přenesená",J315,0)</f>
        <v>0</v>
      </c>
      <c r="BI315" s="141">
        <f>IF(N315="nulová",J315,0)</f>
        <v>0</v>
      </c>
      <c r="BJ315" s="18" t="s">
        <v>84</v>
      </c>
      <c r="BK315" s="141">
        <f>ROUND(I315*H315,2)</f>
        <v>0</v>
      </c>
      <c r="BL315" s="18" t="s">
        <v>232</v>
      </c>
      <c r="BM315" s="140" t="s">
        <v>2545</v>
      </c>
    </row>
    <row r="316" spans="2:65" s="12" customFormat="1" ht="11.25">
      <c r="B316" s="142"/>
      <c r="D316" s="143" t="s">
        <v>249</v>
      </c>
      <c r="E316" s="144" t="s">
        <v>19</v>
      </c>
      <c r="F316" s="145" t="s">
        <v>351</v>
      </c>
      <c r="H316" s="144" t="s">
        <v>19</v>
      </c>
      <c r="I316" s="146"/>
      <c r="L316" s="142"/>
      <c r="M316" s="147"/>
      <c r="T316" s="148"/>
      <c r="AT316" s="144" t="s">
        <v>249</v>
      </c>
      <c r="AU316" s="144" t="s">
        <v>233</v>
      </c>
      <c r="AV316" s="12" t="s">
        <v>84</v>
      </c>
      <c r="AW316" s="12" t="s">
        <v>37</v>
      </c>
      <c r="AX316" s="12" t="s">
        <v>76</v>
      </c>
      <c r="AY316" s="144" t="s">
        <v>223</v>
      </c>
    </row>
    <row r="317" spans="2:65" s="13" customFormat="1" ht="11.25">
      <c r="B317" s="149"/>
      <c r="D317" s="143" t="s">
        <v>249</v>
      </c>
      <c r="E317" s="150" t="s">
        <v>19</v>
      </c>
      <c r="F317" s="151" t="s">
        <v>2546</v>
      </c>
      <c r="H317" s="152">
        <v>1013.4</v>
      </c>
      <c r="I317" s="153"/>
      <c r="L317" s="149"/>
      <c r="M317" s="154"/>
      <c r="T317" s="155"/>
      <c r="AT317" s="150" t="s">
        <v>249</v>
      </c>
      <c r="AU317" s="150" t="s">
        <v>233</v>
      </c>
      <c r="AV317" s="13" t="s">
        <v>87</v>
      </c>
      <c r="AW317" s="13" t="s">
        <v>37</v>
      </c>
      <c r="AX317" s="13" t="s">
        <v>76</v>
      </c>
      <c r="AY317" s="150" t="s">
        <v>223</v>
      </c>
    </row>
    <row r="318" spans="2:65" s="13" customFormat="1" ht="11.25">
      <c r="B318" s="149"/>
      <c r="D318" s="143" t="s">
        <v>249</v>
      </c>
      <c r="E318" s="150" t="s">
        <v>19</v>
      </c>
      <c r="F318" s="151" t="s">
        <v>2547</v>
      </c>
      <c r="H318" s="152">
        <v>-450.4</v>
      </c>
      <c r="I318" s="153"/>
      <c r="L318" s="149"/>
      <c r="M318" s="154"/>
      <c r="T318" s="155"/>
      <c r="AT318" s="150" t="s">
        <v>249</v>
      </c>
      <c r="AU318" s="150" t="s">
        <v>233</v>
      </c>
      <c r="AV318" s="13" t="s">
        <v>87</v>
      </c>
      <c r="AW318" s="13" t="s">
        <v>37</v>
      </c>
      <c r="AX318" s="13" t="s">
        <v>76</v>
      </c>
      <c r="AY318" s="150" t="s">
        <v>223</v>
      </c>
    </row>
    <row r="319" spans="2:65" s="14" customFormat="1" ht="11.25">
      <c r="B319" s="156"/>
      <c r="D319" s="143" t="s">
        <v>249</v>
      </c>
      <c r="E319" s="157" t="s">
        <v>19</v>
      </c>
      <c r="F319" s="158" t="s">
        <v>253</v>
      </c>
      <c r="H319" s="159">
        <v>563</v>
      </c>
      <c r="I319" s="160"/>
      <c r="L319" s="156"/>
      <c r="M319" s="161"/>
      <c r="T319" s="162"/>
      <c r="AT319" s="157" t="s">
        <v>249</v>
      </c>
      <c r="AU319" s="157" t="s">
        <v>233</v>
      </c>
      <c r="AV319" s="14" t="s">
        <v>232</v>
      </c>
      <c r="AW319" s="14" t="s">
        <v>37</v>
      </c>
      <c r="AX319" s="14" t="s">
        <v>84</v>
      </c>
      <c r="AY319" s="157" t="s">
        <v>223</v>
      </c>
    </row>
    <row r="320" spans="2:65" s="13" customFormat="1" ht="11.25">
      <c r="B320" s="149"/>
      <c r="D320" s="143" t="s">
        <v>249</v>
      </c>
      <c r="F320" s="151" t="s">
        <v>2548</v>
      </c>
      <c r="H320" s="152">
        <v>1126</v>
      </c>
      <c r="I320" s="153"/>
      <c r="L320" s="149"/>
      <c r="M320" s="154"/>
      <c r="T320" s="155"/>
      <c r="AT320" s="150" t="s">
        <v>249</v>
      </c>
      <c r="AU320" s="150" t="s">
        <v>233</v>
      </c>
      <c r="AV320" s="13" t="s">
        <v>87</v>
      </c>
      <c r="AW320" s="13" t="s">
        <v>4</v>
      </c>
      <c r="AX320" s="13" t="s">
        <v>84</v>
      </c>
      <c r="AY320" s="150" t="s">
        <v>223</v>
      </c>
    </row>
    <row r="321" spans="2:65" s="11" customFormat="1" ht="20.85" customHeight="1">
      <c r="B321" s="117"/>
      <c r="D321" s="118" t="s">
        <v>75</v>
      </c>
      <c r="E321" s="127" t="s">
        <v>268</v>
      </c>
      <c r="F321" s="127" t="s">
        <v>489</v>
      </c>
      <c r="I321" s="120"/>
      <c r="J321" s="128">
        <f>BK321</f>
        <v>0</v>
      </c>
      <c r="L321" s="117"/>
      <c r="M321" s="122"/>
      <c r="P321" s="123">
        <f>SUM(P322:P326)</f>
        <v>0</v>
      </c>
      <c r="R321" s="123">
        <f>SUM(R322:R326)</f>
        <v>0</v>
      </c>
      <c r="T321" s="124">
        <f>SUM(T322:T326)</f>
        <v>35.771999999999998</v>
      </c>
      <c r="AR321" s="118" t="s">
        <v>84</v>
      </c>
      <c r="AT321" s="125" t="s">
        <v>75</v>
      </c>
      <c r="AU321" s="125" t="s">
        <v>87</v>
      </c>
      <c r="AY321" s="118" t="s">
        <v>223</v>
      </c>
      <c r="BK321" s="126">
        <f>SUM(BK322:BK326)</f>
        <v>0</v>
      </c>
    </row>
    <row r="322" spans="2:65" s="1" customFormat="1" ht="33" customHeight="1">
      <c r="B322" s="34"/>
      <c r="C322" s="129" t="s">
        <v>1579</v>
      </c>
      <c r="D322" s="129" t="s">
        <v>227</v>
      </c>
      <c r="E322" s="130" t="s">
        <v>2549</v>
      </c>
      <c r="F322" s="131" t="s">
        <v>2550</v>
      </c>
      <c r="G322" s="132" t="s">
        <v>563</v>
      </c>
      <c r="H322" s="133">
        <v>813</v>
      </c>
      <c r="I322" s="134"/>
      <c r="J322" s="135">
        <f>ROUND(I322*H322,2)</f>
        <v>0</v>
      </c>
      <c r="K322" s="131" t="s">
        <v>272</v>
      </c>
      <c r="L322" s="34"/>
      <c r="M322" s="136" t="s">
        <v>19</v>
      </c>
      <c r="N322" s="137" t="s">
        <v>47</v>
      </c>
      <c r="P322" s="138">
        <f>O322*H322</f>
        <v>0</v>
      </c>
      <c r="Q322" s="138">
        <v>0</v>
      </c>
      <c r="R322" s="138">
        <f>Q322*H322</f>
        <v>0</v>
      </c>
      <c r="S322" s="138">
        <v>4.3999999999999997E-2</v>
      </c>
      <c r="T322" s="139">
        <f>S322*H322</f>
        <v>35.771999999999998</v>
      </c>
      <c r="AR322" s="140" t="s">
        <v>232</v>
      </c>
      <c r="AT322" s="140" t="s">
        <v>227</v>
      </c>
      <c r="AU322" s="140" t="s">
        <v>233</v>
      </c>
      <c r="AY322" s="18" t="s">
        <v>223</v>
      </c>
      <c r="BE322" s="141">
        <f>IF(N322="základní",J322,0)</f>
        <v>0</v>
      </c>
      <c r="BF322" s="141">
        <f>IF(N322="snížená",J322,0)</f>
        <v>0</v>
      </c>
      <c r="BG322" s="141">
        <f>IF(N322="zákl. přenesená",J322,0)</f>
        <v>0</v>
      </c>
      <c r="BH322" s="141">
        <f>IF(N322="sníž. přenesená",J322,0)</f>
        <v>0</v>
      </c>
      <c r="BI322" s="141">
        <f>IF(N322="nulová",J322,0)</f>
        <v>0</v>
      </c>
      <c r="BJ322" s="18" t="s">
        <v>84</v>
      </c>
      <c r="BK322" s="141">
        <f>ROUND(I322*H322,2)</f>
        <v>0</v>
      </c>
      <c r="BL322" s="18" t="s">
        <v>232</v>
      </c>
      <c r="BM322" s="140" t="s">
        <v>2551</v>
      </c>
    </row>
    <row r="323" spans="2:65" s="1" customFormat="1" ht="11.25">
      <c r="B323" s="34"/>
      <c r="D323" s="163" t="s">
        <v>274</v>
      </c>
      <c r="F323" s="164" t="s">
        <v>2552</v>
      </c>
      <c r="I323" s="165"/>
      <c r="L323" s="34"/>
      <c r="M323" s="166"/>
      <c r="T323" s="55"/>
      <c r="AT323" s="18" t="s">
        <v>274</v>
      </c>
      <c r="AU323" s="18" t="s">
        <v>233</v>
      </c>
    </row>
    <row r="324" spans="2:65" s="13" customFormat="1" ht="11.25">
      <c r="B324" s="149"/>
      <c r="D324" s="143" t="s">
        <v>249</v>
      </c>
      <c r="E324" s="150" t="s">
        <v>19</v>
      </c>
      <c r="F324" s="151" t="s">
        <v>2553</v>
      </c>
      <c r="H324" s="152">
        <v>250</v>
      </c>
      <c r="I324" s="153"/>
      <c r="L324" s="149"/>
      <c r="M324" s="154"/>
      <c r="T324" s="155"/>
      <c r="AT324" s="150" t="s">
        <v>249</v>
      </c>
      <c r="AU324" s="150" t="s">
        <v>233</v>
      </c>
      <c r="AV324" s="13" t="s">
        <v>87</v>
      </c>
      <c r="AW324" s="13" t="s">
        <v>37</v>
      </c>
      <c r="AX324" s="13" t="s">
        <v>76</v>
      </c>
      <c r="AY324" s="150" t="s">
        <v>223</v>
      </c>
    </row>
    <row r="325" spans="2:65" s="13" customFormat="1" ht="11.25">
      <c r="B325" s="149"/>
      <c r="D325" s="143" t="s">
        <v>249</v>
      </c>
      <c r="E325" s="150" t="s">
        <v>19</v>
      </c>
      <c r="F325" s="151" t="s">
        <v>2554</v>
      </c>
      <c r="H325" s="152">
        <v>563</v>
      </c>
      <c r="I325" s="153"/>
      <c r="L325" s="149"/>
      <c r="M325" s="154"/>
      <c r="T325" s="155"/>
      <c r="AT325" s="150" t="s">
        <v>249</v>
      </c>
      <c r="AU325" s="150" t="s">
        <v>233</v>
      </c>
      <c r="AV325" s="13" t="s">
        <v>87</v>
      </c>
      <c r="AW325" s="13" t="s">
        <v>37</v>
      </c>
      <c r="AX325" s="13" t="s">
        <v>76</v>
      </c>
      <c r="AY325" s="150" t="s">
        <v>223</v>
      </c>
    </row>
    <row r="326" spans="2:65" s="14" customFormat="1" ht="11.25">
      <c r="B326" s="156"/>
      <c r="D326" s="143" t="s">
        <v>249</v>
      </c>
      <c r="E326" s="157" t="s">
        <v>19</v>
      </c>
      <c r="F326" s="158" t="s">
        <v>253</v>
      </c>
      <c r="H326" s="159">
        <v>813</v>
      </c>
      <c r="I326" s="160"/>
      <c r="L326" s="156"/>
      <c r="M326" s="161"/>
      <c r="T326" s="162"/>
      <c r="AT326" s="157" t="s">
        <v>249</v>
      </c>
      <c r="AU326" s="157" t="s">
        <v>233</v>
      </c>
      <c r="AV326" s="14" t="s">
        <v>232</v>
      </c>
      <c r="AW326" s="14" t="s">
        <v>37</v>
      </c>
      <c r="AX326" s="14" t="s">
        <v>84</v>
      </c>
      <c r="AY326" s="157" t="s">
        <v>223</v>
      </c>
    </row>
    <row r="327" spans="2:65" s="11" customFormat="1" ht="22.9" customHeight="1">
      <c r="B327" s="117"/>
      <c r="D327" s="118" t="s">
        <v>75</v>
      </c>
      <c r="E327" s="127" t="s">
        <v>2555</v>
      </c>
      <c r="F327" s="127" t="s">
        <v>2556</v>
      </c>
      <c r="I327" s="120"/>
      <c r="J327" s="128">
        <f>BK327</f>
        <v>0</v>
      </c>
      <c r="L327" s="117"/>
      <c r="M327" s="122"/>
      <c r="P327" s="123">
        <f>P328</f>
        <v>0</v>
      </c>
      <c r="R327" s="123">
        <f>R328</f>
        <v>0.83610000000000007</v>
      </c>
      <c r="T327" s="124">
        <f>T328</f>
        <v>2.5335999999999999</v>
      </c>
      <c r="AR327" s="118" t="s">
        <v>84</v>
      </c>
      <c r="AT327" s="125" t="s">
        <v>75</v>
      </c>
      <c r="AU327" s="125" t="s">
        <v>84</v>
      </c>
      <c r="AY327" s="118" t="s">
        <v>223</v>
      </c>
      <c r="BK327" s="126">
        <f>BK328</f>
        <v>0</v>
      </c>
    </row>
    <row r="328" spans="2:65" s="11" customFormat="1" ht="20.85" customHeight="1">
      <c r="B328" s="117"/>
      <c r="D328" s="118" t="s">
        <v>75</v>
      </c>
      <c r="E328" s="127" t="s">
        <v>268</v>
      </c>
      <c r="F328" s="127" t="s">
        <v>489</v>
      </c>
      <c r="I328" s="120"/>
      <c r="J328" s="128">
        <f>BK328</f>
        <v>0</v>
      </c>
      <c r="L328" s="117"/>
      <c r="M328" s="122"/>
      <c r="P328" s="123">
        <f>SUM(P329:P355)</f>
        <v>0</v>
      </c>
      <c r="R328" s="123">
        <f>SUM(R329:R355)</f>
        <v>0.83610000000000007</v>
      </c>
      <c r="T328" s="124">
        <f>SUM(T329:T355)</f>
        <v>2.5335999999999999</v>
      </c>
      <c r="AR328" s="118" t="s">
        <v>84</v>
      </c>
      <c r="AT328" s="125" t="s">
        <v>75</v>
      </c>
      <c r="AU328" s="125" t="s">
        <v>87</v>
      </c>
      <c r="AY328" s="118" t="s">
        <v>223</v>
      </c>
      <c r="BK328" s="126">
        <f>SUM(BK329:BK355)</f>
        <v>0</v>
      </c>
    </row>
    <row r="329" spans="2:65" s="1" customFormat="1" ht="37.9" customHeight="1">
      <c r="B329" s="34"/>
      <c r="C329" s="129" t="s">
        <v>1582</v>
      </c>
      <c r="D329" s="129" t="s">
        <v>227</v>
      </c>
      <c r="E329" s="130" t="s">
        <v>2557</v>
      </c>
      <c r="F329" s="131" t="s">
        <v>2558</v>
      </c>
      <c r="G329" s="132" t="s">
        <v>563</v>
      </c>
      <c r="H329" s="133">
        <v>1000</v>
      </c>
      <c r="I329" s="134"/>
      <c r="J329" s="135">
        <f>ROUND(I329*H329,2)</f>
        <v>0</v>
      </c>
      <c r="K329" s="131" t="s">
        <v>272</v>
      </c>
      <c r="L329" s="34"/>
      <c r="M329" s="136" t="s">
        <v>19</v>
      </c>
      <c r="N329" s="137" t="s">
        <v>47</v>
      </c>
      <c r="P329" s="138">
        <f>O329*H329</f>
        <v>0</v>
      </c>
      <c r="Q329" s="138">
        <v>0</v>
      </c>
      <c r="R329" s="138">
        <f>Q329*H329</f>
        <v>0</v>
      </c>
      <c r="S329" s="138">
        <v>0</v>
      </c>
      <c r="T329" s="139">
        <f>S329*H329</f>
        <v>0</v>
      </c>
      <c r="AR329" s="140" t="s">
        <v>232</v>
      </c>
      <c r="AT329" s="140" t="s">
        <v>227</v>
      </c>
      <c r="AU329" s="140" t="s">
        <v>233</v>
      </c>
      <c r="AY329" s="18" t="s">
        <v>223</v>
      </c>
      <c r="BE329" s="141">
        <f>IF(N329="základní",J329,0)</f>
        <v>0</v>
      </c>
      <c r="BF329" s="141">
        <f>IF(N329="snížená",J329,0)</f>
        <v>0</v>
      </c>
      <c r="BG329" s="141">
        <f>IF(N329="zákl. přenesená",J329,0)</f>
        <v>0</v>
      </c>
      <c r="BH329" s="141">
        <f>IF(N329="sníž. přenesená",J329,0)</f>
        <v>0</v>
      </c>
      <c r="BI329" s="141">
        <f>IF(N329="nulová",J329,0)</f>
        <v>0</v>
      </c>
      <c r="BJ329" s="18" t="s">
        <v>84</v>
      </c>
      <c r="BK329" s="141">
        <f>ROUND(I329*H329,2)</f>
        <v>0</v>
      </c>
      <c r="BL329" s="18" t="s">
        <v>232</v>
      </c>
      <c r="BM329" s="140" t="s">
        <v>2559</v>
      </c>
    </row>
    <row r="330" spans="2:65" s="1" customFormat="1" ht="11.25">
      <c r="B330" s="34"/>
      <c r="D330" s="163" t="s">
        <v>274</v>
      </c>
      <c r="F330" s="164" t="s">
        <v>2560</v>
      </c>
      <c r="I330" s="165"/>
      <c r="L330" s="34"/>
      <c r="M330" s="166"/>
      <c r="T330" s="55"/>
      <c r="AT330" s="18" t="s">
        <v>274</v>
      </c>
      <c r="AU330" s="18" t="s">
        <v>233</v>
      </c>
    </row>
    <row r="331" spans="2:65" s="13" customFormat="1" ht="11.25">
      <c r="B331" s="149"/>
      <c r="D331" s="143" t="s">
        <v>249</v>
      </c>
      <c r="E331" s="150" t="s">
        <v>19</v>
      </c>
      <c r="F331" s="151" t="s">
        <v>2561</v>
      </c>
      <c r="H331" s="152">
        <v>1000</v>
      </c>
      <c r="I331" s="153"/>
      <c r="L331" s="149"/>
      <c r="M331" s="154"/>
      <c r="T331" s="155"/>
      <c r="AT331" s="150" t="s">
        <v>249</v>
      </c>
      <c r="AU331" s="150" t="s">
        <v>233</v>
      </c>
      <c r="AV331" s="13" t="s">
        <v>87</v>
      </c>
      <c r="AW331" s="13" t="s">
        <v>37</v>
      </c>
      <c r="AX331" s="13" t="s">
        <v>84</v>
      </c>
      <c r="AY331" s="150" t="s">
        <v>223</v>
      </c>
    </row>
    <row r="332" spans="2:65" s="1" customFormat="1" ht="24.2" customHeight="1">
      <c r="B332" s="34"/>
      <c r="C332" s="174" t="s">
        <v>2562</v>
      </c>
      <c r="D332" s="174" t="s">
        <v>314</v>
      </c>
      <c r="E332" s="175" t="s">
        <v>2563</v>
      </c>
      <c r="F332" s="176" t="s">
        <v>2564</v>
      </c>
      <c r="G332" s="177" t="s">
        <v>563</v>
      </c>
      <c r="H332" s="178">
        <v>406</v>
      </c>
      <c r="I332" s="179"/>
      <c r="J332" s="180">
        <f>ROUND(I332*H332,2)</f>
        <v>0</v>
      </c>
      <c r="K332" s="176" t="s">
        <v>272</v>
      </c>
      <c r="L332" s="181"/>
      <c r="M332" s="182" t="s">
        <v>19</v>
      </c>
      <c r="N332" s="183" t="s">
        <v>47</v>
      </c>
      <c r="P332" s="138">
        <f>O332*H332</f>
        <v>0</v>
      </c>
      <c r="Q332" s="138">
        <v>1.0499999999999999E-3</v>
      </c>
      <c r="R332" s="138">
        <f>Q332*H332</f>
        <v>0.42629999999999996</v>
      </c>
      <c r="S332" s="138">
        <v>0</v>
      </c>
      <c r="T332" s="139">
        <f>S332*H332</f>
        <v>0</v>
      </c>
      <c r="AR332" s="140" t="s">
        <v>268</v>
      </c>
      <c r="AT332" s="140" t="s">
        <v>314</v>
      </c>
      <c r="AU332" s="140" t="s">
        <v>233</v>
      </c>
      <c r="AY332" s="18" t="s">
        <v>223</v>
      </c>
      <c r="BE332" s="141">
        <f>IF(N332="základní",J332,0)</f>
        <v>0</v>
      </c>
      <c r="BF332" s="141">
        <f>IF(N332="snížená",J332,0)</f>
        <v>0</v>
      </c>
      <c r="BG332" s="141">
        <f>IF(N332="zákl. přenesená",J332,0)</f>
        <v>0</v>
      </c>
      <c r="BH332" s="141">
        <f>IF(N332="sníž. přenesená",J332,0)</f>
        <v>0</v>
      </c>
      <c r="BI332" s="141">
        <f>IF(N332="nulová",J332,0)</f>
        <v>0</v>
      </c>
      <c r="BJ332" s="18" t="s">
        <v>84</v>
      </c>
      <c r="BK332" s="141">
        <f>ROUND(I332*H332,2)</f>
        <v>0</v>
      </c>
      <c r="BL332" s="18" t="s">
        <v>232</v>
      </c>
      <c r="BM332" s="140" t="s">
        <v>2565</v>
      </c>
    </row>
    <row r="333" spans="2:65" s="13" customFormat="1" ht="11.25">
      <c r="B333" s="149"/>
      <c r="D333" s="143" t="s">
        <v>249</v>
      </c>
      <c r="E333" s="150" t="s">
        <v>19</v>
      </c>
      <c r="F333" s="151" t="s">
        <v>2566</v>
      </c>
      <c r="H333" s="152">
        <v>400</v>
      </c>
      <c r="I333" s="153"/>
      <c r="L333" s="149"/>
      <c r="M333" s="154"/>
      <c r="T333" s="155"/>
      <c r="AT333" s="150" t="s">
        <v>249</v>
      </c>
      <c r="AU333" s="150" t="s">
        <v>233</v>
      </c>
      <c r="AV333" s="13" t="s">
        <v>87</v>
      </c>
      <c r="AW333" s="13" t="s">
        <v>37</v>
      </c>
      <c r="AX333" s="13" t="s">
        <v>84</v>
      </c>
      <c r="AY333" s="150" t="s">
        <v>223</v>
      </c>
    </row>
    <row r="334" spans="2:65" s="13" customFormat="1" ht="11.25">
      <c r="B334" s="149"/>
      <c r="D334" s="143" t="s">
        <v>249</v>
      </c>
      <c r="F334" s="151" t="s">
        <v>2567</v>
      </c>
      <c r="H334" s="152">
        <v>406</v>
      </c>
      <c r="I334" s="153"/>
      <c r="L334" s="149"/>
      <c r="M334" s="154"/>
      <c r="T334" s="155"/>
      <c r="AT334" s="150" t="s">
        <v>249</v>
      </c>
      <c r="AU334" s="150" t="s">
        <v>233</v>
      </c>
      <c r="AV334" s="13" t="s">
        <v>87</v>
      </c>
      <c r="AW334" s="13" t="s">
        <v>4</v>
      </c>
      <c r="AX334" s="13" t="s">
        <v>84</v>
      </c>
      <c r="AY334" s="150" t="s">
        <v>223</v>
      </c>
    </row>
    <row r="335" spans="2:65" s="1" customFormat="1" ht="24.2" customHeight="1">
      <c r="B335" s="34"/>
      <c r="C335" s="129" t="s">
        <v>2568</v>
      </c>
      <c r="D335" s="129" t="s">
        <v>227</v>
      </c>
      <c r="E335" s="130" t="s">
        <v>2569</v>
      </c>
      <c r="F335" s="131" t="s">
        <v>2570</v>
      </c>
      <c r="G335" s="132" t="s">
        <v>563</v>
      </c>
      <c r="H335" s="133">
        <v>1000</v>
      </c>
      <c r="I335" s="134"/>
      <c r="J335" s="135">
        <f>ROUND(I335*H335,2)</f>
        <v>0</v>
      </c>
      <c r="K335" s="131" t="s">
        <v>272</v>
      </c>
      <c r="L335" s="34"/>
      <c r="M335" s="136" t="s">
        <v>19</v>
      </c>
      <c r="N335" s="137" t="s">
        <v>47</v>
      </c>
      <c r="P335" s="138">
        <f>O335*H335</f>
        <v>0</v>
      </c>
      <c r="Q335" s="138">
        <v>0</v>
      </c>
      <c r="R335" s="138">
        <f>Q335*H335</f>
        <v>0</v>
      </c>
      <c r="S335" s="138">
        <v>2.5000000000000001E-3</v>
      </c>
      <c r="T335" s="139">
        <f>S335*H335</f>
        <v>2.5</v>
      </c>
      <c r="AR335" s="140" t="s">
        <v>232</v>
      </c>
      <c r="AT335" s="140" t="s">
        <v>227</v>
      </c>
      <c r="AU335" s="140" t="s">
        <v>233</v>
      </c>
      <c r="AY335" s="18" t="s">
        <v>223</v>
      </c>
      <c r="BE335" s="141">
        <f>IF(N335="základní",J335,0)</f>
        <v>0</v>
      </c>
      <c r="BF335" s="141">
        <f>IF(N335="snížená",J335,0)</f>
        <v>0</v>
      </c>
      <c r="BG335" s="141">
        <f>IF(N335="zákl. přenesená",J335,0)</f>
        <v>0</v>
      </c>
      <c r="BH335" s="141">
        <f>IF(N335="sníž. přenesená",J335,0)</f>
        <v>0</v>
      </c>
      <c r="BI335" s="141">
        <f>IF(N335="nulová",J335,0)</f>
        <v>0</v>
      </c>
      <c r="BJ335" s="18" t="s">
        <v>84</v>
      </c>
      <c r="BK335" s="141">
        <f>ROUND(I335*H335,2)</f>
        <v>0</v>
      </c>
      <c r="BL335" s="18" t="s">
        <v>232</v>
      </c>
      <c r="BM335" s="140" t="s">
        <v>2571</v>
      </c>
    </row>
    <row r="336" spans="2:65" s="1" customFormat="1" ht="11.25">
      <c r="B336" s="34"/>
      <c r="D336" s="163" t="s">
        <v>274</v>
      </c>
      <c r="F336" s="164" t="s">
        <v>2572</v>
      </c>
      <c r="I336" s="165"/>
      <c r="L336" s="34"/>
      <c r="M336" s="166"/>
      <c r="T336" s="55"/>
      <c r="AT336" s="18" t="s">
        <v>274</v>
      </c>
      <c r="AU336" s="18" t="s">
        <v>233</v>
      </c>
    </row>
    <row r="337" spans="2:65" s="13" customFormat="1" ht="11.25">
      <c r="B337" s="149"/>
      <c r="D337" s="143" t="s">
        <v>249</v>
      </c>
      <c r="E337" s="150" t="s">
        <v>19</v>
      </c>
      <c r="F337" s="151" t="s">
        <v>2561</v>
      </c>
      <c r="H337" s="152">
        <v>1000</v>
      </c>
      <c r="I337" s="153"/>
      <c r="L337" s="149"/>
      <c r="M337" s="154"/>
      <c r="T337" s="155"/>
      <c r="AT337" s="150" t="s">
        <v>249</v>
      </c>
      <c r="AU337" s="150" t="s">
        <v>233</v>
      </c>
      <c r="AV337" s="13" t="s">
        <v>87</v>
      </c>
      <c r="AW337" s="13" t="s">
        <v>37</v>
      </c>
      <c r="AX337" s="13" t="s">
        <v>84</v>
      </c>
      <c r="AY337" s="150" t="s">
        <v>223</v>
      </c>
    </row>
    <row r="338" spans="2:65" s="1" customFormat="1" ht="37.9" customHeight="1">
      <c r="B338" s="34"/>
      <c r="C338" s="129" t="s">
        <v>2573</v>
      </c>
      <c r="D338" s="129" t="s">
        <v>227</v>
      </c>
      <c r="E338" s="130" t="s">
        <v>2574</v>
      </c>
      <c r="F338" s="131" t="s">
        <v>2575</v>
      </c>
      <c r="G338" s="132" t="s">
        <v>230</v>
      </c>
      <c r="H338" s="133">
        <v>48</v>
      </c>
      <c r="I338" s="134"/>
      <c r="J338" s="135">
        <f>ROUND(I338*H338,2)</f>
        <v>0</v>
      </c>
      <c r="K338" s="131" t="s">
        <v>231</v>
      </c>
      <c r="L338" s="34"/>
      <c r="M338" s="136" t="s">
        <v>19</v>
      </c>
      <c r="N338" s="137" t="s">
        <v>47</v>
      </c>
      <c r="P338" s="138">
        <f>O338*H338</f>
        <v>0</v>
      </c>
      <c r="Q338" s="138">
        <v>1.6299999999999999E-3</v>
      </c>
      <c r="R338" s="138">
        <f>Q338*H338</f>
        <v>7.8240000000000004E-2</v>
      </c>
      <c r="S338" s="138">
        <v>0</v>
      </c>
      <c r="T338" s="139">
        <f>S338*H338</f>
        <v>0</v>
      </c>
      <c r="AR338" s="140" t="s">
        <v>232</v>
      </c>
      <c r="AT338" s="140" t="s">
        <v>227</v>
      </c>
      <c r="AU338" s="140" t="s">
        <v>233</v>
      </c>
      <c r="AY338" s="18" t="s">
        <v>223</v>
      </c>
      <c r="BE338" s="141">
        <f>IF(N338="základní",J338,0)</f>
        <v>0</v>
      </c>
      <c r="BF338" s="141">
        <f>IF(N338="snížená",J338,0)</f>
        <v>0</v>
      </c>
      <c r="BG338" s="141">
        <f>IF(N338="zákl. přenesená",J338,0)</f>
        <v>0</v>
      </c>
      <c r="BH338" s="141">
        <f>IF(N338="sníž. přenesená",J338,0)</f>
        <v>0</v>
      </c>
      <c r="BI338" s="141">
        <f>IF(N338="nulová",J338,0)</f>
        <v>0</v>
      </c>
      <c r="BJ338" s="18" t="s">
        <v>84</v>
      </c>
      <c r="BK338" s="141">
        <f>ROUND(I338*H338,2)</f>
        <v>0</v>
      </c>
      <c r="BL338" s="18" t="s">
        <v>232</v>
      </c>
      <c r="BM338" s="140" t="s">
        <v>2576</v>
      </c>
    </row>
    <row r="339" spans="2:65" s="13" customFormat="1" ht="11.25">
      <c r="B339" s="149"/>
      <c r="D339" s="143" t="s">
        <v>249</v>
      </c>
      <c r="E339" s="150" t="s">
        <v>19</v>
      </c>
      <c r="F339" s="151" t="s">
        <v>2577</v>
      </c>
      <c r="H339" s="152">
        <v>48</v>
      </c>
      <c r="I339" s="153"/>
      <c r="L339" s="149"/>
      <c r="M339" s="154"/>
      <c r="T339" s="155"/>
      <c r="AT339" s="150" t="s">
        <v>249</v>
      </c>
      <c r="AU339" s="150" t="s">
        <v>233</v>
      </c>
      <c r="AV339" s="13" t="s">
        <v>87</v>
      </c>
      <c r="AW339" s="13" t="s">
        <v>37</v>
      </c>
      <c r="AX339" s="13" t="s">
        <v>84</v>
      </c>
      <c r="AY339" s="150" t="s">
        <v>223</v>
      </c>
    </row>
    <row r="340" spans="2:65" s="1" customFormat="1" ht="37.9" customHeight="1">
      <c r="B340" s="34"/>
      <c r="C340" s="129" t="s">
        <v>2578</v>
      </c>
      <c r="D340" s="129" t="s">
        <v>227</v>
      </c>
      <c r="E340" s="130" t="s">
        <v>2579</v>
      </c>
      <c r="F340" s="131" t="s">
        <v>2580</v>
      </c>
      <c r="G340" s="132" t="s">
        <v>230</v>
      </c>
      <c r="H340" s="133">
        <v>48</v>
      </c>
      <c r="I340" s="134"/>
      <c r="J340" s="135">
        <f>ROUND(I340*H340,2)</f>
        <v>0</v>
      </c>
      <c r="K340" s="131" t="s">
        <v>231</v>
      </c>
      <c r="L340" s="34"/>
      <c r="M340" s="136" t="s">
        <v>19</v>
      </c>
      <c r="N340" s="137" t="s">
        <v>47</v>
      </c>
      <c r="P340" s="138">
        <f>O340*H340</f>
        <v>0</v>
      </c>
      <c r="Q340" s="138">
        <v>0</v>
      </c>
      <c r="R340" s="138">
        <f>Q340*H340</f>
        <v>0</v>
      </c>
      <c r="S340" s="138">
        <v>6.9999999999999999E-4</v>
      </c>
      <c r="T340" s="139">
        <f>S340*H340</f>
        <v>3.3599999999999998E-2</v>
      </c>
      <c r="AR340" s="140" t="s">
        <v>232</v>
      </c>
      <c r="AT340" s="140" t="s">
        <v>227</v>
      </c>
      <c r="AU340" s="140" t="s">
        <v>233</v>
      </c>
      <c r="AY340" s="18" t="s">
        <v>223</v>
      </c>
      <c r="BE340" s="141">
        <f>IF(N340="základní",J340,0)</f>
        <v>0</v>
      </c>
      <c r="BF340" s="141">
        <f>IF(N340="snížená",J340,0)</f>
        <v>0</v>
      </c>
      <c r="BG340" s="141">
        <f>IF(N340="zákl. přenesená",J340,0)</f>
        <v>0</v>
      </c>
      <c r="BH340" s="141">
        <f>IF(N340="sníž. přenesená",J340,0)</f>
        <v>0</v>
      </c>
      <c r="BI340" s="141">
        <f>IF(N340="nulová",J340,0)</f>
        <v>0</v>
      </c>
      <c r="BJ340" s="18" t="s">
        <v>84</v>
      </c>
      <c r="BK340" s="141">
        <f>ROUND(I340*H340,2)</f>
        <v>0</v>
      </c>
      <c r="BL340" s="18" t="s">
        <v>232</v>
      </c>
      <c r="BM340" s="140" t="s">
        <v>2581</v>
      </c>
    </row>
    <row r="341" spans="2:65" s="13" customFormat="1" ht="11.25">
      <c r="B341" s="149"/>
      <c r="D341" s="143" t="s">
        <v>249</v>
      </c>
      <c r="E341" s="150" t="s">
        <v>19</v>
      </c>
      <c r="F341" s="151" t="s">
        <v>2577</v>
      </c>
      <c r="H341" s="152">
        <v>48</v>
      </c>
      <c r="I341" s="153"/>
      <c r="L341" s="149"/>
      <c r="M341" s="154"/>
      <c r="T341" s="155"/>
      <c r="AT341" s="150" t="s">
        <v>249</v>
      </c>
      <c r="AU341" s="150" t="s">
        <v>233</v>
      </c>
      <c r="AV341" s="13" t="s">
        <v>87</v>
      </c>
      <c r="AW341" s="13" t="s">
        <v>37</v>
      </c>
      <c r="AX341" s="13" t="s">
        <v>84</v>
      </c>
      <c r="AY341" s="150" t="s">
        <v>223</v>
      </c>
    </row>
    <row r="342" spans="2:65" s="1" customFormat="1" ht="24.2" customHeight="1">
      <c r="B342" s="34"/>
      <c r="C342" s="129" t="s">
        <v>2582</v>
      </c>
      <c r="D342" s="129" t="s">
        <v>227</v>
      </c>
      <c r="E342" s="130" t="s">
        <v>2583</v>
      </c>
      <c r="F342" s="131" t="s">
        <v>2584</v>
      </c>
      <c r="G342" s="132" t="s">
        <v>230</v>
      </c>
      <c r="H342" s="133">
        <v>11</v>
      </c>
      <c r="I342" s="134"/>
      <c r="J342" s="135">
        <f>ROUND(I342*H342,2)</f>
        <v>0</v>
      </c>
      <c r="K342" s="131" t="s">
        <v>231</v>
      </c>
      <c r="L342" s="34"/>
      <c r="M342" s="136" t="s">
        <v>19</v>
      </c>
      <c r="N342" s="137" t="s">
        <v>47</v>
      </c>
      <c r="P342" s="138">
        <f>O342*H342</f>
        <v>0</v>
      </c>
      <c r="Q342" s="138">
        <v>0</v>
      </c>
      <c r="R342" s="138">
        <f>Q342*H342</f>
        <v>0</v>
      </c>
      <c r="S342" s="138">
        <v>0</v>
      </c>
      <c r="T342" s="139">
        <f>S342*H342</f>
        <v>0</v>
      </c>
      <c r="AR342" s="140" t="s">
        <v>232</v>
      </c>
      <c r="AT342" s="140" t="s">
        <v>227</v>
      </c>
      <c r="AU342" s="140" t="s">
        <v>233</v>
      </c>
      <c r="AY342" s="18" t="s">
        <v>223</v>
      </c>
      <c r="BE342" s="141">
        <f>IF(N342="základní",J342,0)</f>
        <v>0</v>
      </c>
      <c r="BF342" s="141">
        <f>IF(N342="snížená",J342,0)</f>
        <v>0</v>
      </c>
      <c r="BG342" s="141">
        <f>IF(N342="zákl. přenesená",J342,0)</f>
        <v>0</v>
      </c>
      <c r="BH342" s="141">
        <f>IF(N342="sníž. přenesená",J342,0)</f>
        <v>0</v>
      </c>
      <c r="BI342" s="141">
        <f>IF(N342="nulová",J342,0)</f>
        <v>0</v>
      </c>
      <c r="BJ342" s="18" t="s">
        <v>84</v>
      </c>
      <c r="BK342" s="141">
        <f>ROUND(I342*H342,2)</f>
        <v>0</v>
      </c>
      <c r="BL342" s="18" t="s">
        <v>232</v>
      </c>
      <c r="BM342" s="140" t="s">
        <v>2585</v>
      </c>
    </row>
    <row r="343" spans="2:65" s="13" customFormat="1" ht="11.25">
      <c r="B343" s="149"/>
      <c r="D343" s="143" t="s">
        <v>249</v>
      </c>
      <c r="E343" s="150" t="s">
        <v>19</v>
      </c>
      <c r="F343" s="151" t="s">
        <v>2586</v>
      </c>
      <c r="H343" s="152">
        <v>11</v>
      </c>
      <c r="I343" s="153"/>
      <c r="L343" s="149"/>
      <c r="M343" s="154"/>
      <c r="T343" s="155"/>
      <c r="AT343" s="150" t="s">
        <v>249</v>
      </c>
      <c r="AU343" s="150" t="s">
        <v>233</v>
      </c>
      <c r="AV343" s="13" t="s">
        <v>87</v>
      </c>
      <c r="AW343" s="13" t="s">
        <v>37</v>
      </c>
      <c r="AX343" s="13" t="s">
        <v>84</v>
      </c>
      <c r="AY343" s="150" t="s">
        <v>223</v>
      </c>
    </row>
    <row r="344" spans="2:65" s="1" customFormat="1" ht="16.5" customHeight="1">
      <c r="B344" s="34"/>
      <c r="C344" s="174" t="s">
        <v>2587</v>
      </c>
      <c r="D344" s="174" t="s">
        <v>314</v>
      </c>
      <c r="E344" s="175" t="s">
        <v>2588</v>
      </c>
      <c r="F344" s="176" t="s">
        <v>2589</v>
      </c>
      <c r="G344" s="177" t="s">
        <v>230</v>
      </c>
      <c r="H344" s="178">
        <v>11</v>
      </c>
      <c r="I344" s="179"/>
      <c r="J344" s="180">
        <f>ROUND(I344*H344,2)</f>
        <v>0</v>
      </c>
      <c r="K344" s="176" t="s">
        <v>231</v>
      </c>
      <c r="L344" s="181"/>
      <c r="M344" s="182" t="s">
        <v>19</v>
      </c>
      <c r="N344" s="183" t="s">
        <v>47</v>
      </c>
      <c r="P344" s="138">
        <f>O344*H344</f>
        <v>0</v>
      </c>
      <c r="Q344" s="138">
        <v>7.7999999999999996E-3</v>
      </c>
      <c r="R344" s="138">
        <f>Q344*H344</f>
        <v>8.5800000000000001E-2</v>
      </c>
      <c r="S344" s="138">
        <v>0</v>
      </c>
      <c r="T344" s="139">
        <f>S344*H344</f>
        <v>0</v>
      </c>
      <c r="AR344" s="140" t="s">
        <v>268</v>
      </c>
      <c r="AT344" s="140" t="s">
        <v>314</v>
      </c>
      <c r="AU344" s="140" t="s">
        <v>233</v>
      </c>
      <c r="AY344" s="18" t="s">
        <v>223</v>
      </c>
      <c r="BE344" s="141">
        <f>IF(N344="základní",J344,0)</f>
        <v>0</v>
      </c>
      <c r="BF344" s="141">
        <f>IF(N344="snížená",J344,0)</f>
        <v>0</v>
      </c>
      <c r="BG344" s="141">
        <f>IF(N344="zákl. přenesená",J344,0)</f>
        <v>0</v>
      </c>
      <c r="BH344" s="141">
        <f>IF(N344="sníž. přenesená",J344,0)</f>
        <v>0</v>
      </c>
      <c r="BI344" s="141">
        <f>IF(N344="nulová",J344,0)</f>
        <v>0</v>
      </c>
      <c r="BJ344" s="18" t="s">
        <v>84</v>
      </c>
      <c r="BK344" s="141">
        <f>ROUND(I344*H344,2)</f>
        <v>0</v>
      </c>
      <c r="BL344" s="18" t="s">
        <v>232</v>
      </c>
      <c r="BM344" s="140" t="s">
        <v>2590</v>
      </c>
    </row>
    <row r="345" spans="2:65" s="13" customFormat="1" ht="11.25">
      <c r="B345" s="149"/>
      <c r="D345" s="143" t="s">
        <v>249</v>
      </c>
      <c r="E345" s="150" t="s">
        <v>19</v>
      </c>
      <c r="F345" s="151" t="s">
        <v>2586</v>
      </c>
      <c r="H345" s="152">
        <v>11</v>
      </c>
      <c r="I345" s="153"/>
      <c r="L345" s="149"/>
      <c r="M345" s="154"/>
      <c r="T345" s="155"/>
      <c r="AT345" s="150" t="s">
        <v>249</v>
      </c>
      <c r="AU345" s="150" t="s">
        <v>233</v>
      </c>
      <c r="AV345" s="13" t="s">
        <v>87</v>
      </c>
      <c r="AW345" s="13" t="s">
        <v>37</v>
      </c>
      <c r="AX345" s="13" t="s">
        <v>84</v>
      </c>
      <c r="AY345" s="150" t="s">
        <v>223</v>
      </c>
    </row>
    <row r="346" spans="2:65" s="1" customFormat="1" ht="37.9" customHeight="1">
      <c r="B346" s="34"/>
      <c r="C346" s="129" t="s">
        <v>2591</v>
      </c>
      <c r="D346" s="129" t="s">
        <v>227</v>
      </c>
      <c r="E346" s="130" t="s">
        <v>2592</v>
      </c>
      <c r="F346" s="131" t="s">
        <v>2593</v>
      </c>
      <c r="G346" s="132" t="s">
        <v>271</v>
      </c>
      <c r="H346" s="133">
        <v>384</v>
      </c>
      <c r="I346" s="134"/>
      <c r="J346" s="135">
        <f>ROUND(I346*H346,2)</f>
        <v>0</v>
      </c>
      <c r="K346" s="131" t="s">
        <v>272</v>
      </c>
      <c r="L346" s="34"/>
      <c r="M346" s="136" t="s">
        <v>19</v>
      </c>
      <c r="N346" s="137" t="s">
        <v>47</v>
      </c>
      <c r="P346" s="138">
        <f>O346*H346</f>
        <v>0</v>
      </c>
      <c r="Q346" s="138">
        <v>6.4000000000000005E-4</v>
      </c>
      <c r="R346" s="138">
        <f>Q346*H346</f>
        <v>0.24576000000000003</v>
      </c>
      <c r="S346" s="138">
        <v>0</v>
      </c>
      <c r="T346" s="139">
        <f>S346*H346</f>
        <v>0</v>
      </c>
      <c r="AR346" s="140" t="s">
        <v>232</v>
      </c>
      <c r="AT346" s="140" t="s">
        <v>227</v>
      </c>
      <c r="AU346" s="140" t="s">
        <v>233</v>
      </c>
      <c r="AY346" s="18" t="s">
        <v>223</v>
      </c>
      <c r="BE346" s="141">
        <f>IF(N346="základní",J346,0)</f>
        <v>0</v>
      </c>
      <c r="BF346" s="141">
        <f>IF(N346="snížená",J346,0)</f>
        <v>0</v>
      </c>
      <c r="BG346" s="141">
        <f>IF(N346="zákl. přenesená",J346,0)</f>
        <v>0</v>
      </c>
      <c r="BH346" s="141">
        <f>IF(N346="sníž. přenesená",J346,0)</f>
        <v>0</v>
      </c>
      <c r="BI346" s="141">
        <f>IF(N346="nulová",J346,0)</f>
        <v>0</v>
      </c>
      <c r="BJ346" s="18" t="s">
        <v>84</v>
      </c>
      <c r="BK346" s="141">
        <f>ROUND(I346*H346,2)</f>
        <v>0</v>
      </c>
      <c r="BL346" s="18" t="s">
        <v>232</v>
      </c>
      <c r="BM346" s="140" t="s">
        <v>2594</v>
      </c>
    </row>
    <row r="347" spans="2:65" s="1" customFormat="1" ht="11.25">
      <c r="B347" s="34"/>
      <c r="D347" s="163" t="s">
        <v>274</v>
      </c>
      <c r="F347" s="164" t="s">
        <v>2595</v>
      </c>
      <c r="I347" s="165"/>
      <c r="L347" s="34"/>
      <c r="M347" s="166"/>
      <c r="T347" s="55"/>
      <c r="AT347" s="18" t="s">
        <v>274</v>
      </c>
      <c r="AU347" s="18" t="s">
        <v>233</v>
      </c>
    </row>
    <row r="348" spans="2:65" s="13" customFormat="1" ht="11.25">
      <c r="B348" s="149"/>
      <c r="D348" s="143" t="s">
        <v>249</v>
      </c>
      <c r="E348" s="150" t="s">
        <v>19</v>
      </c>
      <c r="F348" s="151" t="s">
        <v>2596</v>
      </c>
      <c r="H348" s="152">
        <v>384</v>
      </c>
      <c r="I348" s="153"/>
      <c r="L348" s="149"/>
      <c r="M348" s="154"/>
      <c r="T348" s="155"/>
      <c r="AT348" s="150" t="s">
        <v>249</v>
      </c>
      <c r="AU348" s="150" t="s">
        <v>233</v>
      </c>
      <c r="AV348" s="13" t="s">
        <v>87</v>
      </c>
      <c r="AW348" s="13" t="s">
        <v>37</v>
      </c>
      <c r="AX348" s="13" t="s">
        <v>84</v>
      </c>
      <c r="AY348" s="150" t="s">
        <v>223</v>
      </c>
    </row>
    <row r="349" spans="2:65" s="1" customFormat="1" ht="37.9" customHeight="1">
      <c r="B349" s="34"/>
      <c r="C349" s="129" t="s">
        <v>2597</v>
      </c>
      <c r="D349" s="129" t="s">
        <v>227</v>
      </c>
      <c r="E349" s="130" t="s">
        <v>2598</v>
      </c>
      <c r="F349" s="131" t="s">
        <v>2599</v>
      </c>
      <c r="G349" s="132" t="s">
        <v>271</v>
      </c>
      <c r="H349" s="133">
        <v>384</v>
      </c>
      <c r="I349" s="134"/>
      <c r="J349" s="135">
        <f>ROUND(I349*H349,2)</f>
        <v>0</v>
      </c>
      <c r="K349" s="131" t="s">
        <v>272</v>
      </c>
      <c r="L349" s="34"/>
      <c r="M349" s="136" t="s">
        <v>19</v>
      </c>
      <c r="N349" s="137" t="s">
        <v>47</v>
      </c>
      <c r="P349" s="138">
        <f>O349*H349</f>
        <v>0</v>
      </c>
      <c r="Q349" s="138">
        <v>0</v>
      </c>
      <c r="R349" s="138">
        <f>Q349*H349</f>
        <v>0</v>
      </c>
      <c r="S349" s="138">
        <v>0</v>
      </c>
      <c r="T349" s="139">
        <f>S349*H349</f>
        <v>0</v>
      </c>
      <c r="AR349" s="140" t="s">
        <v>232</v>
      </c>
      <c r="AT349" s="140" t="s">
        <v>227</v>
      </c>
      <c r="AU349" s="140" t="s">
        <v>233</v>
      </c>
      <c r="AY349" s="18" t="s">
        <v>223</v>
      </c>
      <c r="BE349" s="141">
        <f>IF(N349="základní",J349,0)</f>
        <v>0</v>
      </c>
      <c r="BF349" s="141">
        <f>IF(N349="snížená",J349,0)</f>
        <v>0</v>
      </c>
      <c r="BG349" s="141">
        <f>IF(N349="zákl. přenesená",J349,0)</f>
        <v>0</v>
      </c>
      <c r="BH349" s="141">
        <f>IF(N349="sníž. přenesená",J349,0)</f>
        <v>0</v>
      </c>
      <c r="BI349" s="141">
        <f>IF(N349="nulová",J349,0)</f>
        <v>0</v>
      </c>
      <c r="BJ349" s="18" t="s">
        <v>84</v>
      </c>
      <c r="BK349" s="141">
        <f>ROUND(I349*H349,2)</f>
        <v>0</v>
      </c>
      <c r="BL349" s="18" t="s">
        <v>232</v>
      </c>
      <c r="BM349" s="140" t="s">
        <v>2600</v>
      </c>
    </row>
    <row r="350" spans="2:65" s="1" customFormat="1" ht="11.25">
      <c r="B350" s="34"/>
      <c r="D350" s="163" t="s">
        <v>274</v>
      </c>
      <c r="F350" s="164" t="s">
        <v>2601</v>
      </c>
      <c r="I350" s="165"/>
      <c r="L350" s="34"/>
      <c r="M350" s="166"/>
      <c r="T350" s="55"/>
      <c r="AT350" s="18" t="s">
        <v>274</v>
      </c>
      <c r="AU350" s="18" t="s">
        <v>233</v>
      </c>
    </row>
    <row r="351" spans="2:65" s="13" customFormat="1" ht="11.25">
      <c r="B351" s="149"/>
      <c r="D351" s="143" t="s">
        <v>249</v>
      </c>
      <c r="E351" s="150" t="s">
        <v>19</v>
      </c>
      <c r="F351" s="151" t="s">
        <v>2596</v>
      </c>
      <c r="H351" s="152">
        <v>384</v>
      </c>
      <c r="I351" s="153"/>
      <c r="L351" s="149"/>
      <c r="M351" s="154"/>
      <c r="T351" s="155"/>
      <c r="AT351" s="150" t="s">
        <v>249</v>
      </c>
      <c r="AU351" s="150" t="s">
        <v>233</v>
      </c>
      <c r="AV351" s="13" t="s">
        <v>87</v>
      </c>
      <c r="AW351" s="13" t="s">
        <v>37</v>
      </c>
      <c r="AX351" s="13" t="s">
        <v>84</v>
      </c>
      <c r="AY351" s="150" t="s">
        <v>223</v>
      </c>
    </row>
    <row r="352" spans="2:65" s="1" customFormat="1" ht="21.75" customHeight="1">
      <c r="B352" s="34"/>
      <c r="C352" s="129" t="s">
        <v>2602</v>
      </c>
      <c r="D352" s="129" t="s">
        <v>227</v>
      </c>
      <c r="E352" s="130" t="s">
        <v>2603</v>
      </c>
      <c r="F352" s="131" t="s">
        <v>2604</v>
      </c>
      <c r="G352" s="132" t="s">
        <v>563</v>
      </c>
      <c r="H352" s="133">
        <v>1350.5</v>
      </c>
      <c r="I352" s="134"/>
      <c r="J352" s="135">
        <f>ROUND(I352*H352,2)</f>
        <v>0</v>
      </c>
      <c r="K352" s="131" t="s">
        <v>231</v>
      </c>
      <c r="L352" s="34"/>
      <c r="M352" s="136" t="s">
        <v>19</v>
      </c>
      <c r="N352" s="137" t="s">
        <v>47</v>
      </c>
      <c r="P352" s="138">
        <f>O352*H352</f>
        <v>0</v>
      </c>
      <c r="Q352" s="138">
        <v>0</v>
      </c>
      <c r="R352" s="138">
        <f>Q352*H352</f>
        <v>0</v>
      </c>
      <c r="S352" s="138">
        <v>0</v>
      </c>
      <c r="T352" s="139">
        <f>S352*H352</f>
        <v>0</v>
      </c>
      <c r="AR352" s="140" t="s">
        <v>232</v>
      </c>
      <c r="AT352" s="140" t="s">
        <v>227</v>
      </c>
      <c r="AU352" s="140" t="s">
        <v>233</v>
      </c>
      <c r="AY352" s="18" t="s">
        <v>223</v>
      </c>
      <c r="BE352" s="141">
        <f>IF(N352="základní",J352,0)</f>
        <v>0</v>
      </c>
      <c r="BF352" s="141">
        <f>IF(N352="snížená",J352,0)</f>
        <v>0</v>
      </c>
      <c r="BG352" s="141">
        <f>IF(N352="zákl. přenesená",J352,0)</f>
        <v>0</v>
      </c>
      <c r="BH352" s="141">
        <f>IF(N352="sníž. přenesená",J352,0)</f>
        <v>0</v>
      </c>
      <c r="BI352" s="141">
        <f>IF(N352="nulová",J352,0)</f>
        <v>0</v>
      </c>
      <c r="BJ352" s="18" t="s">
        <v>84</v>
      </c>
      <c r="BK352" s="141">
        <f>ROUND(I352*H352,2)</f>
        <v>0</v>
      </c>
      <c r="BL352" s="18" t="s">
        <v>232</v>
      </c>
      <c r="BM352" s="140" t="s">
        <v>2605</v>
      </c>
    </row>
    <row r="353" spans="2:51" s="13" customFormat="1" ht="11.25">
      <c r="B353" s="149"/>
      <c r="D353" s="143" t="s">
        <v>249</v>
      </c>
      <c r="E353" s="150" t="s">
        <v>19</v>
      </c>
      <c r="F353" s="151" t="s">
        <v>2606</v>
      </c>
      <c r="H353" s="152">
        <v>1000</v>
      </c>
      <c r="I353" s="153"/>
      <c r="L353" s="149"/>
      <c r="M353" s="154"/>
      <c r="T353" s="155"/>
      <c r="AT353" s="150" t="s">
        <v>249</v>
      </c>
      <c r="AU353" s="150" t="s">
        <v>233</v>
      </c>
      <c r="AV353" s="13" t="s">
        <v>87</v>
      </c>
      <c r="AW353" s="13" t="s">
        <v>37</v>
      </c>
      <c r="AX353" s="13" t="s">
        <v>76</v>
      </c>
      <c r="AY353" s="150" t="s">
        <v>223</v>
      </c>
    </row>
    <row r="354" spans="2:51" s="13" customFormat="1" ht="11.25">
      <c r="B354" s="149"/>
      <c r="D354" s="143" t="s">
        <v>249</v>
      </c>
      <c r="E354" s="150" t="s">
        <v>19</v>
      </c>
      <c r="F354" s="151" t="s">
        <v>2607</v>
      </c>
      <c r="H354" s="152">
        <v>350.5</v>
      </c>
      <c r="I354" s="153"/>
      <c r="L354" s="149"/>
      <c r="M354" s="154"/>
      <c r="T354" s="155"/>
      <c r="AT354" s="150" t="s">
        <v>249</v>
      </c>
      <c r="AU354" s="150" t="s">
        <v>233</v>
      </c>
      <c r="AV354" s="13" t="s">
        <v>87</v>
      </c>
      <c r="AW354" s="13" t="s">
        <v>37</v>
      </c>
      <c r="AX354" s="13" t="s">
        <v>76</v>
      </c>
      <c r="AY354" s="150" t="s">
        <v>223</v>
      </c>
    </row>
    <row r="355" spans="2:51" s="14" customFormat="1" ht="11.25">
      <c r="B355" s="156"/>
      <c r="D355" s="143" t="s">
        <v>249</v>
      </c>
      <c r="E355" s="157" t="s">
        <v>19</v>
      </c>
      <c r="F355" s="158" t="s">
        <v>253</v>
      </c>
      <c r="H355" s="159">
        <v>1350.5</v>
      </c>
      <c r="I355" s="160"/>
      <c r="L355" s="156"/>
      <c r="M355" s="191"/>
      <c r="N355" s="192"/>
      <c r="O355" s="192"/>
      <c r="P355" s="192"/>
      <c r="Q355" s="192"/>
      <c r="R355" s="192"/>
      <c r="S355" s="192"/>
      <c r="T355" s="193"/>
      <c r="AT355" s="157" t="s">
        <v>249</v>
      </c>
      <c r="AU355" s="157" t="s">
        <v>233</v>
      </c>
      <c r="AV355" s="14" t="s">
        <v>232</v>
      </c>
      <c r="AW355" s="14" t="s">
        <v>37</v>
      </c>
      <c r="AX355" s="14" t="s">
        <v>84</v>
      </c>
      <c r="AY355" s="157" t="s">
        <v>223</v>
      </c>
    </row>
    <row r="356" spans="2:51" s="1" customFormat="1" ht="6.95" customHeight="1">
      <c r="B356" s="43"/>
      <c r="C356" s="44"/>
      <c r="D356" s="44"/>
      <c r="E356" s="44"/>
      <c r="F356" s="44"/>
      <c r="G356" s="44"/>
      <c r="H356" s="44"/>
      <c r="I356" s="44"/>
      <c r="J356" s="44"/>
      <c r="K356" s="44"/>
      <c r="L356" s="34"/>
    </row>
  </sheetData>
  <sheetProtection algorithmName="SHA-512" hashValue="BBuYr5CAro94zkSltIDzibBaeQO+/e8AkyHw4PfbhugKoZChsqoacwsxwLyK5/dxC8N8gwAxt1O2p19Hb6+7xg==" saltValue="Tv4uenKg4Q5N7pI8KM6WnstylIi4ogvi3ZjxV+PRN7dJ2eUKGtCsB2j00JPy6YEhjgOi4VGYs98/s/NFr77eFQ==" spinCount="100000" sheet="1" objects="1" scenarios="1" formatColumns="0" formatRows="0" autoFilter="0"/>
  <autoFilter ref="C89:K355" xr:uid="{00000000-0009-0000-0000-000011000000}"/>
  <mergeCells count="9">
    <mergeCell ref="E50:H50"/>
    <mergeCell ref="E80:H80"/>
    <mergeCell ref="E82:H82"/>
    <mergeCell ref="L2:V2"/>
    <mergeCell ref="E7:H7"/>
    <mergeCell ref="E9:H9"/>
    <mergeCell ref="E18:H18"/>
    <mergeCell ref="E27:H27"/>
    <mergeCell ref="E48:H48"/>
  </mergeCells>
  <hyperlinks>
    <hyperlink ref="F95" r:id="rId1" xr:uid="{00000000-0004-0000-1100-000000000000}"/>
    <hyperlink ref="F97" r:id="rId2" xr:uid="{00000000-0004-0000-1100-000001000000}"/>
    <hyperlink ref="F100" r:id="rId3" xr:uid="{00000000-0004-0000-1100-000002000000}"/>
    <hyperlink ref="F107" r:id="rId4" xr:uid="{00000000-0004-0000-1100-000003000000}"/>
    <hyperlink ref="F110" r:id="rId5" xr:uid="{00000000-0004-0000-1100-000004000000}"/>
    <hyperlink ref="F121" r:id="rId6" xr:uid="{00000000-0004-0000-1100-000005000000}"/>
    <hyperlink ref="F127" r:id="rId7" xr:uid="{00000000-0004-0000-1100-000006000000}"/>
    <hyperlink ref="F136" r:id="rId8" xr:uid="{00000000-0004-0000-1100-000007000000}"/>
    <hyperlink ref="F143" r:id="rId9" xr:uid="{00000000-0004-0000-1100-000008000000}"/>
    <hyperlink ref="F147" r:id="rId10" xr:uid="{00000000-0004-0000-1100-000009000000}"/>
    <hyperlink ref="F153" r:id="rId11" xr:uid="{00000000-0004-0000-1100-00000A000000}"/>
    <hyperlink ref="F164" r:id="rId12" xr:uid="{00000000-0004-0000-1100-00000B000000}"/>
    <hyperlink ref="F170" r:id="rId13" xr:uid="{00000000-0004-0000-1100-00000C000000}"/>
    <hyperlink ref="F173" r:id="rId14" xr:uid="{00000000-0004-0000-1100-00000D000000}"/>
    <hyperlink ref="F180" r:id="rId15" xr:uid="{00000000-0004-0000-1100-00000E000000}"/>
    <hyperlink ref="F187" r:id="rId16" xr:uid="{00000000-0004-0000-1100-00000F000000}"/>
    <hyperlink ref="F196" r:id="rId17" xr:uid="{00000000-0004-0000-1100-000010000000}"/>
    <hyperlink ref="F199" r:id="rId18" xr:uid="{00000000-0004-0000-1100-000011000000}"/>
    <hyperlink ref="F206" r:id="rId19" xr:uid="{00000000-0004-0000-1100-000012000000}"/>
    <hyperlink ref="F213" r:id="rId20" xr:uid="{00000000-0004-0000-1100-000013000000}"/>
    <hyperlink ref="F216" r:id="rId21" xr:uid="{00000000-0004-0000-1100-000014000000}"/>
    <hyperlink ref="F221" r:id="rId22" xr:uid="{00000000-0004-0000-1100-000015000000}"/>
    <hyperlink ref="F226" r:id="rId23" xr:uid="{00000000-0004-0000-1100-000016000000}"/>
    <hyperlink ref="F231" r:id="rId24" xr:uid="{00000000-0004-0000-1100-000017000000}"/>
    <hyperlink ref="F235" r:id="rId25" xr:uid="{00000000-0004-0000-1100-000018000000}"/>
    <hyperlink ref="F239" r:id="rId26" xr:uid="{00000000-0004-0000-1100-000019000000}"/>
    <hyperlink ref="F243" r:id="rId27" xr:uid="{00000000-0004-0000-1100-00001A000000}"/>
    <hyperlink ref="F245" r:id="rId28" xr:uid="{00000000-0004-0000-1100-00001B000000}"/>
    <hyperlink ref="F247" r:id="rId29" xr:uid="{00000000-0004-0000-1100-00001C000000}"/>
    <hyperlink ref="F249" r:id="rId30" xr:uid="{00000000-0004-0000-1100-00001D000000}"/>
    <hyperlink ref="F252" r:id="rId31" xr:uid="{00000000-0004-0000-1100-00001E000000}"/>
    <hyperlink ref="F255" r:id="rId32" xr:uid="{00000000-0004-0000-1100-00001F000000}"/>
    <hyperlink ref="F260" r:id="rId33" xr:uid="{00000000-0004-0000-1100-000020000000}"/>
    <hyperlink ref="F263" r:id="rId34" xr:uid="{00000000-0004-0000-1100-000021000000}"/>
    <hyperlink ref="F266" r:id="rId35" xr:uid="{00000000-0004-0000-1100-000022000000}"/>
    <hyperlink ref="F269" r:id="rId36" xr:uid="{00000000-0004-0000-1100-000023000000}"/>
    <hyperlink ref="F273" r:id="rId37" xr:uid="{00000000-0004-0000-1100-000024000000}"/>
    <hyperlink ref="F276" r:id="rId38" xr:uid="{00000000-0004-0000-1100-000025000000}"/>
    <hyperlink ref="F282" r:id="rId39" xr:uid="{00000000-0004-0000-1100-000026000000}"/>
    <hyperlink ref="F286" r:id="rId40" xr:uid="{00000000-0004-0000-1100-000027000000}"/>
    <hyperlink ref="F293" r:id="rId41" xr:uid="{00000000-0004-0000-1100-000028000000}"/>
    <hyperlink ref="F296" r:id="rId42" xr:uid="{00000000-0004-0000-1100-000029000000}"/>
    <hyperlink ref="F307" r:id="rId43" xr:uid="{00000000-0004-0000-1100-00002A000000}"/>
    <hyperlink ref="F313" r:id="rId44" xr:uid="{00000000-0004-0000-1100-00002B000000}"/>
    <hyperlink ref="F323" r:id="rId45" xr:uid="{00000000-0004-0000-1100-00002C000000}"/>
    <hyperlink ref="F330" r:id="rId46" xr:uid="{00000000-0004-0000-1100-00002D000000}"/>
    <hyperlink ref="F336" r:id="rId47" xr:uid="{00000000-0004-0000-1100-00002E000000}"/>
    <hyperlink ref="F347" r:id="rId48" xr:uid="{00000000-0004-0000-1100-00002F000000}"/>
    <hyperlink ref="F350" r:id="rId49" xr:uid="{00000000-0004-0000-1100-000030000000}"/>
  </hyperlinks>
  <pageMargins left="0.39370078740157483" right="0.39370078740157483" top="0.39370078740157483" bottom="0.39370078740157483" header="0" footer="0"/>
  <pageSetup paperSize="9" scale="76" fitToHeight="0" orientation="portrait" r:id="rId50"/>
  <headerFooter>
    <oddFooter>&amp;CStrana &amp;P z &amp;N</oddFooter>
  </headerFooter>
  <drawing r:id="rId5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2:BM17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141</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2608</v>
      </c>
      <c r="F9" s="322"/>
      <c r="G9" s="322"/>
      <c r="H9" s="322"/>
      <c r="L9" s="34"/>
    </row>
    <row r="10" spans="2:46" s="1" customFormat="1" ht="11.25">
      <c r="B10" s="34"/>
      <c r="L10" s="34"/>
    </row>
    <row r="11" spans="2:46" s="1" customFormat="1" ht="12" customHeight="1">
      <c r="B11" s="34"/>
      <c r="D11" s="28" t="s">
        <v>18</v>
      </c>
      <c r="F11" s="26" t="s">
        <v>138</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2155</v>
      </c>
      <c r="I13" s="25" t="s">
        <v>27</v>
      </c>
      <c r="J13" s="30" t="s">
        <v>2156</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31.25" customHeight="1">
      <c r="B27" s="88"/>
      <c r="E27" s="291" t="s">
        <v>2157</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ROUNDUP(J84,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ROUNDUP((SUM(BE84:BE169)),  2)</f>
        <v>0</v>
      </c>
      <c r="I33" s="91">
        <v>0.21</v>
      </c>
      <c r="J33" s="90">
        <f>ROUNDUP(((SUM(BE84:BE169))*I33),  2)</f>
        <v>0</v>
      </c>
      <c r="L33" s="34"/>
    </row>
    <row r="34" spans="2:12" s="1" customFormat="1" ht="14.45" customHeight="1">
      <c r="B34" s="34"/>
      <c r="E34" s="28" t="s">
        <v>48</v>
      </c>
      <c r="F34" s="90">
        <f>ROUNDUP((SUM(BF84:BF169)),  2)</f>
        <v>0</v>
      </c>
      <c r="I34" s="91">
        <v>0.12</v>
      </c>
      <c r="J34" s="90">
        <f>ROUNDUP(((SUM(BF84:BF169))*I34),  2)</f>
        <v>0</v>
      </c>
      <c r="L34" s="34"/>
    </row>
    <row r="35" spans="2:12" s="1" customFormat="1" ht="14.45" hidden="1" customHeight="1">
      <c r="B35" s="34"/>
      <c r="E35" s="28" t="s">
        <v>49</v>
      </c>
      <c r="F35" s="90">
        <f>ROUNDUP((SUM(BG84:BG169)),  2)</f>
        <v>0</v>
      </c>
      <c r="I35" s="91">
        <v>0.21</v>
      </c>
      <c r="J35" s="90">
        <f>0</f>
        <v>0</v>
      </c>
      <c r="L35" s="34"/>
    </row>
    <row r="36" spans="2:12" s="1" customFormat="1" ht="14.45" hidden="1" customHeight="1">
      <c r="B36" s="34"/>
      <c r="E36" s="28" t="s">
        <v>50</v>
      </c>
      <c r="F36" s="90">
        <f>ROUNDUP((SUM(BH84:BH169)),  2)</f>
        <v>0</v>
      </c>
      <c r="I36" s="91">
        <v>0.12</v>
      </c>
      <c r="J36" s="90">
        <f>0</f>
        <v>0</v>
      </c>
      <c r="L36" s="34"/>
    </row>
    <row r="37" spans="2:12" s="1" customFormat="1" ht="14.45" hidden="1" customHeight="1">
      <c r="B37" s="34"/>
      <c r="E37" s="28" t="s">
        <v>51</v>
      </c>
      <c r="F37" s="90">
        <f>ROUNDUP((SUM(BI84:BI169)),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IO 302 - IO 302 - Vodovodní přípojky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J84</f>
        <v>0</v>
      </c>
      <c r="L59" s="34"/>
      <c r="AU59" s="18" t="s">
        <v>186</v>
      </c>
    </row>
    <row r="60" spans="2:47" s="8" customFormat="1" ht="24.95" customHeight="1">
      <c r="B60" s="101"/>
      <c r="D60" s="102" t="s">
        <v>187</v>
      </c>
      <c r="E60" s="103"/>
      <c r="F60" s="103"/>
      <c r="G60" s="103"/>
      <c r="H60" s="103"/>
      <c r="I60" s="103"/>
      <c r="J60" s="104">
        <f>J85</f>
        <v>0</v>
      </c>
      <c r="L60" s="101"/>
    </row>
    <row r="61" spans="2:47" s="9" customFormat="1" ht="19.899999999999999" customHeight="1">
      <c r="B61" s="105"/>
      <c r="D61" s="106" t="s">
        <v>188</v>
      </c>
      <c r="E61" s="107"/>
      <c r="F61" s="107"/>
      <c r="G61" s="107"/>
      <c r="H61" s="107"/>
      <c r="I61" s="107"/>
      <c r="J61" s="108">
        <f>J86</f>
        <v>0</v>
      </c>
      <c r="L61" s="105"/>
    </row>
    <row r="62" spans="2:47" s="9" customFormat="1" ht="19.899999999999999" customHeight="1">
      <c r="B62" s="105"/>
      <c r="D62" s="106" t="s">
        <v>2609</v>
      </c>
      <c r="E62" s="107"/>
      <c r="F62" s="107"/>
      <c r="G62" s="107"/>
      <c r="H62" s="107"/>
      <c r="I62" s="107"/>
      <c r="J62" s="108">
        <f>J136</f>
        <v>0</v>
      </c>
      <c r="L62" s="105"/>
    </row>
    <row r="63" spans="2:47" s="9" customFormat="1" ht="19.899999999999999" customHeight="1">
      <c r="B63" s="105"/>
      <c r="D63" s="106" t="s">
        <v>198</v>
      </c>
      <c r="E63" s="107"/>
      <c r="F63" s="107"/>
      <c r="G63" s="107"/>
      <c r="H63" s="107"/>
      <c r="I63" s="107"/>
      <c r="J63" s="108">
        <f>J140</f>
        <v>0</v>
      </c>
      <c r="L63" s="105"/>
    </row>
    <row r="64" spans="2:47" s="9" customFormat="1" ht="19.899999999999999" customHeight="1">
      <c r="B64" s="105"/>
      <c r="D64" s="106" t="s">
        <v>2610</v>
      </c>
      <c r="E64" s="107"/>
      <c r="F64" s="107"/>
      <c r="G64" s="107"/>
      <c r="H64" s="107"/>
      <c r="I64" s="107"/>
      <c r="J64" s="108">
        <f>J167</f>
        <v>0</v>
      </c>
      <c r="L64" s="105"/>
    </row>
    <row r="65" spans="2:12" s="1" customFormat="1" ht="21.75" customHeight="1">
      <c r="B65" s="34"/>
      <c r="L65" s="34"/>
    </row>
    <row r="66" spans="2:12" s="1" customFormat="1" ht="6.95" customHeight="1">
      <c r="B66" s="43"/>
      <c r="C66" s="44"/>
      <c r="D66" s="44"/>
      <c r="E66" s="44"/>
      <c r="F66" s="44"/>
      <c r="G66" s="44"/>
      <c r="H66" s="44"/>
      <c r="I66" s="44"/>
      <c r="J66" s="44"/>
      <c r="K66" s="44"/>
      <c r="L66" s="34"/>
    </row>
    <row r="70" spans="2:12" s="1" customFormat="1" ht="6.95" customHeight="1">
      <c r="B70" s="45"/>
      <c r="C70" s="46"/>
      <c r="D70" s="46"/>
      <c r="E70" s="46"/>
      <c r="F70" s="46"/>
      <c r="G70" s="46"/>
      <c r="H70" s="46"/>
      <c r="I70" s="46"/>
      <c r="J70" s="46"/>
      <c r="K70" s="46"/>
      <c r="L70" s="34"/>
    </row>
    <row r="71" spans="2:12" s="1" customFormat="1" ht="24.95" customHeight="1">
      <c r="B71" s="34"/>
      <c r="C71" s="22" t="s">
        <v>208</v>
      </c>
      <c r="L71" s="34"/>
    </row>
    <row r="72" spans="2:12" s="1" customFormat="1" ht="6.95" customHeight="1">
      <c r="B72" s="34"/>
      <c r="L72" s="34"/>
    </row>
    <row r="73" spans="2:12" s="1" customFormat="1" ht="12" customHeight="1">
      <c r="B73" s="34"/>
      <c r="C73" s="28" t="s">
        <v>16</v>
      </c>
      <c r="L73" s="34"/>
    </row>
    <row r="74" spans="2:12" s="1" customFormat="1" ht="16.5" customHeight="1">
      <c r="B74" s="34"/>
      <c r="E74" s="320" t="str">
        <f>E7</f>
        <v>II/231 Rekonstrukce ul. 28.října, II.část</v>
      </c>
      <c r="F74" s="321"/>
      <c r="G74" s="321"/>
      <c r="H74" s="321"/>
      <c r="L74" s="34"/>
    </row>
    <row r="75" spans="2:12" s="1" customFormat="1" ht="12" customHeight="1">
      <c r="B75" s="34"/>
      <c r="C75" s="28" t="s">
        <v>180</v>
      </c>
      <c r="L75" s="34"/>
    </row>
    <row r="76" spans="2:12" s="1" customFormat="1" ht="16.5" customHeight="1">
      <c r="B76" s="34"/>
      <c r="E76" s="315" t="str">
        <f>E9</f>
        <v>IO 302 - IO 302 - Vodovodní přípojky (100% město)</v>
      </c>
      <c r="F76" s="322"/>
      <c r="G76" s="322"/>
      <c r="H76" s="322"/>
      <c r="L76" s="34"/>
    </row>
    <row r="77" spans="2:12" s="1" customFormat="1" ht="6.95" customHeight="1">
      <c r="B77" s="34"/>
      <c r="L77" s="34"/>
    </row>
    <row r="78" spans="2:12" s="1" customFormat="1" ht="12" customHeight="1">
      <c r="B78" s="34"/>
      <c r="C78" s="28" t="s">
        <v>21</v>
      </c>
      <c r="F78" s="26" t="str">
        <f>F12</f>
        <v xml:space="preserve"> </v>
      </c>
      <c r="I78" s="28" t="s">
        <v>23</v>
      </c>
      <c r="J78" s="51" t="str">
        <f>IF(J12="","",J12)</f>
        <v>1. 10. 2024</v>
      </c>
      <c r="L78" s="34"/>
    </row>
    <row r="79" spans="2:12" s="1" customFormat="1" ht="6.95" customHeight="1">
      <c r="B79" s="34"/>
      <c r="L79" s="34"/>
    </row>
    <row r="80" spans="2:12" s="1" customFormat="1" ht="15.2" customHeight="1">
      <c r="B80" s="34"/>
      <c r="C80" s="28" t="s">
        <v>29</v>
      </c>
      <c r="F80" s="26" t="str">
        <f>E15</f>
        <v>Statutární město Plzeň+ SÚS Plzeňského kraje, p.o.</v>
      </c>
      <c r="I80" s="28" t="s">
        <v>35</v>
      </c>
      <c r="J80" s="32" t="str">
        <f>E21</f>
        <v>PSDS s.r.o.</v>
      </c>
      <c r="L80" s="34"/>
    </row>
    <row r="81" spans="2:65" s="1" customFormat="1" ht="15.2" customHeight="1">
      <c r="B81" s="34"/>
      <c r="C81" s="28" t="s">
        <v>33</v>
      </c>
      <c r="F81" s="26" t="str">
        <f>IF(E18="","",E18)</f>
        <v>Vyplň údaj</v>
      </c>
      <c r="I81" s="28" t="s">
        <v>38</v>
      </c>
      <c r="J81" s="32" t="str">
        <f>E24</f>
        <v xml:space="preserve"> </v>
      </c>
      <c r="L81" s="34"/>
    </row>
    <row r="82" spans="2:65" s="1" customFormat="1" ht="10.35" customHeight="1">
      <c r="B82" s="34"/>
      <c r="L82" s="34"/>
    </row>
    <row r="83" spans="2:65" s="10" customFormat="1" ht="29.25" customHeight="1">
      <c r="B83" s="109"/>
      <c r="C83" s="110" t="s">
        <v>209</v>
      </c>
      <c r="D83" s="111" t="s">
        <v>61</v>
      </c>
      <c r="E83" s="111" t="s">
        <v>57</v>
      </c>
      <c r="F83" s="111" t="s">
        <v>58</v>
      </c>
      <c r="G83" s="111" t="s">
        <v>210</v>
      </c>
      <c r="H83" s="111" t="s">
        <v>211</v>
      </c>
      <c r="I83" s="111" t="s">
        <v>212</v>
      </c>
      <c r="J83" s="111" t="s">
        <v>185</v>
      </c>
      <c r="K83" s="112" t="s">
        <v>213</v>
      </c>
      <c r="L83" s="109"/>
      <c r="M83" s="58" t="s">
        <v>19</v>
      </c>
      <c r="N83" s="59" t="s">
        <v>46</v>
      </c>
      <c r="O83" s="59" t="s">
        <v>214</v>
      </c>
      <c r="P83" s="59" t="s">
        <v>215</v>
      </c>
      <c r="Q83" s="59" t="s">
        <v>216</v>
      </c>
      <c r="R83" s="59" t="s">
        <v>217</v>
      </c>
      <c r="S83" s="59" t="s">
        <v>218</v>
      </c>
      <c r="T83" s="60" t="s">
        <v>219</v>
      </c>
    </row>
    <row r="84" spans="2:65" s="1" customFormat="1" ht="22.9" customHeight="1">
      <c r="B84" s="34"/>
      <c r="C84" s="63" t="s">
        <v>220</v>
      </c>
      <c r="J84" s="113">
        <f>BK84</f>
        <v>0</v>
      </c>
      <c r="L84" s="34"/>
      <c r="M84" s="61"/>
      <c r="N84" s="52"/>
      <c r="O84" s="52"/>
      <c r="P84" s="114">
        <f>P85</f>
        <v>0</v>
      </c>
      <c r="Q84" s="52"/>
      <c r="R84" s="114">
        <f>R85</f>
        <v>129.30223941</v>
      </c>
      <c r="S84" s="52"/>
      <c r="T84" s="115">
        <f>T85</f>
        <v>0</v>
      </c>
      <c r="AT84" s="18" t="s">
        <v>75</v>
      </c>
      <c r="AU84" s="18" t="s">
        <v>186</v>
      </c>
      <c r="BK84" s="116">
        <f>BK85</f>
        <v>0</v>
      </c>
    </row>
    <row r="85" spans="2:65" s="11" customFormat="1" ht="25.9" customHeight="1">
      <c r="B85" s="117"/>
      <c r="D85" s="118" t="s">
        <v>75</v>
      </c>
      <c r="E85" s="119" t="s">
        <v>221</v>
      </c>
      <c r="F85" s="119" t="s">
        <v>222</v>
      </c>
      <c r="I85" s="120"/>
      <c r="J85" s="121">
        <f>BK85</f>
        <v>0</v>
      </c>
      <c r="L85" s="117"/>
      <c r="M85" s="122"/>
      <c r="P85" s="123">
        <f>P86+P136+P140+P167</f>
        <v>0</v>
      </c>
      <c r="R85" s="123">
        <f>R86+R136+R140+R167</f>
        <v>129.30223941</v>
      </c>
      <c r="T85" s="124">
        <f>T86+T136+T140+T167</f>
        <v>0</v>
      </c>
      <c r="AR85" s="118" t="s">
        <v>84</v>
      </c>
      <c r="AT85" s="125" t="s">
        <v>75</v>
      </c>
      <c r="AU85" s="125" t="s">
        <v>76</v>
      </c>
      <c r="AY85" s="118" t="s">
        <v>223</v>
      </c>
      <c r="BK85" s="126">
        <f>BK86+BK136+BK140+BK167</f>
        <v>0</v>
      </c>
    </row>
    <row r="86" spans="2:65" s="11" customFormat="1" ht="22.9" customHeight="1">
      <c r="B86" s="117"/>
      <c r="D86" s="118" t="s">
        <v>75</v>
      </c>
      <c r="E86" s="127" t="s">
        <v>84</v>
      </c>
      <c r="F86" s="127" t="s">
        <v>224</v>
      </c>
      <c r="I86" s="120"/>
      <c r="J86" s="128">
        <f>BK86</f>
        <v>0</v>
      </c>
      <c r="L86" s="117"/>
      <c r="M86" s="122"/>
      <c r="P86" s="123">
        <f>SUM(P87:P135)</f>
        <v>0</v>
      </c>
      <c r="R86" s="123">
        <f>SUM(R87:R135)</f>
        <v>5.0189520000000005</v>
      </c>
      <c r="T86" s="124">
        <f>SUM(T87:T135)</f>
        <v>0</v>
      </c>
      <c r="AR86" s="118" t="s">
        <v>84</v>
      </c>
      <c r="AT86" s="125" t="s">
        <v>75</v>
      </c>
      <c r="AU86" s="125" t="s">
        <v>84</v>
      </c>
      <c r="AY86" s="118" t="s">
        <v>223</v>
      </c>
      <c r="BK86" s="126">
        <f>SUM(BK87:BK135)</f>
        <v>0</v>
      </c>
    </row>
    <row r="87" spans="2:65" s="1" customFormat="1" ht="90" customHeight="1">
      <c r="B87" s="34"/>
      <c r="C87" s="129" t="s">
        <v>84</v>
      </c>
      <c r="D87" s="129" t="s">
        <v>227</v>
      </c>
      <c r="E87" s="130" t="s">
        <v>2611</v>
      </c>
      <c r="F87" s="131" t="s">
        <v>2612</v>
      </c>
      <c r="G87" s="132" t="s">
        <v>563</v>
      </c>
      <c r="H87" s="133">
        <v>48</v>
      </c>
      <c r="I87" s="134"/>
      <c r="J87" s="135">
        <f>ROUND(I87*H87,2)</f>
        <v>0</v>
      </c>
      <c r="K87" s="131" t="s">
        <v>272</v>
      </c>
      <c r="L87" s="34"/>
      <c r="M87" s="136" t="s">
        <v>19</v>
      </c>
      <c r="N87" s="137" t="s">
        <v>47</v>
      </c>
      <c r="P87" s="138">
        <f>O87*H87</f>
        <v>0</v>
      </c>
      <c r="Q87" s="138">
        <v>8.6800000000000002E-3</v>
      </c>
      <c r="R87" s="138">
        <f>Q87*H87</f>
        <v>0.41664000000000001</v>
      </c>
      <c r="S87" s="138">
        <v>0</v>
      </c>
      <c r="T87" s="139">
        <f>S87*H87</f>
        <v>0</v>
      </c>
      <c r="AR87" s="140" t="s">
        <v>232</v>
      </c>
      <c r="AT87" s="140" t="s">
        <v>227</v>
      </c>
      <c r="AU87" s="140" t="s">
        <v>87</v>
      </c>
      <c r="AY87" s="18" t="s">
        <v>223</v>
      </c>
      <c r="BE87" s="141">
        <f>IF(N87="základní",J87,0)</f>
        <v>0</v>
      </c>
      <c r="BF87" s="141">
        <f>IF(N87="snížená",J87,0)</f>
        <v>0</v>
      </c>
      <c r="BG87" s="141">
        <f>IF(N87="zákl. přenesená",J87,0)</f>
        <v>0</v>
      </c>
      <c r="BH87" s="141">
        <f>IF(N87="sníž. přenesená",J87,0)</f>
        <v>0</v>
      </c>
      <c r="BI87" s="141">
        <f>IF(N87="nulová",J87,0)</f>
        <v>0</v>
      </c>
      <c r="BJ87" s="18" t="s">
        <v>84</v>
      </c>
      <c r="BK87" s="141">
        <f>ROUND(I87*H87,2)</f>
        <v>0</v>
      </c>
      <c r="BL87" s="18" t="s">
        <v>232</v>
      </c>
      <c r="BM87" s="140" t="s">
        <v>2613</v>
      </c>
    </row>
    <row r="88" spans="2:65" s="1" customFormat="1" ht="11.25">
      <c r="B88" s="34"/>
      <c r="D88" s="163" t="s">
        <v>274</v>
      </c>
      <c r="F88" s="164" t="s">
        <v>2614</v>
      </c>
      <c r="I88" s="165"/>
      <c r="L88" s="34"/>
      <c r="M88" s="166"/>
      <c r="T88" s="55"/>
      <c r="AT88" s="18" t="s">
        <v>274</v>
      </c>
      <c r="AU88" s="18" t="s">
        <v>87</v>
      </c>
    </row>
    <row r="89" spans="2:65" s="1" customFormat="1" ht="90" customHeight="1">
      <c r="B89" s="34"/>
      <c r="C89" s="129" t="s">
        <v>87</v>
      </c>
      <c r="D89" s="129" t="s">
        <v>227</v>
      </c>
      <c r="E89" s="130" t="s">
        <v>2167</v>
      </c>
      <c r="F89" s="131" t="s">
        <v>2168</v>
      </c>
      <c r="G89" s="132" t="s">
        <v>563</v>
      </c>
      <c r="H89" s="133">
        <v>96</v>
      </c>
      <c r="I89" s="134"/>
      <c r="J89" s="135">
        <f>ROUND(I89*H89,2)</f>
        <v>0</v>
      </c>
      <c r="K89" s="131" t="s">
        <v>272</v>
      </c>
      <c r="L89" s="34"/>
      <c r="M89" s="136" t="s">
        <v>19</v>
      </c>
      <c r="N89" s="137" t="s">
        <v>47</v>
      </c>
      <c r="P89" s="138">
        <f>O89*H89</f>
        <v>0</v>
      </c>
      <c r="Q89" s="138">
        <v>3.6900000000000002E-2</v>
      </c>
      <c r="R89" s="138">
        <f>Q89*H89</f>
        <v>3.5424000000000002</v>
      </c>
      <c r="S89" s="138">
        <v>0</v>
      </c>
      <c r="T89" s="139">
        <f>S89*H89</f>
        <v>0</v>
      </c>
      <c r="AR89" s="140" t="s">
        <v>232</v>
      </c>
      <c r="AT89" s="140" t="s">
        <v>227</v>
      </c>
      <c r="AU89" s="140" t="s">
        <v>87</v>
      </c>
      <c r="AY89" s="18" t="s">
        <v>223</v>
      </c>
      <c r="BE89" s="141">
        <f>IF(N89="základní",J89,0)</f>
        <v>0</v>
      </c>
      <c r="BF89" s="141">
        <f>IF(N89="snížená",J89,0)</f>
        <v>0</v>
      </c>
      <c r="BG89" s="141">
        <f>IF(N89="zákl. přenesená",J89,0)</f>
        <v>0</v>
      </c>
      <c r="BH89" s="141">
        <f>IF(N89="sníž. přenesená",J89,0)</f>
        <v>0</v>
      </c>
      <c r="BI89" s="141">
        <f>IF(N89="nulová",J89,0)</f>
        <v>0</v>
      </c>
      <c r="BJ89" s="18" t="s">
        <v>84</v>
      </c>
      <c r="BK89" s="141">
        <f>ROUND(I89*H89,2)</f>
        <v>0</v>
      </c>
      <c r="BL89" s="18" t="s">
        <v>232</v>
      </c>
      <c r="BM89" s="140" t="s">
        <v>2169</v>
      </c>
    </row>
    <row r="90" spans="2:65" s="1" customFormat="1" ht="11.25">
      <c r="B90" s="34"/>
      <c r="D90" s="163" t="s">
        <v>274</v>
      </c>
      <c r="F90" s="164" t="s">
        <v>2170</v>
      </c>
      <c r="I90" s="165"/>
      <c r="L90" s="34"/>
      <c r="M90" s="166"/>
      <c r="T90" s="55"/>
      <c r="AT90" s="18" t="s">
        <v>274</v>
      </c>
      <c r="AU90" s="18" t="s">
        <v>87</v>
      </c>
    </row>
    <row r="91" spans="2:65" s="1" customFormat="1" ht="37.9" customHeight="1">
      <c r="B91" s="34"/>
      <c r="C91" s="129" t="s">
        <v>233</v>
      </c>
      <c r="D91" s="129" t="s">
        <v>227</v>
      </c>
      <c r="E91" s="130" t="s">
        <v>302</v>
      </c>
      <c r="F91" s="131" t="s">
        <v>303</v>
      </c>
      <c r="G91" s="132" t="s">
        <v>247</v>
      </c>
      <c r="H91" s="133">
        <v>94.635000000000005</v>
      </c>
      <c r="I91" s="134"/>
      <c r="J91" s="135">
        <f>ROUND(I91*H91,2)</f>
        <v>0</v>
      </c>
      <c r="K91" s="131" t="s">
        <v>272</v>
      </c>
      <c r="L91" s="34"/>
      <c r="M91" s="136" t="s">
        <v>19</v>
      </c>
      <c r="N91" s="137" t="s">
        <v>47</v>
      </c>
      <c r="P91" s="138">
        <f>O91*H91</f>
        <v>0</v>
      </c>
      <c r="Q91" s="138">
        <v>0</v>
      </c>
      <c r="R91" s="138">
        <f>Q91*H91</f>
        <v>0</v>
      </c>
      <c r="S91" s="138">
        <v>0</v>
      </c>
      <c r="T91" s="139">
        <f>S91*H91</f>
        <v>0</v>
      </c>
      <c r="AR91" s="140" t="s">
        <v>232</v>
      </c>
      <c r="AT91" s="140" t="s">
        <v>227</v>
      </c>
      <c r="AU91" s="140" t="s">
        <v>87</v>
      </c>
      <c r="AY91" s="18" t="s">
        <v>223</v>
      </c>
      <c r="BE91" s="141">
        <f>IF(N91="základní",J91,0)</f>
        <v>0</v>
      </c>
      <c r="BF91" s="141">
        <f>IF(N91="snížená",J91,0)</f>
        <v>0</v>
      </c>
      <c r="BG91" s="141">
        <f>IF(N91="zákl. přenesená",J91,0)</f>
        <v>0</v>
      </c>
      <c r="BH91" s="141">
        <f>IF(N91="sníž. přenesená",J91,0)</f>
        <v>0</v>
      </c>
      <c r="BI91" s="141">
        <f>IF(N91="nulová",J91,0)</f>
        <v>0</v>
      </c>
      <c r="BJ91" s="18" t="s">
        <v>84</v>
      </c>
      <c r="BK91" s="141">
        <f>ROUND(I91*H91,2)</f>
        <v>0</v>
      </c>
      <c r="BL91" s="18" t="s">
        <v>232</v>
      </c>
      <c r="BM91" s="140" t="s">
        <v>2171</v>
      </c>
    </row>
    <row r="92" spans="2:65" s="1" customFormat="1" ht="11.25">
      <c r="B92" s="34"/>
      <c r="D92" s="163" t="s">
        <v>274</v>
      </c>
      <c r="F92" s="164" t="s">
        <v>305</v>
      </c>
      <c r="I92" s="165"/>
      <c r="L92" s="34"/>
      <c r="M92" s="166"/>
      <c r="T92" s="55"/>
      <c r="AT92" s="18" t="s">
        <v>274</v>
      </c>
      <c r="AU92" s="18" t="s">
        <v>87</v>
      </c>
    </row>
    <row r="93" spans="2:65" s="13" customFormat="1" ht="11.25">
      <c r="B93" s="149"/>
      <c r="D93" s="143" t="s">
        <v>249</v>
      </c>
      <c r="E93" s="150" t="s">
        <v>19</v>
      </c>
      <c r="F93" s="151" t="s">
        <v>2615</v>
      </c>
      <c r="H93" s="152">
        <v>94.635000000000005</v>
      </c>
      <c r="I93" s="153"/>
      <c r="L93" s="149"/>
      <c r="M93" s="154"/>
      <c r="T93" s="155"/>
      <c r="AT93" s="150" t="s">
        <v>249</v>
      </c>
      <c r="AU93" s="150" t="s">
        <v>87</v>
      </c>
      <c r="AV93" s="13" t="s">
        <v>87</v>
      </c>
      <c r="AW93" s="13" t="s">
        <v>37</v>
      </c>
      <c r="AX93" s="13" t="s">
        <v>84</v>
      </c>
      <c r="AY93" s="150" t="s">
        <v>223</v>
      </c>
    </row>
    <row r="94" spans="2:65" s="1" customFormat="1" ht="49.15" customHeight="1">
      <c r="B94" s="34"/>
      <c r="C94" s="129" t="s">
        <v>232</v>
      </c>
      <c r="D94" s="129" t="s">
        <v>227</v>
      </c>
      <c r="E94" s="130" t="s">
        <v>2526</v>
      </c>
      <c r="F94" s="131" t="s">
        <v>2527</v>
      </c>
      <c r="G94" s="132" t="s">
        <v>247</v>
      </c>
      <c r="H94" s="133">
        <v>630.9</v>
      </c>
      <c r="I94" s="134"/>
      <c r="J94" s="135">
        <f>ROUND(I94*H94,2)</f>
        <v>0</v>
      </c>
      <c r="K94" s="131" t="s">
        <v>272</v>
      </c>
      <c r="L94" s="34"/>
      <c r="M94" s="136" t="s">
        <v>19</v>
      </c>
      <c r="N94" s="137" t="s">
        <v>47</v>
      </c>
      <c r="P94" s="138">
        <f>O94*H94</f>
        <v>0</v>
      </c>
      <c r="Q94" s="138">
        <v>0</v>
      </c>
      <c r="R94" s="138">
        <f>Q94*H94</f>
        <v>0</v>
      </c>
      <c r="S94" s="138">
        <v>0</v>
      </c>
      <c r="T94" s="139">
        <f>S94*H94</f>
        <v>0</v>
      </c>
      <c r="AR94" s="140" t="s">
        <v>232</v>
      </c>
      <c r="AT94" s="140" t="s">
        <v>227</v>
      </c>
      <c r="AU94" s="140" t="s">
        <v>87</v>
      </c>
      <c r="AY94" s="18" t="s">
        <v>223</v>
      </c>
      <c r="BE94" s="141">
        <f>IF(N94="základní",J94,0)</f>
        <v>0</v>
      </c>
      <c r="BF94" s="141">
        <f>IF(N94="snížená",J94,0)</f>
        <v>0</v>
      </c>
      <c r="BG94" s="141">
        <f>IF(N94="zákl. přenesená",J94,0)</f>
        <v>0</v>
      </c>
      <c r="BH94" s="141">
        <f>IF(N94="sníž. přenesená",J94,0)</f>
        <v>0</v>
      </c>
      <c r="BI94" s="141">
        <f>IF(N94="nulová",J94,0)</f>
        <v>0</v>
      </c>
      <c r="BJ94" s="18" t="s">
        <v>84</v>
      </c>
      <c r="BK94" s="141">
        <f>ROUND(I94*H94,2)</f>
        <v>0</v>
      </c>
      <c r="BL94" s="18" t="s">
        <v>232</v>
      </c>
      <c r="BM94" s="140" t="s">
        <v>2175</v>
      </c>
    </row>
    <row r="95" spans="2:65" s="1" customFormat="1" ht="11.25">
      <c r="B95" s="34"/>
      <c r="D95" s="163" t="s">
        <v>274</v>
      </c>
      <c r="F95" s="164" t="s">
        <v>2529</v>
      </c>
      <c r="I95" s="165"/>
      <c r="L95" s="34"/>
      <c r="M95" s="166"/>
      <c r="T95" s="55"/>
      <c r="AT95" s="18" t="s">
        <v>274</v>
      </c>
      <c r="AU95" s="18" t="s">
        <v>87</v>
      </c>
    </row>
    <row r="96" spans="2:65" s="12" customFormat="1" ht="11.25">
      <c r="B96" s="142"/>
      <c r="D96" s="143" t="s">
        <v>249</v>
      </c>
      <c r="E96" s="144" t="s">
        <v>19</v>
      </c>
      <c r="F96" s="145" t="s">
        <v>288</v>
      </c>
      <c r="H96" s="144" t="s">
        <v>19</v>
      </c>
      <c r="I96" s="146"/>
      <c r="L96" s="142"/>
      <c r="M96" s="147"/>
      <c r="T96" s="148"/>
      <c r="AT96" s="144" t="s">
        <v>249</v>
      </c>
      <c r="AU96" s="144" t="s">
        <v>87</v>
      </c>
      <c r="AV96" s="12" t="s">
        <v>84</v>
      </c>
      <c r="AW96" s="12" t="s">
        <v>37</v>
      </c>
      <c r="AX96" s="12" t="s">
        <v>76</v>
      </c>
      <c r="AY96" s="144" t="s">
        <v>223</v>
      </c>
    </row>
    <row r="97" spans="2:65" s="13" customFormat="1" ht="11.25">
      <c r="B97" s="149"/>
      <c r="D97" s="143" t="s">
        <v>249</v>
      </c>
      <c r="E97" s="150" t="s">
        <v>19</v>
      </c>
      <c r="F97" s="151" t="s">
        <v>2616</v>
      </c>
      <c r="H97" s="152">
        <v>350.5</v>
      </c>
      <c r="I97" s="153"/>
      <c r="L97" s="149"/>
      <c r="M97" s="154"/>
      <c r="T97" s="155"/>
      <c r="AT97" s="150" t="s">
        <v>249</v>
      </c>
      <c r="AU97" s="150" t="s">
        <v>87</v>
      </c>
      <c r="AV97" s="13" t="s">
        <v>87</v>
      </c>
      <c r="AW97" s="13" t="s">
        <v>37</v>
      </c>
      <c r="AX97" s="13" t="s">
        <v>76</v>
      </c>
      <c r="AY97" s="150" t="s">
        <v>223</v>
      </c>
    </row>
    <row r="98" spans="2:65" s="12" customFormat="1" ht="11.25">
      <c r="B98" s="142"/>
      <c r="D98" s="143" t="s">
        <v>249</v>
      </c>
      <c r="E98" s="144" t="s">
        <v>19</v>
      </c>
      <c r="F98" s="145" t="s">
        <v>297</v>
      </c>
      <c r="H98" s="144" t="s">
        <v>19</v>
      </c>
      <c r="I98" s="146"/>
      <c r="L98" s="142"/>
      <c r="M98" s="147"/>
      <c r="T98" s="148"/>
      <c r="AT98" s="144" t="s">
        <v>249</v>
      </c>
      <c r="AU98" s="144" t="s">
        <v>87</v>
      </c>
      <c r="AV98" s="12" t="s">
        <v>84</v>
      </c>
      <c r="AW98" s="12" t="s">
        <v>37</v>
      </c>
      <c r="AX98" s="12" t="s">
        <v>76</v>
      </c>
      <c r="AY98" s="144" t="s">
        <v>223</v>
      </c>
    </row>
    <row r="99" spans="2:65" s="13" customFormat="1" ht="11.25">
      <c r="B99" s="149"/>
      <c r="D99" s="143" t="s">
        <v>249</v>
      </c>
      <c r="E99" s="150" t="s">
        <v>19</v>
      </c>
      <c r="F99" s="151" t="s">
        <v>2617</v>
      </c>
      <c r="H99" s="152">
        <v>280.39999999999998</v>
      </c>
      <c r="I99" s="153"/>
      <c r="L99" s="149"/>
      <c r="M99" s="154"/>
      <c r="T99" s="155"/>
      <c r="AT99" s="150" t="s">
        <v>249</v>
      </c>
      <c r="AU99" s="150" t="s">
        <v>87</v>
      </c>
      <c r="AV99" s="13" t="s">
        <v>87</v>
      </c>
      <c r="AW99" s="13" t="s">
        <v>37</v>
      </c>
      <c r="AX99" s="13" t="s">
        <v>76</v>
      </c>
      <c r="AY99" s="150" t="s">
        <v>223</v>
      </c>
    </row>
    <row r="100" spans="2:65" s="14" customFormat="1" ht="11.25">
      <c r="B100" s="156"/>
      <c r="D100" s="143" t="s">
        <v>249</v>
      </c>
      <c r="E100" s="157" t="s">
        <v>19</v>
      </c>
      <c r="F100" s="158" t="s">
        <v>253</v>
      </c>
      <c r="H100" s="159">
        <v>630.9</v>
      </c>
      <c r="I100" s="160"/>
      <c r="L100" s="156"/>
      <c r="M100" s="161"/>
      <c r="T100" s="162"/>
      <c r="AT100" s="157" t="s">
        <v>249</v>
      </c>
      <c r="AU100" s="157" t="s">
        <v>87</v>
      </c>
      <c r="AV100" s="14" t="s">
        <v>232</v>
      </c>
      <c r="AW100" s="14" t="s">
        <v>37</v>
      </c>
      <c r="AX100" s="14" t="s">
        <v>84</v>
      </c>
      <c r="AY100" s="157" t="s">
        <v>223</v>
      </c>
    </row>
    <row r="101" spans="2:65" s="1" customFormat="1" ht="37.9" customHeight="1">
      <c r="B101" s="34"/>
      <c r="C101" s="129" t="s">
        <v>244</v>
      </c>
      <c r="D101" s="129" t="s">
        <v>227</v>
      </c>
      <c r="E101" s="130" t="s">
        <v>2179</v>
      </c>
      <c r="F101" s="131" t="s">
        <v>2180</v>
      </c>
      <c r="G101" s="132" t="s">
        <v>271</v>
      </c>
      <c r="H101" s="133">
        <v>1261.8</v>
      </c>
      <c r="I101" s="134"/>
      <c r="J101" s="135">
        <f>ROUND(I101*H101,2)</f>
        <v>0</v>
      </c>
      <c r="K101" s="131" t="s">
        <v>272</v>
      </c>
      <c r="L101" s="34"/>
      <c r="M101" s="136" t="s">
        <v>19</v>
      </c>
      <c r="N101" s="137" t="s">
        <v>47</v>
      </c>
      <c r="P101" s="138">
        <f>O101*H101</f>
        <v>0</v>
      </c>
      <c r="Q101" s="138">
        <v>8.4000000000000003E-4</v>
      </c>
      <c r="R101" s="138">
        <f>Q101*H101</f>
        <v>1.059912</v>
      </c>
      <c r="S101" s="138">
        <v>0</v>
      </c>
      <c r="T101" s="139">
        <f>S101*H101</f>
        <v>0</v>
      </c>
      <c r="AR101" s="140" t="s">
        <v>232</v>
      </c>
      <c r="AT101" s="140" t="s">
        <v>227</v>
      </c>
      <c r="AU101" s="140" t="s">
        <v>87</v>
      </c>
      <c r="AY101" s="18" t="s">
        <v>223</v>
      </c>
      <c r="BE101" s="141">
        <f>IF(N101="základní",J101,0)</f>
        <v>0</v>
      </c>
      <c r="BF101" s="141">
        <f>IF(N101="snížená",J101,0)</f>
        <v>0</v>
      </c>
      <c r="BG101" s="141">
        <f>IF(N101="zákl. přenesená",J101,0)</f>
        <v>0</v>
      </c>
      <c r="BH101" s="141">
        <f>IF(N101="sníž. přenesená",J101,0)</f>
        <v>0</v>
      </c>
      <c r="BI101" s="141">
        <f>IF(N101="nulová",J101,0)</f>
        <v>0</v>
      </c>
      <c r="BJ101" s="18" t="s">
        <v>84</v>
      </c>
      <c r="BK101" s="141">
        <f>ROUND(I101*H101,2)</f>
        <v>0</v>
      </c>
      <c r="BL101" s="18" t="s">
        <v>232</v>
      </c>
      <c r="BM101" s="140" t="s">
        <v>2181</v>
      </c>
    </row>
    <row r="102" spans="2:65" s="1" customFormat="1" ht="11.25">
      <c r="B102" s="34"/>
      <c r="D102" s="163" t="s">
        <v>274</v>
      </c>
      <c r="F102" s="164" t="s">
        <v>2182</v>
      </c>
      <c r="I102" s="165"/>
      <c r="L102" s="34"/>
      <c r="M102" s="166"/>
      <c r="T102" s="55"/>
      <c r="AT102" s="18" t="s">
        <v>274</v>
      </c>
      <c r="AU102" s="18" t="s">
        <v>87</v>
      </c>
    </row>
    <row r="103" spans="2:65" s="13" customFormat="1" ht="11.25">
      <c r="B103" s="149"/>
      <c r="D103" s="143" t="s">
        <v>249</v>
      </c>
      <c r="E103" s="150" t="s">
        <v>19</v>
      </c>
      <c r="F103" s="151" t="s">
        <v>2618</v>
      </c>
      <c r="H103" s="152">
        <v>1261.8</v>
      </c>
      <c r="I103" s="153"/>
      <c r="L103" s="149"/>
      <c r="M103" s="154"/>
      <c r="T103" s="155"/>
      <c r="AT103" s="150" t="s">
        <v>249</v>
      </c>
      <c r="AU103" s="150" t="s">
        <v>87</v>
      </c>
      <c r="AV103" s="13" t="s">
        <v>87</v>
      </c>
      <c r="AW103" s="13" t="s">
        <v>37</v>
      </c>
      <c r="AX103" s="13" t="s">
        <v>84</v>
      </c>
      <c r="AY103" s="150" t="s">
        <v>223</v>
      </c>
    </row>
    <row r="104" spans="2:65" s="1" customFormat="1" ht="44.25" customHeight="1">
      <c r="B104" s="34"/>
      <c r="C104" s="129" t="s">
        <v>254</v>
      </c>
      <c r="D104" s="129" t="s">
        <v>227</v>
      </c>
      <c r="E104" s="130" t="s">
        <v>2184</v>
      </c>
      <c r="F104" s="131" t="s">
        <v>2185</v>
      </c>
      <c r="G104" s="132" t="s">
        <v>271</v>
      </c>
      <c r="H104" s="133">
        <v>1261.8</v>
      </c>
      <c r="I104" s="134"/>
      <c r="J104" s="135">
        <f>ROUND(I104*H104,2)</f>
        <v>0</v>
      </c>
      <c r="K104" s="131" t="s">
        <v>272</v>
      </c>
      <c r="L104" s="34"/>
      <c r="M104" s="136" t="s">
        <v>19</v>
      </c>
      <c r="N104" s="137" t="s">
        <v>47</v>
      </c>
      <c r="P104" s="138">
        <f>O104*H104</f>
        <v>0</v>
      </c>
      <c r="Q104" s="138">
        <v>0</v>
      </c>
      <c r="R104" s="138">
        <f>Q104*H104</f>
        <v>0</v>
      </c>
      <c r="S104" s="138">
        <v>0</v>
      </c>
      <c r="T104" s="139">
        <f>S104*H104</f>
        <v>0</v>
      </c>
      <c r="AR104" s="140" t="s">
        <v>232</v>
      </c>
      <c r="AT104" s="140" t="s">
        <v>227</v>
      </c>
      <c r="AU104" s="140" t="s">
        <v>87</v>
      </c>
      <c r="AY104" s="18" t="s">
        <v>223</v>
      </c>
      <c r="BE104" s="141">
        <f>IF(N104="základní",J104,0)</f>
        <v>0</v>
      </c>
      <c r="BF104" s="141">
        <f>IF(N104="snížená",J104,0)</f>
        <v>0</v>
      </c>
      <c r="BG104" s="141">
        <f>IF(N104="zákl. přenesená",J104,0)</f>
        <v>0</v>
      </c>
      <c r="BH104" s="141">
        <f>IF(N104="sníž. přenesená",J104,0)</f>
        <v>0</v>
      </c>
      <c r="BI104" s="141">
        <f>IF(N104="nulová",J104,0)</f>
        <v>0</v>
      </c>
      <c r="BJ104" s="18" t="s">
        <v>84</v>
      </c>
      <c r="BK104" s="141">
        <f>ROUND(I104*H104,2)</f>
        <v>0</v>
      </c>
      <c r="BL104" s="18" t="s">
        <v>232</v>
      </c>
      <c r="BM104" s="140" t="s">
        <v>2186</v>
      </c>
    </row>
    <row r="105" spans="2:65" s="1" customFormat="1" ht="11.25">
      <c r="B105" s="34"/>
      <c r="D105" s="163" t="s">
        <v>274</v>
      </c>
      <c r="F105" s="164" t="s">
        <v>2187</v>
      </c>
      <c r="I105" s="165"/>
      <c r="L105" s="34"/>
      <c r="M105" s="166"/>
      <c r="T105" s="55"/>
      <c r="AT105" s="18" t="s">
        <v>274</v>
      </c>
      <c r="AU105" s="18" t="s">
        <v>87</v>
      </c>
    </row>
    <row r="106" spans="2:65" s="13" customFormat="1" ht="11.25">
      <c r="B106" s="149"/>
      <c r="D106" s="143" t="s">
        <v>249</v>
      </c>
      <c r="E106" s="150" t="s">
        <v>19</v>
      </c>
      <c r="F106" s="151" t="s">
        <v>2618</v>
      </c>
      <c r="H106" s="152">
        <v>1261.8</v>
      </c>
      <c r="I106" s="153"/>
      <c r="L106" s="149"/>
      <c r="M106" s="154"/>
      <c r="T106" s="155"/>
      <c r="AT106" s="150" t="s">
        <v>249</v>
      </c>
      <c r="AU106" s="150" t="s">
        <v>87</v>
      </c>
      <c r="AV106" s="13" t="s">
        <v>87</v>
      </c>
      <c r="AW106" s="13" t="s">
        <v>37</v>
      </c>
      <c r="AX106" s="13" t="s">
        <v>84</v>
      </c>
      <c r="AY106" s="150" t="s">
        <v>223</v>
      </c>
    </row>
    <row r="107" spans="2:65" s="1" customFormat="1" ht="66.75" customHeight="1">
      <c r="B107" s="34"/>
      <c r="C107" s="129" t="s">
        <v>262</v>
      </c>
      <c r="D107" s="129" t="s">
        <v>227</v>
      </c>
      <c r="E107" s="130" t="s">
        <v>245</v>
      </c>
      <c r="F107" s="131" t="s">
        <v>246</v>
      </c>
      <c r="G107" s="132" t="s">
        <v>247</v>
      </c>
      <c r="H107" s="133">
        <v>350.5</v>
      </c>
      <c r="I107" s="134"/>
      <c r="J107" s="135">
        <f>ROUND(I107*H107,2)</f>
        <v>0</v>
      </c>
      <c r="K107" s="131" t="s">
        <v>231</v>
      </c>
      <c r="L107" s="34"/>
      <c r="M107" s="136" t="s">
        <v>19</v>
      </c>
      <c r="N107" s="137" t="s">
        <v>47</v>
      </c>
      <c r="P107" s="138">
        <f>O107*H107</f>
        <v>0</v>
      </c>
      <c r="Q107" s="138">
        <v>0</v>
      </c>
      <c r="R107" s="138">
        <f>Q107*H107</f>
        <v>0</v>
      </c>
      <c r="S107" s="138">
        <v>0</v>
      </c>
      <c r="T107" s="139">
        <f>S107*H107</f>
        <v>0</v>
      </c>
      <c r="AR107" s="140" t="s">
        <v>232</v>
      </c>
      <c r="AT107" s="140" t="s">
        <v>227</v>
      </c>
      <c r="AU107" s="140" t="s">
        <v>87</v>
      </c>
      <c r="AY107" s="18" t="s">
        <v>223</v>
      </c>
      <c r="BE107" s="141">
        <f>IF(N107="základní",J107,0)</f>
        <v>0</v>
      </c>
      <c r="BF107" s="141">
        <f>IF(N107="snížená",J107,0)</f>
        <v>0</v>
      </c>
      <c r="BG107" s="141">
        <f>IF(N107="zákl. přenesená",J107,0)</f>
        <v>0</v>
      </c>
      <c r="BH107" s="141">
        <f>IF(N107="sníž. přenesená",J107,0)</f>
        <v>0</v>
      </c>
      <c r="BI107" s="141">
        <f>IF(N107="nulová",J107,0)</f>
        <v>0</v>
      </c>
      <c r="BJ107" s="18" t="s">
        <v>84</v>
      </c>
      <c r="BK107" s="141">
        <f>ROUND(I107*H107,2)</f>
        <v>0</v>
      </c>
      <c r="BL107" s="18" t="s">
        <v>232</v>
      </c>
      <c r="BM107" s="140" t="s">
        <v>2619</v>
      </c>
    </row>
    <row r="108" spans="2:65" s="12" customFormat="1" ht="11.25">
      <c r="B108" s="142"/>
      <c r="D108" s="143" t="s">
        <v>249</v>
      </c>
      <c r="E108" s="144" t="s">
        <v>19</v>
      </c>
      <c r="F108" s="145" t="s">
        <v>250</v>
      </c>
      <c r="H108" s="144" t="s">
        <v>19</v>
      </c>
      <c r="I108" s="146"/>
      <c r="L108" s="142"/>
      <c r="M108" s="147"/>
      <c r="T108" s="148"/>
      <c r="AT108" s="144" t="s">
        <v>249</v>
      </c>
      <c r="AU108" s="144" t="s">
        <v>87</v>
      </c>
      <c r="AV108" s="12" t="s">
        <v>84</v>
      </c>
      <c r="AW108" s="12" t="s">
        <v>37</v>
      </c>
      <c r="AX108" s="12" t="s">
        <v>76</v>
      </c>
      <c r="AY108" s="144" t="s">
        <v>223</v>
      </c>
    </row>
    <row r="109" spans="2:65" s="13" customFormat="1" ht="11.25">
      <c r="B109" s="149"/>
      <c r="D109" s="143" t="s">
        <v>249</v>
      </c>
      <c r="E109" s="150" t="s">
        <v>19</v>
      </c>
      <c r="F109" s="151" t="s">
        <v>2616</v>
      </c>
      <c r="H109" s="152">
        <v>350.5</v>
      </c>
      <c r="I109" s="153"/>
      <c r="L109" s="149"/>
      <c r="M109" s="154"/>
      <c r="T109" s="155"/>
      <c r="AT109" s="150" t="s">
        <v>249</v>
      </c>
      <c r="AU109" s="150" t="s">
        <v>87</v>
      </c>
      <c r="AV109" s="13" t="s">
        <v>87</v>
      </c>
      <c r="AW109" s="13" t="s">
        <v>37</v>
      </c>
      <c r="AX109" s="13" t="s">
        <v>84</v>
      </c>
      <c r="AY109" s="150" t="s">
        <v>223</v>
      </c>
    </row>
    <row r="110" spans="2:65" s="1" customFormat="1" ht="62.65" customHeight="1">
      <c r="B110" s="34"/>
      <c r="C110" s="129" t="s">
        <v>268</v>
      </c>
      <c r="D110" s="129" t="s">
        <v>227</v>
      </c>
      <c r="E110" s="130" t="s">
        <v>2189</v>
      </c>
      <c r="F110" s="131" t="s">
        <v>2190</v>
      </c>
      <c r="G110" s="132" t="s">
        <v>247</v>
      </c>
      <c r="H110" s="133">
        <v>560.79999999999995</v>
      </c>
      <c r="I110" s="134"/>
      <c r="J110" s="135">
        <f>ROUND(I110*H110,2)</f>
        <v>0</v>
      </c>
      <c r="K110" s="131" t="s">
        <v>19</v>
      </c>
      <c r="L110" s="34"/>
      <c r="M110" s="136" t="s">
        <v>19</v>
      </c>
      <c r="N110" s="137" t="s">
        <v>47</v>
      </c>
      <c r="P110" s="138">
        <f>O110*H110</f>
        <v>0</v>
      </c>
      <c r="Q110" s="138">
        <v>0</v>
      </c>
      <c r="R110" s="138">
        <f>Q110*H110</f>
        <v>0</v>
      </c>
      <c r="S110" s="138">
        <v>0</v>
      </c>
      <c r="T110" s="139">
        <f>S110*H110</f>
        <v>0</v>
      </c>
      <c r="AR110" s="140" t="s">
        <v>232</v>
      </c>
      <c r="AT110" s="140" t="s">
        <v>227</v>
      </c>
      <c r="AU110" s="140" t="s">
        <v>87</v>
      </c>
      <c r="AY110" s="18" t="s">
        <v>223</v>
      </c>
      <c r="BE110" s="141">
        <f>IF(N110="základní",J110,0)</f>
        <v>0</v>
      </c>
      <c r="BF110" s="141">
        <f>IF(N110="snížená",J110,0)</f>
        <v>0</v>
      </c>
      <c r="BG110" s="141">
        <f>IF(N110="zákl. přenesená",J110,0)</f>
        <v>0</v>
      </c>
      <c r="BH110" s="141">
        <f>IF(N110="sníž. přenesená",J110,0)</f>
        <v>0</v>
      </c>
      <c r="BI110" s="141">
        <f>IF(N110="nulová",J110,0)</f>
        <v>0</v>
      </c>
      <c r="BJ110" s="18" t="s">
        <v>84</v>
      </c>
      <c r="BK110" s="141">
        <f>ROUND(I110*H110,2)</f>
        <v>0</v>
      </c>
      <c r="BL110" s="18" t="s">
        <v>232</v>
      </c>
      <c r="BM110" s="140" t="s">
        <v>2620</v>
      </c>
    </row>
    <row r="111" spans="2:65" s="12" customFormat="1" ht="11.25">
      <c r="B111" s="142"/>
      <c r="D111" s="143" t="s">
        <v>249</v>
      </c>
      <c r="E111" s="144" t="s">
        <v>19</v>
      </c>
      <c r="F111" s="145" t="s">
        <v>2192</v>
      </c>
      <c r="H111" s="144" t="s">
        <v>19</v>
      </c>
      <c r="I111" s="146"/>
      <c r="L111" s="142"/>
      <c r="M111" s="147"/>
      <c r="T111" s="148"/>
      <c r="AT111" s="144" t="s">
        <v>249</v>
      </c>
      <c r="AU111" s="144" t="s">
        <v>87</v>
      </c>
      <c r="AV111" s="12" t="s">
        <v>84</v>
      </c>
      <c r="AW111" s="12" t="s">
        <v>37</v>
      </c>
      <c r="AX111" s="12" t="s">
        <v>76</v>
      </c>
      <c r="AY111" s="144" t="s">
        <v>223</v>
      </c>
    </row>
    <row r="112" spans="2:65" s="13" customFormat="1" ht="11.25">
      <c r="B112" s="149"/>
      <c r="D112" s="143" t="s">
        <v>249</v>
      </c>
      <c r="E112" s="150" t="s">
        <v>19</v>
      </c>
      <c r="F112" s="151" t="s">
        <v>2621</v>
      </c>
      <c r="H112" s="152">
        <v>280.39999999999998</v>
      </c>
      <c r="I112" s="153"/>
      <c r="L112" s="149"/>
      <c r="M112" s="154"/>
      <c r="T112" s="155"/>
      <c r="AT112" s="150" t="s">
        <v>249</v>
      </c>
      <c r="AU112" s="150" t="s">
        <v>87</v>
      </c>
      <c r="AV112" s="13" t="s">
        <v>87</v>
      </c>
      <c r="AW112" s="13" t="s">
        <v>37</v>
      </c>
      <c r="AX112" s="13" t="s">
        <v>76</v>
      </c>
      <c r="AY112" s="150" t="s">
        <v>223</v>
      </c>
    </row>
    <row r="113" spans="2:65" s="13" customFormat="1" ht="11.25">
      <c r="B113" s="149"/>
      <c r="D113" s="143" t="s">
        <v>249</v>
      </c>
      <c r="E113" s="150" t="s">
        <v>19</v>
      </c>
      <c r="F113" s="151" t="s">
        <v>2622</v>
      </c>
      <c r="H113" s="152">
        <v>280.39999999999998</v>
      </c>
      <c r="I113" s="153"/>
      <c r="L113" s="149"/>
      <c r="M113" s="154"/>
      <c r="T113" s="155"/>
      <c r="AT113" s="150" t="s">
        <v>249</v>
      </c>
      <c r="AU113" s="150" t="s">
        <v>87</v>
      </c>
      <c r="AV113" s="13" t="s">
        <v>87</v>
      </c>
      <c r="AW113" s="13" t="s">
        <v>37</v>
      </c>
      <c r="AX113" s="13" t="s">
        <v>76</v>
      </c>
      <c r="AY113" s="150" t="s">
        <v>223</v>
      </c>
    </row>
    <row r="114" spans="2:65" s="14" customFormat="1" ht="11.25">
      <c r="B114" s="156"/>
      <c r="D114" s="143" t="s">
        <v>249</v>
      </c>
      <c r="E114" s="157" t="s">
        <v>19</v>
      </c>
      <c r="F114" s="158" t="s">
        <v>253</v>
      </c>
      <c r="H114" s="159">
        <v>560.79999999999995</v>
      </c>
      <c r="I114" s="160"/>
      <c r="L114" s="156"/>
      <c r="M114" s="161"/>
      <c r="T114" s="162"/>
      <c r="AT114" s="157" t="s">
        <v>249</v>
      </c>
      <c r="AU114" s="157" t="s">
        <v>87</v>
      </c>
      <c r="AV114" s="14" t="s">
        <v>232</v>
      </c>
      <c r="AW114" s="14" t="s">
        <v>37</v>
      </c>
      <c r="AX114" s="14" t="s">
        <v>84</v>
      </c>
      <c r="AY114" s="157" t="s">
        <v>223</v>
      </c>
    </row>
    <row r="115" spans="2:65" s="1" customFormat="1" ht="44.25" customHeight="1">
      <c r="B115" s="34"/>
      <c r="C115" s="129" t="s">
        <v>282</v>
      </c>
      <c r="D115" s="129" t="s">
        <v>227</v>
      </c>
      <c r="E115" s="130" t="s">
        <v>2195</v>
      </c>
      <c r="F115" s="131" t="s">
        <v>2196</v>
      </c>
      <c r="G115" s="132" t="s">
        <v>247</v>
      </c>
      <c r="H115" s="133">
        <v>280.39999999999998</v>
      </c>
      <c r="I115" s="134"/>
      <c r="J115" s="135">
        <f>ROUND(I115*H115,2)</f>
        <v>0</v>
      </c>
      <c r="K115" s="131" t="s">
        <v>272</v>
      </c>
      <c r="L115" s="34"/>
      <c r="M115" s="136" t="s">
        <v>19</v>
      </c>
      <c r="N115" s="137" t="s">
        <v>47</v>
      </c>
      <c r="P115" s="138">
        <f>O115*H115</f>
        <v>0</v>
      </c>
      <c r="Q115" s="138">
        <v>0</v>
      </c>
      <c r="R115" s="138">
        <f>Q115*H115</f>
        <v>0</v>
      </c>
      <c r="S115" s="138">
        <v>0</v>
      </c>
      <c r="T115" s="139">
        <f>S115*H115</f>
        <v>0</v>
      </c>
      <c r="AR115" s="140" t="s">
        <v>232</v>
      </c>
      <c r="AT115" s="140" t="s">
        <v>227</v>
      </c>
      <c r="AU115" s="140" t="s">
        <v>87</v>
      </c>
      <c r="AY115" s="18" t="s">
        <v>223</v>
      </c>
      <c r="BE115" s="141">
        <f>IF(N115="základní",J115,0)</f>
        <v>0</v>
      </c>
      <c r="BF115" s="141">
        <f>IF(N115="snížená",J115,0)</f>
        <v>0</v>
      </c>
      <c r="BG115" s="141">
        <f>IF(N115="zákl. přenesená",J115,0)</f>
        <v>0</v>
      </c>
      <c r="BH115" s="141">
        <f>IF(N115="sníž. přenesená",J115,0)</f>
        <v>0</v>
      </c>
      <c r="BI115" s="141">
        <f>IF(N115="nulová",J115,0)</f>
        <v>0</v>
      </c>
      <c r="BJ115" s="18" t="s">
        <v>84</v>
      </c>
      <c r="BK115" s="141">
        <f>ROUND(I115*H115,2)</f>
        <v>0</v>
      </c>
      <c r="BL115" s="18" t="s">
        <v>232</v>
      </c>
      <c r="BM115" s="140" t="s">
        <v>2623</v>
      </c>
    </row>
    <row r="116" spans="2:65" s="1" customFormat="1" ht="11.25">
      <c r="B116" s="34"/>
      <c r="D116" s="163" t="s">
        <v>274</v>
      </c>
      <c r="F116" s="164" t="s">
        <v>2198</v>
      </c>
      <c r="I116" s="165"/>
      <c r="L116" s="34"/>
      <c r="M116" s="166"/>
      <c r="T116" s="55"/>
      <c r="AT116" s="18" t="s">
        <v>274</v>
      </c>
      <c r="AU116" s="18" t="s">
        <v>87</v>
      </c>
    </row>
    <row r="117" spans="2:65" s="12" customFormat="1" ht="11.25">
      <c r="B117" s="142"/>
      <c r="D117" s="143" t="s">
        <v>249</v>
      </c>
      <c r="E117" s="144" t="s">
        <v>19</v>
      </c>
      <c r="F117" s="145" t="s">
        <v>2192</v>
      </c>
      <c r="H117" s="144" t="s">
        <v>19</v>
      </c>
      <c r="I117" s="146"/>
      <c r="L117" s="142"/>
      <c r="M117" s="147"/>
      <c r="T117" s="148"/>
      <c r="AT117" s="144" t="s">
        <v>249</v>
      </c>
      <c r="AU117" s="144" t="s">
        <v>87</v>
      </c>
      <c r="AV117" s="12" t="s">
        <v>84</v>
      </c>
      <c r="AW117" s="12" t="s">
        <v>37</v>
      </c>
      <c r="AX117" s="12" t="s">
        <v>76</v>
      </c>
      <c r="AY117" s="144" t="s">
        <v>223</v>
      </c>
    </row>
    <row r="118" spans="2:65" s="13" customFormat="1" ht="11.25">
      <c r="B118" s="149"/>
      <c r="D118" s="143" t="s">
        <v>249</v>
      </c>
      <c r="E118" s="150" t="s">
        <v>19</v>
      </c>
      <c r="F118" s="151" t="s">
        <v>2624</v>
      </c>
      <c r="H118" s="152">
        <v>280.39999999999998</v>
      </c>
      <c r="I118" s="153"/>
      <c r="L118" s="149"/>
      <c r="M118" s="154"/>
      <c r="T118" s="155"/>
      <c r="AT118" s="150" t="s">
        <v>249</v>
      </c>
      <c r="AU118" s="150" t="s">
        <v>87</v>
      </c>
      <c r="AV118" s="13" t="s">
        <v>87</v>
      </c>
      <c r="AW118" s="13" t="s">
        <v>37</v>
      </c>
      <c r="AX118" s="13" t="s">
        <v>84</v>
      </c>
      <c r="AY118" s="150" t="s">
        <v>223</v>
      </c>
    </row>
    <row r="119" spans="2:65" s="1" customFormat="1" ht="49.15" customHeight="1">
      <c r="B119" s="34"/>
      <c r="C119" s="129" t="s">
        <v>301</v>
      </c>
      <c r="D119" s="129" t="s">
        <v>227</v>
      </c>
      <c r="E119" s="130" t="s">
        <v>263</v>
      </c>
      <c r="F119" s="131" t="s">
        <v>264</v>
      </c>
      <c r="G119" s="132" t="s">
        <v>265</v>
      </c>
      <c r="H119" s="133">
        <v>683.47500000000002</v>
      </c>
      <c r="I119" s="134"/>
      <c r="J119" s="135">
        <f>ROUND(I119*H119,2)</f>
        <v>0</v>
      </c>
      <c r="K119" s="131" t="s">
        <v>231</v>
      </c>
      <c r="L119" s="34"/>
      <c r="M119" s="136" t="s">
        <v>19</v>
      </c>
      <c r="N119" s="137" t="s">
        <v>47</v>
      </c>
      <c r="P119" s="138">
        <f>O119*H119</f>
        <v>0</v>
      </c>
      <c r="Q119" s="138">
        <v>0</v>
      </c>
      <c r="R119" s="138">
        <f>Q119*H119</f>
        <v>0</v>
      </c>
      <c r="S119" s="138">
        <v>0</v>
      </c>
      <c r="T119" s="139">
        <f>S119*H119</f>
        <v>0</v>
      </c>
      <c r="AR119" s="140" t="s">
        <v>232</v>
      </c>
      <c r="AT119" s="140" t="s">
        <v>227</v>
      </c>
      <c r="AU119" s="140" t="s">
        <v>87</v>
      </c>
      <c r="AY119" s="18" t="s">
        <v>223</v>
      </c>
      <c r="BE119" s="141">
        <f>IF(N119="základní",J119,0)</f>
        <v>0</v>
      </c>
      <c r="BF119" s="141">
        <f>IF(N119="snížená",J119,0)</f>
        <v>0</v>
      </c>
      <c r="BG119" s="141">
        <f>IF(N119="zákl. přenesená",J119,0)</f>
        <v>0</v>
      </c>
      <c r="BH119" s="141">
        <f>IF(N119="sníž. přenesená",J119,0)</f>
        <v>0</v>
      </c>
      <c r="BI119" s="141">
        <f>IF(N119="nulová",J119,0)</f>
        <v>0</v>
      </c>
      <c r="BJ119" s="18" t="s">
        <v>84</v>
      </c>
      <c r="BK119" s="141">
        <f>ROUND(I119*H119,2)</f>
        <v>0</v>
      </c>
      <c r="BL119" s="18" t="s">
        <v>232</v>
      </c>
      <c r="BM119" s="140" t="s">
        <v>2625</v>
      </c>
    </row>
    <row r="120" spans="2:65" s="13" customFormat="1" ht="22.5">
      <c r="B120" s="149"/>
      <c r="D120" s="143" t="s">
        <v>249</v>
      </c>
      <c r="E120" s="150" t="s">
        <v>19</v>
      </c>
      <c r="F120" s="151" t="s">
        <v>2626</v>
      </c>
      <c r="H120" s="152">
        <v>683.47500000000002</v>
      </c>
      <c r="I120" s="153"/>
      <c r="L120" s="149"/>
      <c r="M120" s="154"/>
      <c r="T120" s="155"/>
      <c r="AT120" s="150" t="s">
        <v>249</v>
      </c>
      <c r="AU120" s="150" t="s">
        <v>87</v>
      </c>
      <c r="AV120" s="13" t="s">
        <v>87</v>
      </c>
      <c r="AW120" s="13" t="s">
        <v>37</v>
      </c>
      <c r="AX120" s="13" t="s">
        <v>84</v>
      </c>
      <c r="AY120" s="150" t="s">
        <v>223</v>
      </c>
    </row>
    <row r="121" spans="2:65" s="1" customFormat="1" ht="44.25" customHeight="1">
      <c r="B121" s="34"/>
      <c r="C121" s="129" t="s">
        <v>308</v>
      </c>
      <c r="D121" s="129" t="s">
        <v>227</v>
      </c>
      <c r="E121" s="130" t="s">
        <v>347</v>
      </c>
      <c r="F121" s="131" t="s">
        <v>348</v>
      </c>
      <c r="G121" s="132" t="s">
        <v>247</v>
      </c>
      <c r="H121" s="133">
        <v>446.88799999999998</v>
      </c>
      <c r="I121" s="134"/>
      <c r="J121" s="135">
        <f>ROUND(I121*H121,2)</f>
        <v>0</v>
      </c>
      <c r="K121" s="131" t="s">
        <v>272</v>
      </c>
      <c r="L121" s="34"/>
      <c r="M121" s="136" t="s">
        <v>19</v>
      </c>
      <c r="N121" s="137" t="s">
        <v>47</v>
      </c>
      <c r="P121" s="138">
        <f>O121*H121</f>
        <v>0</v>
      </c>
      <c r="Q121" s="138">
        <v>0</v>
      </c>
      <c r="R121" s="138">
        <f>Q121*H121</f>
        <v>0</v>
      </c>
      <c r="S121" s="138">
        <v>0</v>
      </c>
      <c r="T121" s="139">
        <f>S121*H121</f>
        <v>0</v>
      </c>
      <c r="AR121" s="140" t="s">
        <v>232</v>
      </c>
      <c r="AT121" s="140" t="s">
        <v>227</v>
      </c>
      <c r="AU121" s="140" t="s">
        <v>87</v>
      </c>
      <c r="AY121" s="18" t="s">
        <v>223</v>
      </c>
      <c r="BE121" s="141">
        <f>IF(N121="základní",J121,0)</f>
        <v>0</v>
      </c>
      <c r="BF121" s="141">
        <f>IF(N121="snížená",J121,0)</f>
        <v>0</v>
      </c>
      <c r="BG121" s="141">
        <f>IF(N121="zákl. přenesená",J121,0)</f>
        <v>0</v>
      </c>
      <c r="BH121" s="141">
        <f>IF(N121="sníž. přenesená",J121,0)</f>
        <v>0</v>
      </c>
      <c r="BI121" s="141">
        <f>IF(N121="nulová",J121,0)</f>
        <v>0</v>
      </c>
      <c r="BJ121" s="18" t="s">
        <v>84</v>
      </c>
      <c r="BK121" s="141">
        <f>ROUND(I121*H121,2)</f>
        <v>0</v>
      </c>
      <c r="BL121" s="18" t="s">
        <v>232</v>
      </c>
      <c r="BM121" s="140" t="s">
        <v>2202</v>
      </c>
    </row>
    <row r="122" spans="2:65" s="1" customFormat="1" ht="11.25">
      <c r="B122" s="34"/>
      <c r="D122" s="163" t="s">
        <v>274</v>
      </c>
      <c r="F122" s="164" t="s">
        <v>350</v>
      </c>
      <c r="I122" s="165"/>
      <c r="L122" s="34"/>
      <c r="M122" s="166"/>
      <c r="T122" s="55"/>
      <c r="AT122" s="18" t="s">
        <v>274</v>
      </c>
      <c r="AU122" s="18" t="s">
        <v>87</v>
      </c>
    </row>
    <row r="123" spans="2:65" s="13" customFormat="1" ht="11.25">
      <c r="B123" s="149"/>
      <c r="D123" s="143" t="s">
        <v>249</v>
      </c>
      <c r="E123" s="150" t="s">
        <v>19</v>
      </c>
      <c r="F123" s="151" t="s">
        <v>2627</v>
      </c>
      <c r="H123" s="152">
        <v>446.88799999999998</v>
      </c>
      <c r="I123" s="153"/>
      <c r="L123" s="149"/>
      <c r="M123" s="154"/>
      <c r="T123" s="155"/>
      <c r="AT123" s="150" t="s">
        <v>249</v>
      </c>
      <c r="AU123" s="150" t="s">
        <v>87</v>
      </c>
      <c r="AV123" s="13" t="s">
        <v>87</v>
      </c>
      <c r="AW123" s="13" t="s">
        <v>37</v>
      </c>
      <c r="AX123" s="13" t="s">
        <v>84</v>
      </c>
      <c r="AY123" s="150" t="s">
        <v>223</v>
      </c>
    </row>
    <row r="124" spans="2:65" s="1" customFormat="1" ht="16.5" customHeight="1">
      <c r="B124" s="34"/>
      <c r="C124" s="174" t="s">
        <v>8</v>
      </c>
      <c r="D124" s="174" t="s">
        <v>314</v>
      </c>
      <c r="E124" s="175" t="s">
        <v>354</v>
      </c>
      <c r="F124" s="176" t="s">
        <v>355</v>
      </c>
      <c r="G124" s="177" t="s">
        <v>265</v>
      </c>
      <c r="H124" s="178">
        <v>1454.576</v>
      </c>
      <c r="I124" s="179"/>
      <c r="J124" s="180">
        <f>ROUND(I124*H124,2)</f>
        <v>0</v>
      </c>
      <c r="K124" s="176" t="s">
        <v>272</v>
      </c>
      <c r="L124" s="181"/>
      <c r="M124" s="182" t="s">
        <v>19</v>
      </c>
      <c r="N124" s="183" t="s">
        <v>47</v>
      </c>
      <c r="P124" s="138">
        <f>O124*H124</f>
        <v>0</v>
      </c>
      <c r="Q124" s="138">
        <v>0</v>
      </c>
      <c r="R124" s="138">
        <f>Q124*H124</f>
        <v>0</v>
      </c>
      <c r="S124" s="138">
        <v>0</v>
      </c>
      <c r="T124" s="139">
        <f>S124*H124</f>
        <v>0</v>
      </c>
      <c r="AR124" s="140" t="s">
        <v>268</v>
      </c>
      <c r="AT124" s="140" t="s">
        <v>314</v>
      </c>
      <c r="AU124" s="140" t="s">
        <v>87</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232</v>
      </c>
      <c r="BM124" s="140" t="s">
        <v>2628</v>
      </c>
    </row>
    <row r="125" spans="2:65" s="12" customFormat="1" ht="11.25">
      <c r="B125" s="142"/>
      <c r="D125" s="143" t="s">
        <v>249</v>
      </c>
      <c r="E125" s="144" t="s">
        <v>19</v>
      </c>
      <c r="F125" s="145" t="s">
        <v>351</v>
      </c>
      <c r="H125" s="144" t="s">
        <v>19</v>
      </c>
      <c r="I125" s="146"/>
      <c r="L125" s="142"/>
      <c r="M125" s="147"/>
      <c r="T125" s="148"/>
      <c r="AT125" s="144" t="s">
        <v>249</v>
      </c>
      <c r="AU125" s="144" t="s">
        <v>87</v>
      </c>
      <c r="AV125" s="12" t="s">
        <v>84</v>
      </c>
      <c r="AW125" s="12" t="s">
        <v>37</v>
      </c>
      <c r="AX125" s="12" t="s">
        <v>76</v>
      </c>
      <c r="AY125" s="144" t="s">
        <v>223</v>
      </c>
    </row>
    <row r="126" spans="2:65" s="13" customFormat="1" ht="11.25">
      <c r="B126" s="149"/>
      <c r="D126" s="143" t="s">
        <v>249</v>
      </c>
      <c r="E126" s="150" t="s">
        <v>19</v>
      </c>
      <c r="F126" s="151" t="s">
        <v>2627</v>
      </c>
      <c r="H126" s="152">
        <v>446.88799999999998</v>
      </c>
      <c r="I126" s="153"/>
      <c r="L126" s="149"/>
      <c r="M126" s="154"/>
      <c r="T126" s="155"/>
      <c r="AT126" s="150" t="s">
        <v>249</v>
      </c>
      <c r="AU126" s="150" t="s">
        <v>87</v>
      </c>
      <c r="AV126" s="13" t="s">
        <v>87</v>
      </c>
      <c r="AW126" s="13" t="s">
        <v>37</v>
      </c>
      <c r="AX126" s="13" t="s">
        <v>76</v>
      </c>
      <c r="AY126" s="150" t="s">
        <v>223</v>
      </c>
    </row>
    <row r="127" spans="2:65" s="13" customFormat="1" ht="11.25">
      <c r="B127" s="149"/>
      <c r="D127" s="143" t="s">
        <v>249</v>
      </c>
      <c r="E127" s="150" t="s">
        <v>19</v>
      </c>
      <c r="F127" s="151" t="s">
        <v>2629</v>
      </c>
      <c r="H127" s="152">
        <v>280.39999999999998</v>
      </c>
      <c r="I127" s="153"/>
      <c r="L127" s="149"/>
      <c r="M127" s="154"/>
      <c r="T127" s="155"/>
      <c r="AT127" s="150" t="s">
        <v>249</v>
      </c>
      <c r="AU127" s="150" t="s">
        <v>87</v>
      </c>
      <c r="AV127" s="13" t="s">
        <v>87</v>
      </c>
      <c r="AW127" s="13" t="s">
        <v>37</v>
      </c>
      <c r="AX127" s="13" t="s">
        <v>76</v>
      </c>
      <c r="AY127" s="150" t="s">
        <v>223</v>
      </c>
    </row>
    <row r="128" spans="2:65" s="14" customFormat="1" ht="11.25">
      <c r="B128" s="156"/>
      <c r="D128" s="143" t="s">
        <v>249</v>
      </c>
      <c r="E128" s="157" t="s">
        <v>19</v>
      </c>
      <c r="F128" s="158" t="s">
        <v>253</v>
      </c>
      <c r="H128" s="159">
        <v>727.28800000000001</v>
      </c>
      <c r="I128" s="160"/>
      <c r="L128" s="156"/>
      <c r="M128" s="161"/>
      <c r="T128" s="162"/>
      <c r="AT128" s="157" t="s">
        <v>249</v>
      </c>
      <c r="AU128" s="157" t="s">
        <v>87</v>
      </c>
      <c r="AV128" s="14" t="s">
        <v>232</v>
      </c>
      <c r="AW128" s="14" t="s">
        <v>37</v>
      </c>
      <c r="AX128" s="14" t="s">
        <v>84</v>
      </c>
      <c r="AY128" s="157" t="s">
        <v>223</v>
      </c>
    </row>
    <row r="129" spans="2:65" s="13" customFormat="1" ht="11.25">
      <c r="B129" s="149"/>
      <c r="D129" s="143" t="s">
        <v>249</v>
      </c>
      <c r="F129" s="151" t="s">
        <v>2630</v>
      </c>
      <c r="H129" s="152">
        <v>1454.576</v>
      </c>
      <c r="I129" s="153"/>
      <c r="L129" s="149"/>
      <c r="M129" s="154"/>
      <c r="T129" s="155"/>
      <c r="AT129" s="150" t="s">
        <v>249</v>
      </c>
      <c r="AU129" s="150" t="s">
        <v>87</v>
      </c>
      <c r="AV129" s="13" t="s">
        <v>87</v>
      </c>
      <c r="AW129" s="13" t="s">
        <v>4</v>
      </c>
      <c r="AX129" s="13" t="s">
        <v>84</v>
      </c>
      <c r="AY129" s="150" t="s">
        <v>223</v>
      </c>
    </row>
    <row r="130" spans="2:65" s="1" customFormat="1" ht="66.75" customHeight="1">
      <c r="B130" s="34"/>
      <c r="C130" s="129" t="s">
        <v>322</v>
      </c>
      <c r="D130" s="129" t="s">
        <v>227</v>
      </c>
      <c r="E130" s="130" t="s">
        <v>2207</v>
      </c>
      <c r="F130" s="131" t="s">
        <v>2208</v>
      </c>
      <c r="G130" s="132" t="s">
        <v>247</v>
      </c>
      <c r="H130" s="133">
        <v>131.43799999999999</v>
      </c>
      <c r="I130" s="134"/>
      <c r="J130" s="135">
        <f>ROUND(I130*H130,2)</f>
        <v>0</v>
      </c>
      <c r="K130" s="131" t="s">
        <v>272</v>
      </c>
      <c r="L130" s="34"/>
      <c r="M130" s="136" t="s">
        <v>19</v>
      </c>
      <c r="N130" s="137" t="s">
        <v>47</v>
      </c>
      <c r="P130" s="138">
        <f>O130*H130</f>
        <v>0</v>
      </c>
      <c r="Q130" s="138">
        <v>0</v>
      </c>
      <c r="R130" s="138">
        <f>Q130*H130</f>
        <v>0</v>
      </c>
      <c r="S130" s="138">
        <v>0</v>
      </c>
      <c r="T130" s="139">
        <f>S130*H130</f>
        <v>0</v>
      </c>
      <c r="AR130" s="140" t="s">
        <v>232</v>
      </c>
      <c r="AT130" s="140" t="s">
        <v>227</v>
      </c>
      <c r="AU130" s="140" t="s">
        <v>87</v>
      </c>
      <c r="AY130" s="18" t="s">
        <v>223</v>
      </c>
      <c r="BE130" s="141">
        <f>IF(N130="základní",J130,0)</f>
        <v>0</v>
      </c>
      <c r="BF130" s="141">
        <f>IF(N130="snížená",J130,0)</f>
        <v>0</v>
      </c>
      <c r="BG130" s="141">
        <f>IF(N130="zákl. přenesená",J130,0)</f>
        <v>0</v>
      </c>
      <c r="BH130" s="141">
        <f>IF(N130="sníž. přenesená",J130,0)</f>
        <v>0</v>
      </c>
      <c r="BI130" s="141">
        <f>IF(N130="nulová",J130,0)</f>
        <v>0</v>
      </c>
      <c r="BJ130" s="18" t="s">
        <v>84</v>
      </c>
      <c r="BK130" s="141">
        <f>ROUND(I130*H130,2)</f>
        <v>0</v>
      </c>
      <c r="BL130" s="18" t="s">
        <v>232</v>
      </c>
      <c r="BM130" s="140" t="s">
        <v>2631</v>
      </c>
    </row>
    <row r="131" spans="2:65" s="1" customFormat="1" ht="11.25">
      <c r="B131" s="34"/>
      <c r="D131" s="163" t="s">
        <v>274</v>
      </c>
      <c r="F131" s="164" t="s">
        <v>2210</v>
      </c>
      <c r="I131" s="165"/>
      <c r="L131" s="34"/>
      <c r="M131" s="166"/>
      <c r="T131" s="55"/>
      <c r="AT131" s="18" t="s">
        <v>274</v>
      </c>
      <c r="AU131" s="18" t="s">
        <v>87</v>
      </c>
    </row>
    <row r="132" spans="2:65" s="13" customFormat="1" ht="11.25">
      <c r="B132" s="149"/>
      <c r="D132" s="143" t="s">
        <v>249</v>
      </c>
      <c r="E132" s="150" t="s">
        <v>19</v>
      </c>
      <c r="F132" s="151" t="s">
        <v>2632</v>
      </c>
      <c r="H132" s="152">
        <v>131.43799999999999</v>
      </c>
      <c r="I132" s="153"/>
      <c r="L132" s="149"/>
      <c r="M132" s="154"/>
      <c r="T132" s="155"/>
      <c r="AT132" s="150" t="s">
        <v>249</v>
      </c>
      <c r="AU132" s="150" t="s">
        <v>87</v>
      </c>
      <c r="AV132" s="13" t="s">
        <v>87</v>
      </c>
      <c r="AW132" s="13" t="s">
        <v>37</v>
      </c>
      <c r="AX132" s="13" t="s">
        <v>84</v>
      </c>
      <c r="AY132" s="150" t="s">
        <v>223</v>
      </c>
    </row>
    <row r="133" spans="2:65" s="1" customFormat="1" ht="16.5" customHeight="1">
      <c r="B133" s="34"/>
      <c r="C133" s="174" t="s">
        <v>328</v>
      </c>
      <c r="D133" s="174" t="s">
        <v>314</v>
      </c>
      <c r="E133" s="175" t="s">
        <v>2212</v>
      </c>
      <c r="F133" s="176" t="s">
        <v>2213</v>
      </c>
      <c r="G133" s="177" t="s">
        <v>265</v>
      </c>
      <c r="H133" s="178">
        <v>262.87599999999998</v>
      </c>
      <c r="I133" s="179"/>
      <c r="J133" s="180">
        <f>ROUND(I133*H133,2)</f>
        <v>0</v>
      </c>
      <c r="K133" s="176" t="s">
        <v>272</v>
      </c>
      <c r="L133" s="181"/>
      <c r="M133" s="182" t="s">
        <v>19</v>
      </c>
      <c r="N133" s="183" t="s">
        <v>47</v>
      </c>
      <c r="P133" s="138">
        <f>O133*H133</f>
        <v>0</v>
      </c>
      <c r="Q133" s="138">
        <v>0</v>
      </c>
      <c r="R133" s="138">
        <f>Q133*H133</f>
        <v>0</v>
      </c>
      <c r="S133" s="138">
        <v>0</v>
      </c>
      <c r="T133" s="139">
        <f>S133*H133</f>
        <v>0</v>
      </c>
      <c r="AR133" s="140" t="s">
        <v>268</v>
      </c>
      <c r="AT133" s="140" t="s">
        <v>314</v>
      </c>
      <c r="AU133" s="140" t="s">
        <v>87</v>
      </c>
      <c r="AY133" s="18" t="s">
        <v>223</v>
      </c>
      <c r="BE133" s="141">
        <f>IF(N133="základní",J133,0)</f>
        <v>0</v>
      </c>
      <c r="BF133" s="141">
        <f>IF(N133="snížená",J133,0)</f>
        <v>0</v>
      </c>
      <c r="BG133" s="141">
        <f>IF(N133="zákl. přenesená",J133,0)</f>
        <v>0</v>
      </c>
      <c r="BH133" s="141">
        <f>IF(N133="sníž. přenesená",J133,0)</f>
        <v>0</v>
      </c>
      <c r="BI133" s="141">
        <f>IF(N133="nulová",J133,0)</f>
        <v>0</v>
      </c>
      <c r="BJ133" s="18" t="s">
        <v>84</v>
      </c>
      <c r="BK133" s="141">
        <f>ROUND(I133*H133,2)</f>
        <v>0</v>
      </c>
      <c r="BL133" s="18" t="s">
        <v>232</v>
      </c>
      <c r="BM133" s="140" t="s">
        <v>2633</v>
      </c>
    </row>
    <row r="134" spans="2:65" s="13" customFormat="1" ht="11.25">
      <c r="B134" s="149"/>
      <c r="D134" s="143" t="s">
        <v>249</v>
      </c>
      <c r="E134" s="150" t="s">
        <v>19</v>
      </c>
      <c r="F134" s="151" t="s">
        <v>2632</v>
      </c>
      <c r="H134" s="152">
        <v>131.43799999999999</v>
      </c>
      <c r="I134" s="153"/>
      <c r="L134" s="149"/>
      <c r="M134" s="154"/>
      <c r="T134" s="155"/>
      <c r="AT134" s="150" t="s">
        <v>249</v>
      </c>
      <c r="AU134" s="150" t="s">
        <v>87</v>
      </c>
      <c r="AV134" s="13" t="s">
        <v>87</v>
      </c>
      <c r="AW134" s="13" t="s">
        <v>37</v>
      </c>
      <c r="AX134" s="13" t="s">
        <v>84</v>
      </c>
      <c r="AY134" s="150" t="s">
        <v>223</v>
      </c>
    </row>
    <row r="135" spans="2:65" s="13" customFormat="1" ht="11.25">
      <c r="B135" s="149"/>
      <c r="D135" s="143" t="s">
        <v>249</v>
      </c>
      <c r="F135" s="151" t="s">
        <v>2634</v>
      </c>
      <c r="H135" s="152">
        <v>262.87599999999998</v>
      </c>
      <c r="I135" s="153"/>
      <c r="L135" s="149"/>
      <c r="M135" s="154"/>
      <c r="T135" s="155"/>
      <c r="AT135" s="150" t="s">
        <v>249</v>
      </c>
      <c r="AU135" s="150" t="s">
        <v>87</v>
      </c>
      <c r="AV135" s="13" t="s">
        <v>87</v>
      </c>
      <c r="AW135" s="13" t="s">
        <v>4</v>
      </c>
      <c r="AX135" s="13" t="s">
        <v>84</v>
      </c>
      <c r="AY135" s="150" t="s">
        <v>223</v>
      </c>
    </row>
    <row r="136" spans="2:65" s="11" customFormat="1" ht="22.9" customHeight="1">
      <c r="B136" s="117"/>
      <c r="D136" s="118" t="s">
        <v>75</v>
      </c>
      <c r="E136" s="127" t="s">
        <v>232</v>
      </c>
      <c r="F136" s="127" t="s">
        <v>2216</v>
      </c>
      <c r="I136" s="120"/>
      <c r="J136" s="128">
        <f>BK136</f>
        <v>0</v>
      </c>
      <c r="L136" s="117"/>
      <c r="M136" s="122"/>
      <c r="P136" s="123">
        <f>SUM(P137:P139)</f>
        <v>0</v>
      </c>
      <c r="R136" s="123">
        <f>SUM(R137:R139)</f>
        <v>99.407232750000006</v>
      </c>
      <c r="T136" s="124">
        <f>SUM(T137:T139)</f>
        <v>0</v>
      </c>
      <c r="AR136" s="118" t="s">
        <v>84</v>
      </c>
      <c r="AT136" s="125" t="s">
        <v>75</v>
      </c>
      <c r="AU136" s="125" t="s">
        <v>84</v>
      </c>
      <c r="AY136" s="118" t="s">
        <v>223</v>
      </c>
      <c r="BK136" s="126">
        <f>SUM(BK137:BK139)</f>
        <v>0</v>
      </c>
    </row>
    <row r="137" spans="2:65" s="1" customFormat="1" ht="33" customHeight="1">
      <c r="B137" s="34"/>
      <c r="C137" s="129" t="s">
        <v>334</v>
      </c>
      <c r="D137" s="129" t="s">
        <v>227</v>
      </c>
      <c r="E137" s="130" t="s">
        <v>2217</v>
      </c>
      <c r="F137" s="131" t="s">
        <v>2218</v>
      </c>
      <c r="G137" s="132" t="s">
        <v>247</v>
      </c>
      <c r="H137" s="133">
        <v>52.575000000000003</v>
      </c>
      <c r="I137" s="134"/>
      <c r="J137" s="135">
        <f>ROUND(I137*H137,2)</f>
        <v>0</v>
      </c>
      <c r="K137" s="131" t="s">
        <v>272</v>
      </c>
      <c r="L137" s="34"/>
      <c r="M137" s="136" t="s">
        <v>19</v>
      </c>
      <c r="N137" s="137" t="s">
        <v>47</v>
      </c>
      <c r="P137" s="138">
        <f>O137*H137</f>
        <v>0</v>
      </c>
      <c r="Q137" s="138">
        <v>1.8907700000000001</v>
      </c>
      <c r="R137" s="138">
        <f>Q137*H137</f>
        <v>99.407232750000006</v>
      </c>
      <c r="S137" s="138">
        <v>0</v>
      </c>
      <c r="T137" s="139">
        <f>S137*H137</f>
        <v>0</v>
      </c>
      <c r="AR137" s="140" t="s">
        <v>232</v>
      </c>
      <c r="AT137" s="140" t="s">
        <v>227</v>
      </c>
      <c r="AU137" s="140" t="s">
        <v>87</v>
      </c>
      <c r="AY137" s="18" t="s">
        <v>223</v>
      </c>
      <c r="BE137" s="141">
        <f>IF(N137="základní",J137,0)</f>
        <v>0</v>
      </c>
      <c r="BF137" s="141">
        <f>IF(N137="snížená",J137,0)</f>
        <v>0</v>
      </c>
      <c r="BG137" s="141">
        <f>IF(N137="zákl. přenesená",J137,0)</f>
        <v>0</v>
      </c>
      <c r="BH137" s="141">
        <f>IF(N137="sníž. přenesená",J137,0)</f>
        <v>0</v>
      </c>
      <c r="BI137" s="141">
        <f>IF(N137="nulová",J137,0)</f>
        <v>0</v>
      </c>
      <c r="BJ137" s="18" t="s">
        <v>84</v>
      </c>
      <c r="BK137" s="141">
        <f>ROUND(I137*H137,2)</f>
        <v>0</v>
      </c>
      <c r="BL137" s="18" t="s">
        <v>232</v>
      </c>
      <c r="BM137" s="140" t="s">
        <v>2219</v>
      </c>
    </row>
    <row r="138" spans="2:65" s="1" customFormat="1" ht="11.25">
      <c r="B138" s="34"/>
      <c r="D138" s="163" t="s">
        <v>274</v>
      </c>
      <c r="F138" s="164" t="s">
        <v>2220</v>
      </c>
      <c r="I138" s="165"/>
      <c r="L138" s="34"/>
      <c r="M138" s="166"/>
      <c r="T138" s="55"/>
      <c r="AT138" s="18" t="s">
        <v>274</v>
      </c>
      <c r="AU138" s="18" t="s">
        <v>87</v>
      </c>
    </row>
    <row r="139" spans="2:65" s="13" customFormat="1" ht="11.25">
      <c r="B139" s="149"/>
      <c r="D139" s="143" t="s">
        <v>249</v>
      </c>
      <c r="E139" s="150" t="s">
        <v>19</v>
      </c>
      <c r="F139" s="151" t="s">
        <v>2635</v>
      </c>
      <c r="H139" s="152">
        <v>52.575000000000003</v>
      </c>
      <c r="I139" s="153"/>
      <c r="L139" s="149"/>
      <c r="M139" s="154"/>
      <c r="T139" s="155"/>
      <c r="AT139" s="150" t="s">
        <v>249</v>
      </c>
      <c r="AU139" s="150" t="s">
        <v>87</v>
      </c>
      <c r="AV139" s="13" t="s">
        <v>87</v>
      </c>
      <c r="AW139" s="13" t="s">
        <v>37</v>
      </c>
      <c r="AX139" s="13" t="s">
        <v>84</v>
      </c>
      <c r="AY139" s="150" t="s">
        <v>223</v>
      </c>
    </row>
    <row r="140" spans="2:65" s="11" customFormat="1" ht="22.9" customHeight="1">
      <c r="B140" s="117"/>
      <c r="D140" s="118" t="s">
        <v>75</v>
      </c>
      <c r="E140" s="127" t="s">
        <v>268</v>
      </c>
      <c r="F140" s="127" t="s">
        <v>489</v>
      </c>
      <c r="I140" s="120"/>
      <c r="J140" s="128">
        <f>BK140</f>
        <v>0</v>
      </c>
      <c r="L140" s="117"/>
      <c r="M140" s="122"/>
      <c r="P140" s="123">
        <f>SUM(P141:P166)</f>
        <v>0</v>
      </c>
      <c r="R140" s="123">
        <f>SUM(R141:R166)</f>
        <v>24.876054659999998</v>
      </c>
      <c r="T140" s="124">
        <f>SUM(T141:T166)</f>
        <v>0</v>
      </c>
      <c r="AR140" s="118" t="s">
        <v>84</v>
      </c>
      <c r="AT140" s="125" t="s">
        <v>75</v>
      </c>
      <c r="AU140" s="125" t="s">
        <v>84</v>
      </c>
      <c r="AY140" s="118" t="s">
        <v>223</v>
      </c>
      <c r="BK140" s="126">
        <f>SUM(BK141:BK166)</f>
        <v>0</v>
      </c>
    </row>
    <row r="141" spans="2:65" s="1" customFormat="1" ht="24.2" customHeight="1">
      <c r="B141" s="34"/>
      <c r="C141" s="129" t="s">
        <v>340</v>
      </c>
      <c r="D141" s="129" t="s">
        <v>227</v>
      </c>
      <c r="E141" s="130" t="s">
        <v>2636</v>
      </c>
      <c r="F141" s="131" t="s">
        <v>2637</v>
      </c>
      <c r="G141" s="132" t="s">
        <v>230</v>
      </c>
      <c r="H141" s="133">
        <v>48</v>
      </c>
      <c r="I141" s="134"/>
      <c r="J141" s="135">
        <f>ROUND(I141*H141,2)</f>
        <v>0</v>
      </c>
      <c r="K141" s="131" t="s">
        <v>231</v>
      </c>
      <c r="L141" s="34"/>
      <c r="M141" s="136" t="s">
        <v>19</v>
      </c>
      <c r="N141" s="137" t="s">
        <v>47</v>
      </c>
      <c r="P141" s="138">
        <f>O141*H141</f>
        <v>0</v>
      </c>
      <c r="Q141" s="138">
        <v>0</v>
      </c>
      <c r="R141" s="138">
        <f>Q141*H141</f>
        <v>0</v>
      </c>
      <c r="S141" s="138">
        <v>0</v>
      </c>
      <c r="T141" s="139">
        <f>S141*H141</f>
        <v>0</v>
      </c>
      <c r="AR141" s="140" t="s">
        <v>232</v>
      </c>
      <c r="AT141" s="140" t="s">
        <v>227</v>
      </c>
      <c r="AU141" s="140" t="s">
        <v>87</v>
      </c>
      <c r="AY141" s="18" t="s">
        <v>223</v>
      </c>
      <c r="BE141" s="141">
        <f>IF(N141="základní",J141,0)</f>
        <v>0</v>
      </c>
      <c r="BF141" s="141">
        <f>IF(N141="snížená",J141,0)</f>
        <v>0</v>
      </c>
      <c r="BG141" s="141">
        <f>IF(N141="zákl. přenesená",J141,0)</f>
        <v>0</v>
      </c>
      <c r="BH141" s="141">
        <f>IF(N141="sníž. přenesená",J141,0)</f>
        <v>0</v>
      </c>
      <c r="BI141" s="141">
        <f>IF(N141="nulová",J141,0)</f>
        <v>0</v>
      </c>
      <c r="BJ141" s="18" t="s">
        <v>84</v>
      </c>
      <c r="BK141" s="141">
        <f>ROUND(I141*H141,2)</f>
        <v>0</v>
      </c>
      <c r="BL141" s="18" t="s">
        <v>232</v>
      </c>
      <c r="BM141" s="140" t="s">
        <v>2638</v>
      </c>
    </row>
    <row r="142" spans="2:65" s="1" customFormat="1" ht="16.5" customHeight="1">
      <c r="B142" s="34"/>
      <c r="C142" s="174" t="s">
        <v>346</v>
      </c>
      <c r="D142" s="174" t="s">
        <v>314</v>
      </c>
      <c r="E142" s="175" t="s">
        <v>2639</v>
      </c>
      <c r="F142" s="176" t="s">
        <v>2640</v>
      </c>
      <c r="G142" s="177" t="s">
        <v>230</v>
      </c>
      <c r="H142" s="178">
        <v>48</v>
      </c>
      <c r="I142" s="179"/>
      <c r="J142" s="180">
        <f>ROUND(I142*H142,2)</f>
        <v>0</v>
      </c>
      <c r="K142" s="176" t="s">
        <v>272</v>
      </c>
      <c r="L142" s="181"/>
      <c r="M142" s="182" t="s">
        <v>19</v>
      </c>
      <c r="N142" s="183" t="s">
        <v>47</v>
      </c>
      <c r="P142" s="138">
        <f>O142*H142</f>
        <v>0</v>
      </c>
      <c r="Q142" s="138">
        <v>3.6000000000000002E-4</v>
      </c>
      <c r="R142" s="138">
        <f>Q142*H142</f>
        <v>1.728E-2</v>
      </c>
      <c r="S142" s="138">
        <v>0</v>
      </c>
      <c r="T142" s="139">
        <f>S142*H142</f>
        <v>0</v>
      </c>
      <c r="AR142" s="140" t="s">
        <v>268</v>
      </c>
      <c r="AT142" s="140" t="s">
        <v>314</v>
      </c>
      <c r="AU142" s="140" t="s">
        <v>87</v>
      </c>
      <c r="AY142" s="18" t="s">
        <v>223</v>
      </c>
      <c r="BE142" s="141">
        <f>IF(N142="základní",J142,0)</f>
        <v>0</v>
      </c>
      <c r="BF142" s="141">
        <f>IF(N142="snížená",J142,0)</f>
        <v>0</v>
      </c>
      <c r="BG142" s="141">
        <f>IF(N142="zákl. přenesená",J142,0)</f>
        <v>0</v>
      </c>
      <c r="BH142" s="141">
        <f>IF(N142="sníž. přenesená",J142,0)</f>
        <v>0</v>
      </c>
      <c r="BI142" s="141">
        <f>IF(N142="nulová",J142,0)</f>
        <v>0</v>
      </c>
      <c r="BJ142" s="18" t="s">
        <v>84</v>
      </c>
      <c r="BK142" s="141">
        <f>ROUND(I142*H142,2)</f>
        <v>0</v>
      </c>
      <c r="BL142" s="18" t="s">
        <v>232</v>
      </c>
      <c r="BM142" s="140" t="s">
        <v>2641</v>
      </c>
    </row>
    <row r="143" spans="2:65" s="1" customFormat="1" ht="37.9" customHeight="1">
      <c r="B143" s="34"/>
      <c r="C143" s="129" t="s">
        <v>353</v>
      </c>
      <c r="D143" s="129" t="s">
        <v>227</v>
      </c>
      <c r="E143" s="130" t="s">
        <v>2642</v>
      </c>
      <c r="F143" s="131" t="s">
        <v>2643</v>
      </c>
      <c r="G143" s="132" t="s">
        <v>563</v>
      </c>
      <c r="H143" s="133">
        <v>350.5</v>
      </c>
      <c r="I143" s="134"/>
      <c r="J143" s="135">
        <f>ROUND(I143*H143,2)</f>
        <v>0</v>
      </c>
      <c r="K143" s="131" t="s">
        <v>272</v>
      </c>
      <c r="L143" s="34"/>
      <c r="M143" s="136" t="s">
        <v>19</v>
      </c>
      <c r="N143" s="137" t="s">
        <v>47</v>
      </c>
      <c r="P143" s="138">
        <f>O143*H143</f>
        <v>0</v>
      </c>
      <c r="Q143" s="138">
        <v>0</v>
      </c>
      <c r="R143" s="138">
        <f>Q143*H143</f>
        <v>0</v>
      </c>
      <c r="S143" s="138">
        <v>0</v>
      </c>
      <c r="T143" s="139">
        <f>S143*H143</f>
        <v>0</v>
      </c>
      <c r="AR143" s="140" t="s">
        <v>232</v>
      </c>
      <c r="AT143" s="140" t="s">
        <v>227</v>
      </c>
      <c r="AU143" s="140" t="s">
        <v>87</v>
      </c>
      <c r="AY143" s="18" t="s">
        <v>223</v>
      </c>
      <c r="BE143" s="141">
        <f>IF(N143="základní",J143,0)</f>
        <v>0</v>
      </c>
      <c r="BF143" s="141">
        <f>IF(N143="snížená",J143,0)</f>
        <v>0</v>
      </c>
      <c r="BG143" s="141">
        <f>IF(N143="zákl. přenesená",J143,0)</f>
        <v>0</v>
      </c>
      <c r="BH143" s="141">
        <f>IF(N143="sníž. přenesená",J143,0)</f>
        <v>0</v>
      </c>
      <c r="BI143" s="141">
        <f>IF(N143="nulová",J143,0)</f>
        <v>0</v>
      </c>
      <c r="BJ143" s="18" t="s">
        <v>84</v>
      </c>
      <c r="BK143" s="141">
        <f>ROUND(I143*H143,2)</f>
        <v>0</v>
      </c>
      <c r="BL143" s="18" t="s">
        <v>232</v>
      </c>
      <c r="BM143" s="140" t="s">
        <v>2644</v>
      </c>
    </row>
    <row r="144" spans="2:65" s="1" customFormat="1" ht="11.25">
      <c r="B144" s="34"/>
      <c r="D144" s="163" t="s">
        <v>274</v>
      </c>
      <c r="F144" s="164" t="s">
        <v>2645</v>
      </c>
      <c r="I144" s="165"/>
      <c r="L144" s="34"/>
      <c r="M144" s="166"/>
      <c r="T144" s="55"/>
      <c r="AT144" s="18" t="s">
        <v>274</v>
      </c>
      <c r="AU144" s="18" t="s">
        <v>87</v>
      </c>
    </row>
    <row r="145" spans="2:65" s="13" customFormat="1" ht="33.75">
      <c r="B145" s="149"/>
      <c r="D145" s="143" t="s">
        <v>249</v>
      </c>
      <c r="E145" s="150" t="s">
        <v>19</v>
      </c>
      <c r="F145" s="151" t="s">
        <v>2646</v>
      </c>
      <c r="H145" s="152">
        <v>250</v>
      </c>
      <c r="I145" s="153"/>
      <c r="L145" s="149"/>
      <c r="M145" s="154"/>
      <c r="T145" s="155"/>
      <c r="AT145" s="150" t="s">
        <v>249</v>
      </c>
      <c r="AU145" s="150" t="s">
        <v>87</v>
      </c>
      <c r="AV145" s="13" t="s">
        <v>87</v>
      </c>
      <c r="AW145" s="13" t="s">
        <v>37</v>
      </c>
      <c r="AX145" s="13" t="s">
        <v>76</v>
      </c>
      <c r="AY145" s="150" t="s">
        <v>223</v>
      </c>
    </row>
    <row r="146" spans="2:65" s="13" customFormat="1" ht="11.25">
      <c r="B146" s="149"/>
      <c r="D146" s="143" t="s">
        <v>249</v>
      </c>
      <c r="E146" s="150" t="s">
        <v>19</v>
      </c>
      <c r="F146" s="151" t="s">
        <v>2647</v>
      </c>
      <c r="H146" s="152">
        <v>100.5</v>
      </c>
      <c r="I146" s="153"/>
      <c r="L146" s="149"/>
      <c r="M146" s="154"/>
      <c r="T146" s="155"/>
      <c r="AT146" s="150" t="s">
        <v>249</v>
      </c>
      <c r="AU146" s="150" t="s">
        <v>87</v>
      </c>
      <c r="AV146" s="13" t="s">
        <v>87</v>
      </c>
      <c r="AW146" s="13" t="s">
        <v>37</v>
      </c>
      <c r="AX146" s="13" t="s">
        <v>76</v>
      </c>
      <c r="AY146" s="150" t="s">
        <v>223</v>
      </c>
    </row>
    <row r="147" spans="2:65" s="14" customFormat="1" ht="11.25">
      <c r="B147" s="156"/>
      <c r="D147" s="143" t="s">
        <v>249</v>
      </c>
      <c r="E147" s="157" t="s">
        <v>19</v>
      </c>
      <c r="F147" s="158" t="s">
        <v>253</v>
      </c>
      <c r="H147" s="159">
        <v>350.5</v>
      </c>
      <c r="I147" s="160"/>
      <c r="L147" s="156"/>
      <c r="M147" s="161"/>
      <c r="T147" s="162"/>
      <c r="AT147" s="157" t="s">
        <v>249</v>
      </c>
      <c r="AU147" s="157" t="s">
        <v>87</v>
      </c>
      <c r="AV147" s="14" t="s">
        <v>232</v>
      </c>
      <c r="AW147" s="14" t="s">
        <v>37</v>
      </c>
      <c r="AX147" s="14" t="s">
        <v>84</v>
      </c>
      <c r="AY147" s="157" t="s">
        <v>223</v>
      </c>
    </row>
    <row r="148" spans="2:65" s="1" customFormat="1" ht="24.2" customHeight="1">
      <c r="B148" s="34"/>
      <c r="C148" s="174" t="s">
        <v>361</v>
      </c>
      <c r="D148" s="174" t="s">
        <v>314</v>
      </c>
      <c r="E148" s="175" t="s">
        <v>2648</v>
      </c>
      <c r="F148" s="176" t="s">
        <v>2649</v>
      </c>
      <c r="G148" s="177" t="s">
        <v>563</v>
      </c>
      <c r="H148" s="178">
        <v>355.75799999999998</v>
      </c>
      <c r="I148" s="179"/>
      <c r="J148" s="180">
        <f>ROUND(I148*H148,2)</f>
        <v>0</v>
      </c>
      <c r="K148" s="176" t="s">
        <v>272</v>
      </c>
      <c r="L148" s="181"/>
      <c r="M148" s="182" t="s">
        <v>19</v>
      </c>
      <c r="N148" s="183" t="s">
        <v>47</v>
      </c>
      <c r="P148" s="138">
        <f>O148*H148</f>
        <v>0</v>
      </c>
      <c r="Q148" s="138">
        <v>2.7E-4</v>
      </c>
      <c r="R148" s="138">
        <f>Q148*H148</f>
        <v>9.605466E-2</v>
      </c>
      <c r="S148" s="138">
        <v>0</v>
      </c>
      <c r="T148" s="139">
        <f>S148*H148</f>
        <v>0</v>
      </c>
      <c r="AR148" s="140" t="s">
        <v>268</v>
      </c>
      <c r="AT148" s="140" t="s">
        <v>314</v>
      </c>
      <c r="AU148" s="140" t="s">
        <v>87</v>
      </c>
      <c r="AY148" s="18" t="s">
        <v>223</v>
      </c>
      <c r="BE148" s="141">
        <f>IF(N148="základní",J148,0)</f>
        <v>0</v>
      </c>
      <c r="BF148" s="141">
        <f>IF(N148="snížená",J148,0)</f>
        <v>0</v>
      </c>
      <c r="BG148" s="141">
        <f>IF(N148="zákl. přenesená",J148,0)</f>
        <v>0</v>
      </c>
      <c r="BH148" s="141">
        <f>IF(N148="sníž. přenesená",J148,0)</f>
        <v>0</v>
      </c>
      <c r="BI148" s="141">
        <f>IF(N148="nulová",J148,0)</f>
        <v>0</v>
      </c>
      <c r="BJ148" s="18" t="s">
        <v>84</v>
      </c>
      <c r="BK148" s="141">
        <f>ROUND(I148*H148,2)</f>
        <v>0</v>
      </c>
      <c r="BL148" s="18" t="s">
        <v>232</v>
      </c>
      <c r="BM148" s="140" t="s">
        <v>2650</v>
      </c>
    </row>
    <row r="149" spans="2:65" s="13" customFormat="1" ht="33.75">
      <c r="B149" s="149"/>
      <c r="D149" s="143" t="s">
        <v>249</v>
      </c>
      <c r="E149" s="150" t="s">
        <v>19</v>
      </c>
      <c r="F149" s="151" t="s">
        <v>2646</v>
      </c>
      <c r="H149" s="152">
        <v>250</v>
      </c>
      <c r="I149" s="153"/>
      <c r="L149" s="149"/>
      <c r="M149" s="154"/>
      <c r="T149" s="155"/>
      <c r="AT149" s="150" t="s">
        <v>249</v>
      </c>
      <c r="AU149" s="150" t="s">
        <v>87</v>
      </c>
      <c r="AV149" s="13" t="s">
        <v>87</v>
      </c>
      <c r="AW149" s="13" t="s">
        <v>37</v>
      </c>
      <c r="AX149" s="13" t="s">
        <v>76</v>
      </c>
      <c r="AY149" s="150" t="s">
        <v>223</v>
      </c>
    </row>
    <row r="150" spans="2:65" s="13" customFormat="1" ht="11.25">
      <c r="B150" s="149"/>
      <c r="D150" s="143" t="s">
        <v>249</v>
      </c>
      <c r="E150" s="150" t="s">
        <v>19</v>
      </c>
      <c r="F150" s="151" t="s">
        <v>2647</v>
      </c>
      <c r="H150" s="152">
        <v>100.5</v>
      </c>
      <c r="I150" s="153"/>
      <c r="L150" s="149"/>
      <c r="M150" s="154"/>
      <c r="T150" s="155"/>
      <c r="AT150" s="150" t="s">
        <v>249</v>
      </c>
      <c r="AU150" s="150" t="s">
        <v>87</v>
      </c>
      <c r="AV150" s="13" t="s">
        <v>87</v>
      </c>
      <c r="AW150" s="13" t="s">
        <v>37</v>
      </c>
      <c r="AX150" s="13" t="s">
        <v>76</v>
      </c>
      <c r="AY150" s="150" t="s">
        <v>223</v>
      </c>
    </row>
    <row r="151" spans="2:65" s="14" customFormat="1" ht="11.25">
      <c r="B151" s="156"/>
      <c r="D151" s="143" t="s">
        <v>249</v>
      </c>
      <c r="E151" s="157" t="s">
        <v>19</v>
      </c>
      <c r="F151" s="158" t="s">
        <v>253</v>
      </c>
      <c r="H151" s="159">
        <v>350.5</v>
      </c>
      <c r="I151" s="160"/>
      <c r="L151" s="156"/>
      <c r="M151" s="161"/>
      <c r="T151" s="162"/>
      <c r="AT151" s="157" t="s">
        <v>249</v>
      </c>
      <c r="AU151" s="157" t="s">
        <v>87</v>
      </c>
      <c r="AV151" s="14" t="s">
        <v>232</v>
      </c>
      <c r="AW151" s="14" t="s">
        <v>37</v>
      </c>
      <c r="AX151" s="14" t="s">
        <v>84</v>
      </c>
      <c r="AY151" s="157" t="s">
        <v>223</v>
      </c>
    </row>
    <row r="152" spans="2:65" s="13" customFormat="1" ht="11.25">
      <c r="B152" s="149"/>
      <c r="D152" s="143" t="s">
        <v>249</v>
      </c>
      <c r="F152" s="151" t="s">
        <v>2651</v>
      </c>
      <c r="H152" s="152">
        <v>355.75799999999998</v>
      </c>
      <c r="I152" s="153"/>
      <c r="L152" s="149"/>
      <c r="M152" s="154"/>
      <c r="T152" s="155"/>
      <c r="AT152" s="150" t="s">
        <v>249</v>
      </c>
      <c r="AU152" s="150" t="s">
        <v>87</v>
      </c>
      <c r="AV152" s="13" t="s">
        <v>87</v>
      </c>
      <c r="AW152" s="13" t="s">
        <v>4</v>
      </c>
      <c r="AX152" s="13" t="s">
        <v>84</v>
      </c>
      <c r="AY152" s="150" t="s">
        <v>223</v>
      </c>
    </row>
    <row r="153" spans="2:65" s="1" customFormat="1" ht="24.2" customHeight="1">
      <c r="B153" s="34"/>
      <c r="C153" s="129" t="s">
        <v>369</v>
      </c>
      <c r="D153" s="129" t="s">
        <v>227</v>
      </c>
      <c r="E153" s="130" t="s">
        <v>2652</v>
      </c>
      <c r="F153" s="131" t="s">
        <v>2653</v>
      </c>
      <c r="G153" s="132" t="s">
        <v>230</v>
      </c>
      <c r="H153" s="133">
        <v>48</v>
      </c>
      <c r="I153" s="134"/>
      <c r="J153" s="135">
        <f>ROUND(I153*H153,2)</f>
        <v>0</v>
      </c>
      <c r="K153" s="131" t="s">
        <v>231</v>
      </c>
      <c r="L153" s="34"/>
      <c r="M153" s="136" t="s">
        <v>19</v>
      </c>
      <c r="N153" s="137" t="s">
        <v>47</v>
      </c>
      <c r="P153" s="138">
        <f>O153*H153</f>
        <v>0</v>
      </c>
      <c r="Q153" s="138">
        <v>2.0000000000000002E-5</v>
      </c>
      <c r="R153" s="138">
        <f>Q153*H153</f>
        <v>9.6000000000000013E-4</v>
      </c>
      <c r="S153" s="138">
        <v>0</v>
      </c>
      <c r="T153" s="139">
        <f>S153*H153</f>
        <v>0</v>
      </c>
      <c r="AR153" s="140" t="s">
        <v>232</v>
      </c>
      <c r="AT153" s="140" t="s">
        <v>227</v>
      </c>
      <c r="AU153" s="140" t="s">
        <v>87</v>
      </c>
      <c r="AY153" s="18" t="s">
        <v>223</v>
      </c>
      <c r="BE153" s="141">
        <f>IF(N153="základní",J153,0)</f>
        <v>0</v>
      </c>
      <c r="BF153" s="141">
        <f>IF(N153="snížená",J153,0)</f>
        <v>0</v>
      </c>
      <c r="BG153" s="141">
        <f>IF(N153="zákl. přenesená",J153,0)</f>
        <v>0</v>
      </c>
      <c r="BH153" s="141">
        <f>IF(N153="sníž. přenesená",J153,0)</f>
        <v>0</v>
      </c>
      <c r="BI153" s="141">
        <f>IF(N153="nulová",J153,0)</f>
        <v>0</v>
      </c>
      <c r="BJ153" s="18" t="s">
        <v>84</v>
      </c>
      <c r="BK153" s="141">
        <f>ROUND(I153*H153,2)</f>
        <v>0</v>
      </c>
      <c r="BL153" s="18" t="s">
        <v>232</v>
      </c>
      <c r="BM153" s="140" t="s">
        <v>2654</v>
      </c>
    </row>
    <row r="154" spans="2:65" s="1" customFormat="1" ht="24.2" customHeight="1">
      <c r="B154" s="34"/>
      <c r="C154" s="174" t="s">
        <v>7</v>
      </c>
      <c r="D154" s="174" t="s">
        <v>314</v>
      </c>
      <c r="E154" s="175" t="s">
        <v>2655</v>
      </c>
      <c r="F154" s="176" t="s">
        <v>2656</v>
      </c>
      <c r="G154" s="177" t="s">
        <v>230</v>
      </c>
      <c r="H154" s="178">
        <v>48</v>
      </c>
      <c r="I154" s="179"/>
      <c r="J154" s="180">
        <f>ROUND(I154*H154,2)</f>
        <v>0</v>
      </c>
      <c r="K154" s="176" t="s">
        <v>272</v>
      </c>
      <c r="L154" s="181"/>
      <c r="M154" s="182" t="s">
        <v>19</v>
      </c>
      <c r="N154" s="183" t="s">
        <v>47</v>
      </c>
      <c r="P154" s="138">
        <f>O154*H154</f>
        <v>0</v>
      </c>
      <c r="Q154" s="138">
        <v>3.8E-3</v>
      </c>
      <c r="R154" s="138">
        <f>Q154*H154</f>
        <v>0.18240000000000001</v>
      </c>
      <c r="S154" s="138">
        <v>0</v>
      </c>
      <c r="T154" s="139">
        <f>S154*H154</f>
        <v>0</v>
      </c>
      <c r="AR154" s="140" t="s">
        <v>268</v>
      </c>
      <c r="AT154" s="140" t="s">
        <v>314</v>
      </c>
      <c r="AU154" s="140" t="s">
        <v>87</v>
      </c>
      <c r="AY154" s="18" t="s">
        <v>223</v>
      </c>
      <c r="BE154" s="141">
        <f>IF(N154="základní",J154,0)</f>
        <v>0</v>
      </c>
      <c r="BF154" s="141">
        <f>IF(N154="snížená",J154,0)</f>
        <v>0</v>
      </c>
      <c r="BG154" s="141">
        <f>IF(N154="zákl. přenesená",J154,0)</f>
        <v>0</v>
      </c>
      <c r="BH154" s="141">
        <f>IF(N154="sníž. přenesená",J154,0)</f>
        <v>0</v>
      </c>
      <c r="BI154" s="141">
        <f>IF(N154="nulová",J154,0)</f>
        <v>0</v>
      </c>
      <c r="BJ154" s="18" t="s">
        <v>84</v>
      </c>
      <c r="BK154" s="141">
        <f>ROUND(I154*H154,2)</f>
        <v>0</v>
      </c>
      <c r="BL154" s="18" t="s">
        <v>232</v>
      </c>
      <c r="BM154" s="140" t="s">
        <v>2657</v>
      </c>
    </row>
    <row r="155" spans="2:65" s="1" customFormat="1" ht="44.25" customHeight="1">
      <c r="B155" s="34"/>
      <c r="C155" s="129" t="s">
        <v>382</v>
      </c>
      <c r="D155" s="129" t="s">
        <v>227</v>
      </c>
      <c r="E155" s="130" t="s">
        <v>2658</v>
      </c>
      <c r="F155" s="131" t="s">
        <v>2659</v>
      </c>
      <c r="G155" s="132" t="s">
        <v>230</v>
      </c>
      <c r="H155" s="133">
        <v>48</v>
      </c>
      <c r="I155" s="134"/>
      <c r="J155" s="135">
        <f>ROUND(I155*H155,2)</f>
        <v>0</v>
      </c>
      <c r="K155" s="131" t="s">
        <v>272</v>
      </c>
      <c r="L155" s="34"/>
      <c r="M155" s="136" t="s">
        <v>19</v>
      </c>
      <c r="N155" s="137" t="s">
        <v>47</v>
      </c>
      <c r="P155" s="138">
        <f>O155*H155</f>
        <v>0</v>
      </c>
      <c r="Q155" s="138">
        <v>0</v>
      </c>
      <c r="R155" s="138">
        <f>Q155*H155</f>
        <v>0</v>
      </c>
      <c r="S155" s="138">
        <v>0</v>
      </c>
      <c r="T155" s="139">
        <f>S155*H155</f>
        <v>0</v>
      </c>
      <c r="AR155" s="140" t="s">
        <v>232</v>
      </c>
      <c r="AT155" s="140" t="s">
        <v>227</v>
      </c>
      <c r="AU155" s="140" t="s">
        <v>87</v>
      </c>
      <c r="AY155" s="18" t="s">
        <v>223</v>
      </c>
      <c r="BE155" s="141">
        <f>IF(N155="základní",J155,0)</f>
        <v>0</v>
      </c>
      <c r="BF155" s="141">
        <f>IF(N155="snížená",J155,0)</f>
        <v>0</v>
      </c>
      <c r="BG155" s="141">
        <f>IF(N155="zákl. přenesená",J155,0)</f>
        <v>0</v>
      </c>
      <c r="BH155" s="141">
        <f>IF(N155="sníž. přenesená",J155,0)</f>
        <v>0</v>
      </c>
      <c r="BI155" s="141">
        <f>IF(N155="nulová",J155,0)</f>
        <v>0</v>
      </c>
      <c r="BJ155" s="18" t="s">
        <v>84</v>
      </c>
      <c r="BK155" s="141">
        <f>ROUND(I155*H155,2)</f>
        <v>0</v>
      </c>
      <c r="BL155" s="18" t="s">
        <v>232</v>
      </c>
      <c r="BM155" s="140" t="s">
        <v>2660</v>
      </c>
    </row>
    <row r="156" spans="2:65" s="1" customFormat="1" ht="11.25">
      <c r="B156" s="34"/>
      <c r="D156" s="163" t="s">
        <v>274</v>
      </c>
      <c r="F156" s="164" t="s">
        <v>2661</v>
      </c>
      <c r="I156" s="165"/>
      <c r="L156" s="34"/>
      <c r="M156" s="166"/>
      <c r="T156" s="55"/>
      <c r="AT156" s="18" t="s">
        <v>274</v>
      </c>
      <c r="AU156" s="18" t="s">
        <v>87</v>
      </c>
    </row>
    <row r="157" spans="2:65" s="1" customFormat="1" ht="33" customHeight="1">
      <c r="B157" s="34"/>
      <c r="C157" s="174" t="s">
        <v>391</v>
      </c>
      <c r="D157" s="174" t="s">
        <v>314</v>
      </c>
      <c r="E157" s="175" t="s">
        <v>2662</v>
      </c>
      <c r="F157" s="176" t="s">
        <v>2663</v>
      </c>
      <c r="G157" s="177" t="s">
        <v>230</v>
      </c>
      <c r="H157" s="178">
        <v>48</v>
      </c>
      <c r="I157" s="179"/>
      <c r="J157" s="180">
        <f>ROUND(I157*H157,2)</f>
        <v>0</v>
      </c>
      <c r="K157" s="176" t="s">
        <v>272</v>
      </c>
      <c r="L157" s="181"/>
      <c r="M157" s="182" t="s">
        <v>19</v>
      </c>
      <c r="N157" s="183" t="s">
        <v>47</v>
      </c>
      <c r="P157" s="138">
        <f>O157*H157</f>
        <v>0</v>
      </c>
      <c r="Q157" s="138">
        <v>1.9E-3</v>
      </c>
      <c r="R157" s="138">
        <f>Q157*H157</f>
        <v>9.1200000000000003E-2</v>
      </c>
      <c r="S157" s="138">
        <v>0</v>
      </c>
      <c r="T157" s="139">
        <f>S157*H157</f>
        <v>0</v>
      </c>
      <c r="AR157" s="140" t="s">
        <v>268</v>
      </c>
      <c r="AT157" s="140" t="s">
        <v>314</v>
      </c>
      <c r="AU157" s="140" t="s">
        <v>87</v>
      </c>
      <c r="AY157" s="18" t="s">
        <v>223</v>
      </c>
      <c r="BE157" s="141">
        <f>IF(N157="základní",J157,0)</f>
        <v>0</v>
      </c>
      <c r="BF157" s="141">
        <f>IF(N157="snížená",J157,0)</f>
        <v>0</v>
      </c>
      <c r="BG157" s="141">
        <f>IF(N157="zákl. přenesená",J157,0)</f>
        <v>0</v>
      </c>
      <c r="BH157" s="141">
        <f>IF(N157="sníž. přenesená",J157,0)</f>
        <v>0</v>
      </c>
      <c r="BI157" s="141">
        <f>IF(N157="nulová",J157,0)</f>
        <v>0</v>
      </c>
      <c r="BJ157" s="18" t="s">
        <v>84</v>
      </c>
      <c r="BK157" s="141">
        <f>ROUND(I157*H157,2)</f>
        <v>0</v>
      </c>
      <c r="BL157" s="18" t="s">
        <v>232</v>
      </c>
      <c r="BM157" s="140" t="s">
        <v>2664</v>
      </c>
    </row>
    <row r="158" spans="2:65" s="1" customFormat="1" ht="24.2" customHeight="1">
      <c r="B158" s="34"/>
      <c r="C158" s="174" t="s">
        <v>397</v>
      </c>
      <c r="D158" s="174" t="s">
        <v>314</v>
      </c>
      <c r="E158" s="175" t="s">
        <v>2665</v>
      </c>
      <c r="F158" s="176" t="s">
        <v>2666</v>
      </c>
      <c r="G158" s="177" t="s">
        <v>230</v>
      </c>
      <c r="H158" s="178">
        <v>48</v>
      </c>
      <c r="I158" s="179"/>
      <c r="J158" s="180">
        <f>ROUND(I158*H158,2)</f>
        <v>0</v>
      </c>
      <c r="K158" s="176" t="s">
        <v>231</v>
      </c>
      <c r="L158" s="181"/>
      <c r="M158" s="182" t="s">
        <v>19</v>
      </c>
      <c r="N158" s="183" t="s">
        <v>47</v>
      </c>
      <c r="P158" s="138">
        <f>O158*H158</f>
        <v>0</v>
      </c>
      <c r="Q158" s="138">
        <v>3.5000000000000001E-3</v>
      </c>
      <c r="R158" s="138">
        <f>Q158*H158</f>
        <v>0.16800000000000001</v>
      </c>
      <c r="S158" s="138">
        <v>0</v>
      </c>
      <c r="T158" s="139">
        <f>S158*H158</f>
        <v>0</v>
      </c>
      <c r="AR158" s="140" t="s">
        <v>268</v>
      </c>
      <c r="AT158" s="140" t="s">
        <v>314</v>
      </c>
      <c r="AU158" s="140" t="s">
        <v>87</v>
      </c>
      <c r="AY158" s="18" t="s">
        <v>223</v>
      </c>
      <c r="BE158" s="141">
        <f>IF(N158="základní",J158,0)</f>
        <v>0</v>
      </c>
      <c r="BF158" s="141">
        <f>IF(N158="snížená",J158,0)</f>
        <v>0</v>
      </c>
      <c r="BG158" s="141">
        <f>IF(N158="zákl. přenesená",J158,0)</f>
        <v>0</v>
      </c>
      <c r="BH158" s="141">
        <f>IF(N158="sníž. přenesená",J158,0)</f>
        <v>0</v>
      </c>
      <c r="BI158" s="141">
        <f>IF(N158="nulová",J158,0)</f>
        <v>0</v>
      </c>
      <c r="BJ158" s="18" t="s">
        <v>84</v>
      </c>
      <c r="BK158" s="141">
        <f>ROUND(I158*H158,2)</f>
        <v>0</v>
      </c>
      <c r="BL158" s="18" t="s">
        <v>232</v>
      </c>
      <c r="BM158" s="140" t="s">
        <v>2667</v>
      </c>
    </row>
    <row r="159" spans="2:65" s="1" customFormat="1" ht="24.2" customHeight="1">
      <c r="B159" s="34"/>
      <c r="C159" s="129" t="s">
        <v>405</v>
      </c>
      <c r="D159" s="129" t="s">
        <v>227</v>
      </c>
      <c r="E159" s="130" t="s">
        <v>2668</v>
      </c>
      <c r="F159" s="131" t="s">
        <v>2669</v>
      </c>
      <c r="G159" s="132" t="s">
        <v>230</v>
      </c>
      <c r="H159" s="133">
        <v>48</v>
      </c>
      <c r="I159" s="134"/>
      <c r="J159" s="135">
        <f>ROUND(I159*H159,2)</f>
        <v>0</v>
      </c>
      <c r="K159" s="131" t="s">
        <v>272</v>
      </c>
      <c r="L159" s="34"/>
      <c r="M159" s="136" t="s">
        <v>19</v>
      </c>
      <c r="N159" s="137" t="s">
        <v>47</v>
      </c>
      <c r="P159" s="138">
        <f>O159*H159</f>
        <v>0</v>
      </c>
      <c r="Q159" s="138">
        <v>0.04</v>
      </c>
      <c r="R159" s="138">
        <f>Q159*H159</f>
        <v>1.92</v>
      </c>
      <c r="S159" s="138">
        <v>0</v>
      </c>
      <c r="T159" s="139">
        <f>S159*H159</f>
        <v>0</v>
      </c>
      <c r="AR159" s="140" t="s">
        <v>232</v>
      </c>
      <c r="AT159" s="140" t="s">
        <v>227</v>
      </c>
      <c r="AU159" s="140" t="s">
        <v>87</v>
      </c>
      <c r="AY159" s="18" t="s">
        <v>223</v>
      </c>
      <c r="BE159" s="141">
        <f>IF(N159="základní",J159,0)</f>
        <v>0</v>
      </c>
      <c r="BF159" s="141">
        <f>IF(N159="snížená",J159,0)</f>
        <v>0</v>
      </c>
      <c r="BG159" s="141">
        <f>IF(N159="zákl. přenesená",J159,0)</f>
        <v>0</v>
      </c>
      <c r="BH159" s="141">
        <f>IF(N159="sníž. přenesená",J159,0)</f>
        <v>0</v>
      </c>
      <c r="BI159" s="141">
        <f>IF(N159="nulová",J159,0)</f>
        <v>0</v>
      </c>
      <c r="BJ159" s="18" t="s">
        <v>84</v>
      </c>
      <c r="BK159" s="141">
        <f>ROUND(I159*H159,2)</f>
        <v>0</v>
      </c>
      <c r="BL159" s="18" t="s">
        <v>232</v>
      </c>
      <c r="BM159" s="140" t="s">
        <v>2670</v>
      </c>
    </row>
    <row r="160" spans="2:65" s="1" customFormat="1" ht="11.25">
      <c r="B160" s="34"/>
      <c r="D160" s="163" t="s">
        <v>274</v>
      </c>
      <c r="F160" s="164" t="s">
        <v>2671</v>
      </c>
      <c r="I160" s="165"/>
      <c r="L160" s="34"/>
      <c r="M160" s="166"/>
      <c r="T160" s="55"/>
      <c r="AT160" s="18" t="s">
        <v>274</v>
      </c>
      <c r="AU160" s="18" t="s">
        <v>87</v>
      </c>
    </row>
    <row r="161" spans="2:65" s="1" customFormat="1" ht="16.5" customHeight="1">
      <c r="B161" s="34"/>
      <c r="C161" s="174" t="s">
        <v>411</v>
      </c>
      <c r="D161" s="174" t="s">
        <v>314</v>
      </c>
      <c r="E161" s="175" t="s">
        <v>2672</v>
      </c>
      <c r="F161" s="176" t="s">
        <v>2673</v>
      </c>
      <c r="G161" s="177" t="s">
        <v>230</v>
      </c>
      <c r="H161" s="178">
        <v>48</v>
      </c>
      <c r="I161" s="179"/>
      <c r="J161" s="180">
        <f>ROUND(I161*H161,2)</f>
        <v>0</v>
      </c>
      <c r="K161" s="176" t="s">
        <v>272</v>
      </c>
      <c r="L161" s="181"/>
      <c r="M161" s="182" t="s">
        <v>19</v>
      </c>
      <c r="N161" s="183" t="s">
        <v>47</v>
      </c>
      <c r="P161" s="138">
        <f>O161*H161</f>
        <v>0</v>
      </c>
      <c r="Q161" s="138">
        <v>7.3000000000000001E-3</v>
      </c>
      <c r="R161" s="138">
        <f>Q161*H161</f>
        <v>0.35039999999999999</v>
      </c>
      <c r="S161" s="138">
        <v>0</v>
      </c>
      <c r="T161" s="139">
        <f>S161*H161</f>
        <v>0</v>
      </c>
      <c r="AR161" s="140" t="s">
        <v>268</v>
      </c>
      <c r="AT161" s="140" t="s">
        <v>314</v>
      </c>
      <c r="AU161" s="140" t="s">
        <v>87</v>
      </c>
      <c r="AY161" s="18" t="s">
        <v>223</v>
      </c>
      <c r="BE161" s="141">
        <f>IF(N161="základní",J161,0)</f>
        <v>0</v>
      </c>
      <c r="BF161" s="141">
        <f>IF(N161="snížená",J161,0)</f>
        <v>0</v>
      </c>
      <c r="BG161" s="141">
        <f>IF(N161="zákl. přenesená",J161,0)</f>
        <v>0</v>
      </c>
      <c r="BH161" s="141">
        <f>IF(N161="sníž. přenesená",J161,0)</f>
        <v>0</v>
      </c>
      <c r="BI161" s="141">
        <f>IF(N161="nulová",J161,0)</f>
        <v>0</v>
      </c>
      <c r="BJ161" s="18" t="s">
        <v>84</v>
      </c>
      <c r="BK161" s="141">
        <f>ROUND(I161*H161,2)</f>
        <v>0</v>
      </c>
      <c r="BL161" s="18" t="s">
        <v>232</v>
      </c>
      <c r="BM161" s="140" t="s">
        <v>2674</v>
      </c>
    </row>
    <row r="162" spans="2:65" s="1" customFormat="1" ht="16.5" customHeight="1">
      <c r="B162" s="34"/>
      <c r="C162" s="129" t="s">
        <v>416</v>
      </c>
      <c r="D162" s="129" t="s">
        <v>227</v>
      </c>
      <c r="E162" s="130" t="s">
        <v>2448</v>
      </c>
      <c r="F162" s="131" t="s">
        <v>2449</v>
      </c>
      <c r="G162" s="132" t="s">
        <v>563</v>
      </c>
      <c r="H162" s="133">
        <v>350.5</v>
      </c>
      <c r="I162" s="134"/>
      <c r="J162" s="135">
        <f>ROUND(I162*H162,2)</f>
        <v>0</v>
      </c>
      <c r="K162" s="131" t="s">
        <v>272</v>
      </c>
      <c r="L162" s="34"/>
      <c r="M162" s="136" t="s">
        <v>19</v>
      </c>
      <c r="N162" s="137" t="s">
        <v>47</v>
      </c>
      <c r="P162" s="138">
        <f>O162*H162</f>
        <v>0</v>
      </c>
      <c r="Q162" s="138">
        <v>0</v>
      </c>
      <c r="R162" s="138">
        <f>Q162*H162</f>
        <v>0</v>
      </c>
      <c r="S162" s="138">
        <v>0</v>
      </c>
      <c r="T162" s="139">
        <f>S162*H162</f>
        <v>0</v>
      </c>
      <c r="AR162" s="140" t="s">
        <v>232</v>
      </c>
      <c r="AT162" s="140" t="s">
        <v>227</v>
      </c>
      <c r="AU162" s="140" t="s">
        <v>87</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2450</v>
      </c>
    </row>
    <row r="163" spans="2:65" s="1" customFormat="1" ht="11.25">
      <c r="B163" s="34"/>
      <c r="D163" s="163" t="s">
        <v>274</v>
      </c>
      <c r="F163" s="164" t="s">
        <v>2451</v>
      </c>
      <c r="I163" s="165"/>
      <c r="L163" s="34"/>
      <c r="M163" s="166"/>
      <c r="T163" s="55"/>
      <c r="AT163" s="18" t="s">
        <v>274</v>
      </c>
      <c r="AU163" s="18" t="s">
        <v>87</v>
      </c>
    </row>
    <row r="164" spans="2:65" s="1" customFormat="1" ht="21.75" customHeight="1">
      <c r="B164" s="34"/>
      <c r="C164" s="129" t="s">
        <v>421</v>
      </c>
      <c r="D164" s="129" t="s">
        <v>227</v>
      </c>
      <c r="E164" s="130" t="s">
        <v>2675</v>
      </c>
      <c r="F164" s="131" t="s">
        <v>2676</v>
      </c>
      <c r="G164" s="132" t="s">
        <v>563</v>
      </c>
      <c r="H164" s="133">
        <v>350.5</v>
      </c>
      <c r="I164" s="134"/>
      <c r="J164" s="135">
        <f>ROUND(I164*H164,2)</f>
        <v>0</v>
      </c>
      <c r="K164" s="131" t="s">
        <v>231</v>
      </c>
      <c r="L164" s="34"/>
      <c r="M164" s="136" t="s">
        <v>19</v>
      </c>
      <c r="N164" s="137" t="s">
        <v>47</v>
      </c>
      <c r="P164" s="138">
        <f>O164*H164</f>
        <v>0</v>
      </c>
      <c r="Q164" s="138">
        <v>0</v>
      </c>
      <c r="R164" s="138">
        <f>Q164*H164</f>
        <v>0</v>
      </c>
      <c r="S164" s="138">
        <v>0</v>
      </c>
      <c r="T164" s="139">
        <f>S164*H164</f>
        <v>0</v>
      </c>
      <c r="AR164" s="140" t="s">
        <v>232</v>
      </c>
      <c r="AT164" s="140" t="s">
        <v>227</v>
      </c>
      <c r="AU164" s="140" t="s">
        <v>87</v>
      </c>
      <c r="AY164" s="18" t="s">
        <v>223</v>
      </c>
      <c r="BE164" s="141">
        <f>IF(N164="základní",J164,0)</f>
        <v>0</v>
      </c>
      <c r="BF164" s="141">
        <f>IF(N164="snížená",J164,0)</f>
        <v>0</v>
      </c>
      <c r="BG164" s="141">
        <f>IF(N164="zákl. přenesená",J164,0)</f>
        <v>0</v>
      </c>
      <c r="BH164" s="141">
        <f>IF(N164="sníž. přenesená",J164,0)</f>
        <v>0</v>
      </c>
      <c r="BI164" s="141">
        <f>IF(N164="nulová",J164,0)</f>
        <v>0</v>
      </c>
      <c r="BJ164" s="18" t="s">
        <v>84</v>
      </c>
      <c r="BK164" s="141">
        <f>ROUND(I164*H164,2)</f>
        <v>0</v>
      </c>
      <c r="BL164" s="18" t="s">
        <v>232</v>
      </c>
      <c r="BM164" s="140" t="s">
        <v>2462</v>
      </c>
    </row>
    <row r="165" spans="2:65" s="1" customFormat="1" ht="24.2" customHeight="1">
      <c r="B165" s="34"/>
      <c r="C165" s="129" t="s">
        <v>426</v>
      </c>
      <c r="D165" s="129" t="s">
        <v>227</v>
      </c>
      <c r="E165" s="130" t="s">
        <v>2497</v>
      </c>
      <c r="F165" s="131" t="s">
        <v>2498</v>
      </c>
      <c r="G165" s="132" t="s">
        <v>230</v>
      </c>
      <c r="H165" s="133">
        <v>48</v>
      </c>
      <c r="I165" s="134"/>
      <c r="J165" s="135">
        <f>ROUND(I165*H165,2)</f>
        <v>0</v>
      </c>
      <c r="K165" s="131" t="s">
        <v>272</v>
      </c>
      <c r="L165" s="34"/>
      <c r="M165" s="136" t="s">
        <v>19</v>
      </c>
      <c r="N165" s="137" t="s">
        <v>47</v>
      </c>
      <c r="P165" s="138">
        <f>O165*H165</f>
        <v>0</v>
      </c>
      <c r="Q165" s="138">
        <v>0.45937</v>
      </c>
      <c r="R165" s="138">
        <f>Q165*H165</f>
        <v>22.049759999999999</v>
      </c>
      <c r="S165" s="138">
        <v>0</v>
      </c>
      <c r="T165" s="139">
        <f>S165*H165</f>
        <v>0</v>
      </c>
      <c r="AR165" s="140" t="s">
        <v>232</v>
      </c>
      <c r="AT165" s="140" t="s">
        <v>227</v>
      </c>
      <c r="AU165" s="140" t="s">
        <v>87</v>
      </c>
      <c r="AY165" s="18" t="s">
        <v>223</v>
      </c>
      <c r="BE165" s="141">
        <f>IF(N165="základní",J165,0)</f>
        <v>0</v>
      </c>
      <c r="BF165" s="141">
        <f>IF(N165="snížená",J165,0)</f>
        <v>0</v>
      </c>
      <c r="BG165" s="141">
        <f>IF(N165="zákl. přenesená",J165,0)</f>
        <v>0</v>
      </c>
      <c r="BH165" s="141">
        <f>IF(N165="sníž. přenesená",J165,0)</f>
        <v>0</v>
      </c>
      <c r="BI165" s="141">
        <f>IF(N165="nulová",J165,0)</f>
        <v>0</v>
      </c>
      <c r="BJ165" s="18" t="s">
        <v>84</v>
      </c>
      <c r="BK165" s="141">
        <f>ROUND(I165*H165,2)</f>
        <v>0</v>
      </c>
      <c r="BL165" s="18" t="s">
        <v>232</v>
      </c>
      <c r="BM165" s="140" t="s">
        <v>2499</v>
      </c>
    </row>
    <row r="166" spans="2:65" s="1" customFormat="1" ht="11.25">
      <c r="B166" s="34"/>
      <c r="D166" s="163" t="s">
        <v>274</v>
      </c>
      <c r="F166" s="164" t="s">
        <v>2500</v>
      </c>
      <c r="I166" s="165"/>
      <c r="L166" s="34"/>
      <c r="M166" s="166"/>
      <c r="T166" s="55"/>
      <c r="AT166" s="18" t="s">
        <v>274</v>
      </c>
      <c r="AU166" s="18" t="s">
        <v>87</v>
      </c>
    </row>
    <row r="167" spans="2:65" s="11" customFormat="1" ht="22.9" customHeight="1">
      <c r="B167" s="117"/>
      <c r="D167" s="118" t="s">
        <v>75</v>
      </c>
      <c r="E167" s="127" t="s">
        <v>2518</v>
      </c>
      <c r="F167" s="127" t="s">
        <v>2519</v>
      </c>
      <c r="I167" s="120"/>
      <c r="J167" s="128">
        <f>BK167</f>
        <v>0</v>
      </c>
      <c r="L167" s="117"/>
      <c r="M167" s="122"/>
      <c r="P167" s="123">
        <f>SUM(P168:P169)</f>
        <v>0</v>
      </c>
      <c r="R167" s="123">
        <f>SUM(R168:R169)</f>
        <v>0</v>
      </c>
      <c r="T167" s="124">
        <f>SUM(T168:T169)</f>
        <v>0</v>
      </c>
      <c r="AR167" s="118" t="s">
        <v>84</v>
      </c>
      <c r="AT167" s="125" t="s">
        <v>75</v>
      </c>
      <c r="AU167" s="125" t="s">
        <v>84</v>
      </c>
      <c r="AY167" s="118" t="s">
        <v>223</v>
      </c>
      <c r="BK167" s="126">
        <f>SUM(BK168:BK169)</f>
        <v>0</v>
      </c>
    </row>
    <row r="168" spans="2:65" s="1" customFormat="1" ht="49.15" customHeight="1">
      <c r="B168" s="34"/>
      <c r="C168" s="129" t="s">
        <v>433</v>
      </c>
      <c r="D168" s="129" t="s">
        <v>227</v>
      </c>
      <c r="E168" s="130" t="s">
        <v>2677</v>
      </c>
      <c r="F168" s="131" t="s">
        <v>2678</v>
      </c>
      <c r="G168" s="132" t="s">
        <v>265</v>
      </c>
      <c r="H168" s="133">
        <v>129.30199999999999</v>
      </c>
      <c r="I168" s="134"/>
      <c r="J168" s="135">
        <f>ROUND(I168*H168,2)</f>
        <v>0</v>
      </c>
      <c r="K168" s="131" t="s">
        <v>272</v>
      </c>
      <c r="L168" s="34"/>
      <c r="M168" s="136" t="s">
        <v>19</v>
      </c>
      <c r="N168" s="137" t="s">
        <v>47</v>
      </c>
      <c r="P168" s="138">
        <f>O168*H168</f>
        <v>0</v>
      </c>
      <c r="Q168" s="138">
        <v>0</v>
      </c>
      <c r="R168" s="138">
        <f>Q168*H168</f>
        <v>0</v>
      </c>
      <c r="S168" s="138">
        <v>0</v>
      </c>
      <c r="T168" s="139">
        <f>S168*H168</f>
        <v>0</v>
      </c>
      <c r="AR168" s="140" t="s">
        <v>232</v>
      </c>
      <c r="AT168" s="140" t="s">
        <v>227</v>
      </c>
      <c r="AU168" s="140" t="s">
        <v>87</v>
      </c>
      <c r="AY168" s="18" t="s">
        <v>223</v>
      </c>
      <c r="BE168" s="141">
        <f>IF(N168="základní",J168,0)</f>
        <v>0</v>
      </c>
      <c r="BF168" s="141">
        <f>IF(N168="snížená",J168,0)</f>
        <v>0</v>
      </c>
      <c r="BG168" s="141">
        <f>IF(N168="zákl. přenesená",J168,0)</f>
        <v>0</v>
      </c>
      <c r="BH168" s="141">
        <f>IF(N168="sníž. přenesená",J168,0)</f>
        <v>0</v>
      </c>
      <c r="BI168" s="141">
        <f>IF(N168="nulová",J168,0)</f>
        <v>0</v>
      </c>
      <c r="BJ168" s="18" t="s">
        <v>84</v>
      </c>
      <c r="BK168" s="141">
        <f>ROUND(I168*H168,2)</f>
        <v>0</v>
      </c>
      <c r="BL168" s="18" t="s">
        <v>232</v>
      </c>
      <c r="BM168" s="140" t="s">
        <v>2522</v>
      </c>
    </row>
    <row r="169" spans="2:65" s="1" customFormat="1" ht="11.25">
      <c r="B169" s="34"/>
      <c r="D169" s="163" t="s">
        <v>274</v>
      </c>
      <c r="F169" s="164" t="s">
        <v>2679</v>
      </c>
      <c r="I169" s="165"/>
      <c r="L169" s="34"/>
      <c r="M169" s="184"/>
      <c r="N169" s="185"/>
      <c r="O169" s="185"/>
      <c r="P169" s="185"/>
      <c r="Q169" s="185"/>
      <c r="R169" s="185"/>
      <c r="S169" s="185"/>
      <c r="T169" s="186"/>
      <c r="AT169" s="18" t="s">
        <v>274</v>
      </c>
      <c r="AU169" s="18" t="s">
        <v>87</v>
      </c>
    </row>
    <row r="170" spans="2:65" s="1" customFormat="1" ht="6.95" customHeight="1">
      <c r="B170" s="43"/>
      <c r="C170" s="44"/>
      <c r="D170" s="44"/>
      <c r="E170" s="44"/>
      <c r="F170" s="44"/>
      <c r="G170" s="44"/>
      <c r="H170" s="44"/>
      <c r="I170" s="44"/>
      <c r="J170" s="44"/>
      <c r="K170" s="44"/>
      <c r="L170" s="34"/>
    </row>
  </sheetData>
  <sheetProtection algorithmName="SHA-512" hashValue="g5f42JucefmY/ods79W9W4OjtrOWbD+NAFRQWXJuyhxbfkqtTjUJl4ZwqyQQ0je7iQu0IU+7r1t46yHFp3/skQ==" saltValue="Z4tP++jyXOr6ybM6JBFz4CDqtODv2W4k0TG61dEzFVONX0U4KO6exczfiAs2jEBaKRGZkv+W0TrJinHJ1uzfEg==" spinCount="100000" sheet="1" objects="1" scenarios="1" formatColumns="0" formatRows="0" autoFilter="0"/>
  <autoFilter ref="C83:K169" xr:uid="{00000000-0009-0000-0000-000012000000}"/>
  <mergeCells count="9">
    <mergeCell ref="E50:H50"/>
    <mergeCell ref="E74:H74"/>
    <mergeCell ref="E76:H76"/>
    <mergeCell ref="L2:V2"/>
    <mergeCell ref="E7:H7"/>
    <mergeCell ref="E9:H9"/>
    <mergeCell ref="E18:H18"/>
    <mergeCell ref="E27:H27"/>
    <mergeCell ref="E48:H48"/>
  </mergeCells>
  <hyperlinks>
    <hyperlink ref="F88" r:id="rId1" xr:uid="{00000000-0004-0000-1200-000000000000}"/>
    <hyperlink ref="F90" r:id="rId2" xr:uid="{00000000-0004-0000-1200-000001000000}"/>
    <hyperlink ref="F92" r:id="rId3" xr:uid="{00000000-0004-0000-1200-000002000000}"/>
    <hyperlink ref="F95" r:id="rId4" xr:uid="{00000000-0004-0000-1200-000003000000}"/>
    <hyperlink ref="F102" r:id="rId5" xr:uid="{00000000-0004-0000-1200-000004000000}"/>
    <hyperlink ref="F105" r:id="rId6" xr:uid="{00000000-0004-0000-1200-000005000000}"/>
    <hyperlink ref="F116" r:id="rId7" xr:uid="{00000000-0004-0000-1200-000006000000}"/>
    <hyperlink ref="F122" r:id="rId8" xr:uid="{00000000-0004-0000-1200-000007000000}"/>
    <hyperlink ref="F131" r:id="rId9" xr:uid="{00000000-0004-0000-1200-000008000000}"/>
    <hyperlink ref="F138" r:id="rId10" xr:uid="{00000000-0004-0000-1200-000009000000}"/>
    <hyperlink ref="F144" r:id="rId11" xr:uid="{00000000-0004-0000-1200-00000A000000}"/>
    <hyperlink ref="F156" r:id="rId12" xr:uid="{00000000-0004-0000-1200-00000B000000}"/>
    <hyperlink ref="F160" r:id="rId13" xr:uid="{00000000-0004-0000-1200-00000C000000}"/>
    <hyperlink ref="F163" r:id="rId14" xr:uid="{00000000-0004-0000-1200-00000D000000}"/>
    <hyperlink ref="F166" r:id="rId15" xr:uid="{00000000-0004-0000-1200-00000E000000}"/>
    <hyperlink ref="F169" r:id="rId16" xr:uid="{00000000-0004-0000-1200-00000F000000}"/>
  </hyperlinks>
  <pageMargins left="0.39370078740157483" right="0.39370078740157483" top="0.39370078740157483" bottom="0.39370078740157483" header="0" footer="0"/>
  <pageSetup paperSize="9" scale="76" fitToHeight="0" orientation="portrait" r:id="rId17"/>
  <headerFooter>
    <oddFooter>&amp;CStrana &amp;P z &amp;N</oddFooter>
  </headerFooter>
  <drawing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41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85</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181</v>
      </c>
      <c r="F9" s="322"/>
      <c r="G9" s="322"/>
      <c r="H9" s="322"/>
      <c r="L9" s="34"/>
    </row>
    <row r="10" spans="2:46" s="1" customFormat="1" ht="11.25">
      <c r="B10" s="34"/>
      <c r="L10" s="34"/>
    </row>
    <row r="11" spans="2:46" s="1" customFormat="1" ht="12" customHeight="1">
      <c r="B11" s="34"/>
      <c r="D11" s="28" t="s">
        <v>18</v>
      </c>
      <c r="F11" s="26" t="s">
        <v>86</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ROUNDUP(J100,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ROUNDUP((SUM(BE100:BE417)),  2)</f>
        <v>0</v>
      </c>
      <c r="I33" s="91">
        <v>0.21</v>
      </c>
      <c r="J33" s="90">
        <f>ROUNDUP(((SUM(BE100:BE417))*I33),  2)</f>
        <v>0</v>
      </c>
      <c r="L33" s="34"/>
    </row>
    <row r="34" spans="2:12" s="1" customFormat="1" ht="14.45" customHeight="1">
      <c r="B34" s="34"/>
      <c r="E34" s="28" t="s">
        <v>48</v>
      </c>
      <c r="F34" s="90">
        <f>ROUNDUP((SUM(BF100:BF417)),  2)</f>
        <v>0</v>
      </c>
      <c r="I34" s="91">
        <v>0.12</v>
      </c>
      <c r="J34" s="90">
        <f>ROUNDUP(((SUM(BF100:BF417))*I34),  2)</f>
        <v>0</v>
      </c>
      <c r="L34" s="34"/>
    </row>
    <row r="35" spans="2:12" s="1" customFormat="1" ht="14.45" hidden="1" customHeight="1">
      <c r="B35" s="34"/>
      <c r="E35" s="28" t="s">
        <v>49</v>
      </c>
      <c r="F35" s="90">
        <f>ROUNDUP((SUM(BG100:BG417)),  2)</f>
        <v>0</v>
      </c>
      <c r="I35" s="91">
        <v>0.21</v>
      </c>
      <c r="J35" s="90">
        <f>0</f>
        <v>0</v>
      </c>
      <c r="L35" s="34"/>
    </row>
    <row r="36" spans="2:12" s="1" customFormat="1" ht="14.45" hidden="1" customHeight="1">
      <c r="B36" s="34"/>
      <c r="E36" s="28" t="s">
        <v>50</v>
      </c>
      <c r="F36" s="90">
        <f>ROUNDUP((SUM(BH100:BH417)),  2)</f>
        <v>0</v>
      </c>
      <c r="I36" s="91">
        <v>0.12</v>
      </c>
      <c r="J36" s="90">
        <f>0</f>
        <v>0</v>
      </c>
      <c r="L36" s="34"/>
    </row>
    <row r="37" spans="2:12" s="1" customFormat="1" ht="14.45" hidden="1" customHeight="1">
      <c r="B37" s="34"/>
      <c r="E37" s="28" t="s">
        <v>51</v>
      </c>
      <c r="F37" s="90">
        <f>ROUNDUP((SUM(BI100:BI417)),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SO 101 - SO 101 - Silnice II/231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J100</f>
        <v>0</v>
      </c>
      <c r="L59" s="34"/>
      <c r="AU59" s="18" t="s">
        <v>186</v>
      </c>
    </row>
    <row r="60" spans="2:47" s="8" customFormat="1" ht="24.95" customHeight="1">
      <c r="B60" s="101"/>
      <c r="D60" s="102" t="s">
        <v>187</v>
      </c>
      <c r="E60" s="103"/>
      <c r="F60" s="103"/>
      <c r="G60" s="103"/>
      <c r="H60" s="103"/>
      <c r="I60" s="103"/>
      <c r="J60" s="104">
        <f>J101</f>
        <v>0</v>
      </c>
      <c r="L60" s="101"/>
    </row>
    <row r="61" spans="2:47" s="9" customFormat="1" ht="19.899999999999999" customHeight="1">
      <c r="B61" s="105"/>
      <c r="D61" s="106" t="s">
        <v>188</v>
      </c>
      <c r="E61" s="107"/>
      <c r="F61" s="107"/>
      <c r="G61" s="107"/>
      <c r="H61" s="107"/>
      <c r="I61" s="107"/>
      <c r="J61" s="108">
        <f>J102</f>
        <v>0</v>
      </c>
      <c r="L61" s="105"/>
    </row>
    <row r="62" spans="2:47" s="9" customFormat="1" ht="14.85" customHeight="1">
      <c r="B62" s="105"/>
      <c r="D62" s="106" t="s">
        <v>189</v>
      </c>
      <c r="E62" s="107"/>
      <c r="F62" s="107"/>
      <c r="G62" s="107"/>
      <c r="H62" s="107"/>
      <c r="I62" s="107"/>
      <c r="J62" s="108">
        <f>J103</f>
        <v>0</v>
      </c>
      <c r="L62" s="105"/>
    </row>
    <row r="63" spans="2:47" s="9" customFormat="1" ht="14.85" customHeight="1">
      <c r="B63" s="105"/>
      <c r="D63" s="106" t="s">
        <v>190</v>
      </c>
      <c r="E63" s="107"/>
      <c r="F63" s="107"/>
      <c r="G63" s="107"/>
      <c r="H63" s="107"/>
      <c r="I63" s="107"/>
      <c r="J63" s="108">
        <f>J128</f>
        <v>0</v>
      </c>
      <c r="L63" s="105"/>
    </row>
    <row r="64" spans="2:47" s="9" customFormat="1" ht="14.85" customHeight="1">
      <c r="B64" s="105"/>
      <c r="D64" s="106" t="s">
        <v>191</v>
      </c>
      <c r="E64" s="107"/>
      <c r="F64" s="107"/>
      <c r="G64" s="107"/>
      <c r="H64" s="107"/>
      <c r="I64" s="107"/>
      <c r="J64" s="108">
        <f>J159</f>
        <v>0</v>
      </c>
      <c r="L64" s="105"/>
    </row>
    <row r="65" spans="2:12" s="9" customFormat="1" ht="19.899999999999999" customHeight="1">
      <c r="B65" s="105"/>
      <c r="D65" s="106" t="s">
        <v>192</v>
      </c>
      <c r="E65" s="107"/>
      <c r="F65" s="107"/>
      <c r="G65" s="107"/>
      <c r="H65" s="107"/>
      <c r="I65" s="107"/>
      <c r="J65" s="108">
        <f>J180</f>
        <v>0</v>
      </c>
      <c r="L65" s="105"/>
    </row>
    <row r="66" spans="2:12" s="9" customFormat="1" ht="14.85" customHeight="1">
      <c r="B66" s="105"/>
      <c r="D66" s="106" t="s">
        <v>193</v>
      </c>
      <c r="E66" s="107"/>
      <c r="F66" s="107"/>
      <c r="G66" s="107"/>
      <c r="H66" s="107"/>
      <c r="I66" s="107"/>
      <c r="J66" s="108">
        <f>J181</f>
        <v>0</v>
      </c>
      <c r="L66" s="105"/>
    </row>
    <row r="67" spans="2:12" s="9" customFormat="1" ht="14.85" customHeight="1">
      <c r="B67" s="105"/>
      <c r="D67" s="106" t="s">
        <v>194</v>
      </c>
      <c r="E67" s="107"/>
      <c r="F67" s="107"/>
      <c r="G67" s="107"/>
      <c r="H67" s="107"/>
      <c r="I67" s="107"/>
      <c r="J67" s="108">
        <f>J213</f>
        <v>0</v>
      </c>
      <c r="L67" s="105"/>
    </row>
    <row r="68" spans="2:12" s="9" customFormat="1" ht="14.85" customHeight="1">
      <c r="B68" s="105"/>
      <c r="D68" s="106" t="s">
        <v>195</v>
      </c>
      <c r="E68" s="107"/>
      <c r="F68" s="107"/>
      <c r="G68" s="107"/>
      <c r="H68" s="107"/>
      <c r="I68" s="107"/>
      <c r="J68" s="108">
        <f>J228</f>
        <v>0</v>
      </c>
      <c r="L68" s="105"/>
    </row>
    <row r="69" spans="2:12" s="9" customFormat="1" ht="14.85" customHeight="1">
      <c r="B69" s="105"/>
      <c r="D69" s="106" t="s">
        <v>196</v>
      </c>
      <c r="E69" s="107"/>
      <c r="F69" s="107"/>
      <c r="G69" s="107"/>
      <c r="H69" s="107"/>
      <c r="I69" s="107"/>
      <c r="J69" s="108">
        <f>J236</f>
        <v>0</v>
      </c>
      <c r="L69" s="105"/>
    </row>
    <row r="70" spans="2:12" s="9" customFormat="1" ht="14.85" customHeight="1">
      <c r="B70" s="105"/>
      <c r="D70" s="106" t="s">
        <v>197</v>
      </c>
      <c r="E70" s="107"/>
      <c r="F70" s="107"/>
      <c r="G70" s="107"/>
      <c r="H70" s="107"/>
      <c r="I70" s="107"/>
      <c r="J70" s="108">
        <f>J253</f>
        <v>0</v>
      </c>
      <c r="L70" s="105"/>
    </row>
    <row r="71" spans="2:12" s="9" customFormat="1" ht="19.899999999999999" customHeight="1">
      <c r="B71" s="105"/>
      <c r="D71" s="106" t="s">
        <v>198</v>
      </c>
      <c r="E71" s="107"/>
      <c r="F71" s="107"/>
      <c r="G71" s="107"/>
      <c r="H71" s="107"/>
      <c r="I71" s="107"/>
      <c r="J71" s="108">
        <f>J263</f>
        <v>0</v>
      </c>
      <c r="L71" s="105"/>
    </row>
    <row r="72" spans="2:12" s="9" customFormat="1" ht="14.85" customHeight="1">
      <c r="B72" s="105"/>
      <c r="D72" s="106" t="s">
        <v>199</v>
      </c>
      <c r="E72" s="107"/>
      <c r="F72" s="107"/>
      <c r="G72" s="107"/>
      <c r="H72" s="107"/>
      <c r="I72" s="107"/>
      <c r="J72" s="108">
        <f>J264</f>
        <v>0</v>
      </c>
      <c r="L72" s="105"/>
    </row>
    <row r="73" spans="2:12" s="9" customFormat="1" ht="14.85" customHeight="1">
      <c r="B73" s="105"/>
      <c r="D73" s="106" t="s">
        <v>200</v>
      </c>
      <c r="E73" s="107"/>
      <c r="F73" s="107"/>
      <c r="G73" s="107"/>
      <c r="H73" s="107"/>
      <c r="I73" s="107"/>
      <c r="J73" s="108">
        <f>J289</f>
        <v>0</v>
      </c>
      <c r="L73" s="105"/>
    </row>
    <row r="74" spans="2:12" s="9" customFormat="1" ht="14.85" customHeight="1">
      <c r="B74" s="105"/>
      <c r="D74" s="106" t="s">
        <v>201</v>
      </c>
      <c r="E74" s="107"/>
      <c r="F74" s="107"/>
      <c r="G74" s="107"/>
      <c r="H74" s="107"/>
      <c r="I74" s="107"/>
      <c r="J74" s="108">
        <f>J306</f>
        <v>0</v>
      </c>
      <c r="L74" s="105"/>
    </row>
    <row r="75" spans="2:12" s="9" customFormat="1" ht="19.899999999999999" customHeight="1">
      <c r="B75" s="105"/>
      <c r="D75" s="106" t="s">
        <v>202</v>
      </c>
      <c r="E75" s="107"/>
      <c r="F75" s="107"/>
      <c r="G75" s="107"/>
      <c r="H75" s="107"/>
      <c r="I75" s="107"/>
      <c r="J75" s="108">
        <f>J317</f>
        <v>0</v>
      </c>
      <c r="L75" s="105"/>
    </row>
    <row r="76" spans="2:12" s="9" customFormat="1" ht="14.85" customHeight="1">
      <c r="B76" s="105"/>
      <c r="D76" s="106" t="s">
        <v>203</v>
      </c>
      <c r="E76" s="107"/>
      <c r="F76" s="107"/>
      <c r="G76" s="107"/>
      <c r="H76" s="107"/>
      <c r="I76" s="107"/>
      <c r="J76" s="108">
        <f>J318</f>
        <v>0</v>
      </c>
      <c r="L76" s="105"/>
    </row>
    <row r="77" spans="2:12" s="9" customFormat="1" ht="14.85" customHeight="1">
      <c r="B77" s="105"/>
      <c r="D77" s="106" t="s">
        <v>204</v>
      </c>
      <c r="E77" s="107"/>
      <c r="F77" s="107"/>
      <c r="G77" s="107"/>
      <c r="H77" s="107"/>
      <c r="I77" s="107"/>
      <c r="J77" s="108">
        <f>J336</f>
        <v>0</v>
      </c>
      <c r="L77" s="105"/>
    </row>
    <row r="78" spans="2:12" s="9" customFormat="1" ht="14.85" customHeight="1">
      <c r="B78" s="105"/>
      <c r="D78" s="106" t="s">
        <v>205</v>
      </c>
      <c r="E78" s="107"/>
      <c r="F78" s="107"/>
      <c r="G78" s="107"/>
      <c r="H78" s="107"/>
      <c r="I78" s="107"/>
      <c r="J78" s="108">
        <f>J358</f>
        <v>0</v>
      </c>
      <c r="L78" s="105"/>
    </row>
    <row r="79" spans="2:12" s="9" customFormat="1" ht="14.85" customHeight="1">
      <c r="B79" s="105"/>
      <c r="D79" s="106" t="s">
        <v>206</v>
      </c>
      <c r="E79" s="107"/>
      <c r="F79" s="107"/>
      <c r="G79" s="107"/>
      <c r="H79" s="107"/>
      <c r="I79" s="107"/>
      <c r="J79" s="108">
        <f>J395</f>
        <v>0</v>
      </c>
      <c r="L79" s="105"/>
    </row>
    <row r="80" spans="2:12" s="9" customFormat="1" ht="14.85" customHeight="1">
      <c r="B80" s="105"/>
      <c r="D80" s="106" t="s">
        <v>207</v>
      </c>
      <c r="E80" s="107"/>
      <c r="F80" s="107"/>
      <c r="G80" s="107"/>
      <c r="H80" s="107"/>
      <c r="I80" s="107"/>
      <c r="J80" s="108">
        <f>J401</f>
        <v>0</v>
      </c>
      <c r="L80" s="105"/>
    </row>
    <row r="81" spans="2:12" s="1" customFormat="1" ht="21.75" customHeight="1">
      <c r="B81" s="34"/>
      <c r="L81" s="34"/>
    </row>
    <row r="82" spans="2:12" s="1" customFormat="1" ht="6.95" customHeight="1">
      <c r="B82" s="43"/>
      <c r="C82" s="44"/>
      <c r="D82" s="44"/>
      <c r="E82" s="44"/>
      <c r="F82" s="44"/>
      <c r="G82" s="44"/>
      <c r="H82" s="44"/>
      <c r="I82" s="44"/>
      <c r="J82" s="44"/>
      <c r="K82" s="44"/>
      <c r="L82" s="34"/>
    </row>
    <row r="86" spans="2:12" s="1" customFormat="1" ht="6.95" customHeight="1">
      <c r="B86" s="45"/>
      <c r="C86" s="46"/>
      <c r="D86" s="46"/>
      <c r="E86" s="46"/>
      <c r="F86" s="46"/>
      <c r="G86" s="46"/>
      <c r="H86" s="46"/>
      <c r="I86" s="46"/>
      <c r="J86" s="46"/>
      <c r="K86" s="46"/>
      <c r="L86" s="34"/>
    </row>
    <row r="87" spans="2:12" s="1" customFormat="1" ht="24.95" customHeight="1">
      <c r="B87" s="34"/>
      <c r="C87" s="22" t="s">
        <v>208</v>
      </c>
      <c r="L87" s="34"/>
    </row>
    <row r="88" spans="2:12" s="1" customFormat="1" ht="6.95" customHeight="1">
      <c r="B88" s="34"/>
      <c r="L88" s="34"/>
    </row>
    <row r="89" spans="2:12" s="1" customFormat="1" ht="12" customHeight="1">
      <c r="B89" s="34"/>
      <c r="C89" s="28" t="s">
        <v>16</v>
      </c>
      <c r="L89" s="34"/>
    </row>
    <row r="90" spans="2:12" s="1" customFormat="1" ht="16.5" customHeight="1">
      <c r="B90" s="34"/>
      <c r="E90" s="320" t="str">
        <f>E7</f>
        <v>II/231 Rekonstrukce ul. 28.října, II.část</v>
      </c>
      <c r="F90" s="321"/>
      <c r="G90" s="321"/>
      <c r="H90" s="321"/>
      <c r="L90" s="34"/>
    </row>
    <row r="91" spans="2:12" s="1" customFormat="1" ht="12" customHeight="1">
      <c r="B91" s="34"/>
      <c r="C91" s="28" t="s">
        <v>180</v>
      </c>
      <c r="L91" s="34"/>
    </row>
    <row r="92" spans="2:12" s="1" customFormat="1" ht="16.5" customHeight="1">
      <c r="B92" s="34"/>
      <c r="E92" s="315" t="str">
        <f>E9</f>
        <v>SO 101 - SO 101 - Silnice II/231 (100% SÚS)</v>
      </c>
      <c r="F92" s="322"/>
      <c r="G92" s="322"/>
      <c r="H92" s="322"/>
      <c r="L92" s="34"/>
    </row>
    <row r="93" spans="2:12" s="1" customFormat="1" ht="6.95" customHeight="1">
      <c r="B93" s="34"/>
      <c r="L93" s="34"/>
    </row>
    <row r="94" spans="2:12" s="1" customFormat="1" ht="12" customHeight="1">
      <c r="B94" s="34"/>
      <c r="C94" s="28" t="s">
        <v>21</v>
      </c>
      <c r="F94" s="26" t="str">
        <f>F12</f>
        <v xml:space="preserve"> </v>
      </c>
      <c r="I94" s="28" t="s">
        <v>23</v>
      </c>
      <c r="J94" s="51" t="str">
        <f>IF(J12="","",J12)</f>
        <v>1. 10. 2024</v>
      </c>
      <c r="L94" s="34"/>
    </row>
    <row r="95" spans="2:12" s="1" customFormat="1" ht="6.95" customHeight="1">
      <c r="B95" s="34"/>
      <c r="L95" s="34"/>
    </row>
    <row r="96" spans="2:12" s="1" customFormat="1" ht="15.2" customHeight="1">
      <c r="B96" s="34"/>
      <c r="C96" s="28" t="s">
        <v>29</v>
      </c>
      <c r="F96" s="26" t="str">
        <f>E15</f>
        <v>Statutární město Plzeň+ SÚS Plzeňského kraje, p.o.</v>
      </c>
      <c r="I96" s="28" t="s">
        <v>35</v>
      </c>
      <c r="J96" s="32" t="str">
        <f>E21</f>
        <v>PSDS s.r.o.</v>
      </c>
      <c r="L96" s="34"/>
    </row>
    <row r="97" spans="2:65" s="1" customFormat="1" ht="15.2" customHeight="1">
      <c r="B97" s="34"/>
      <c r="C97" s="28" t="s">
        <v>33</v>
      </c>
      <c r="F97" s="26" t="str">
        <f>IF(E18="","",E18)</f>
        <v>Vyplň údaj</v>
      </c>
      <c r="I97" s="28" t="s">
        <v>38</v>
      </c>
      <c r="J97" s="32" t="str">
        <f>E24</f>
        <v xml:space="preserve"> </v>
      </c>
      <c r="L97" s="34"/>
    </row>
    <row r="98" spans="2:65" s="1" customFormat="1" ht="10.35" customHeight="1">
      <c r="B98" s="34"/>
      <c r="L98" s="34"/>
    </row>
    <row r="99" spans="2:65" s="10" customFormat="1" ht="29.25" customHeight="1">
      <c r="B99" s="109"/>
      <c r="C99" s="110" t="s">
        <v>209</v>
      </c>
      <c r="D99" s="111" t="s">
        <v>61</v>
      </c>
      <c r="E99" s="111" t="s">
        <v>57</v>
      </c>
      <c r="F99" s="111" t="s">
        <v>58</v>
      </c>
      <c r="G99" s="111" t="s">
        <v>210</v>
      </c>
      <c r="H99" s="111" t="s">
        <v>211</v>
      </c>
      <c r="I99" s="111" t="s">
        <v>212</v>
      </c>
      <c r="J99" s="111" t="s">
        <v>185</v>
      </c>
      <c r="K99" s="112" t="s">
        <v>213</v>
      </c>
      <c r="L99" s="109"/>
      <c r="M99" s="58" t="s">
        <v>19</v>
      </c>
      <c r="N99" s="59" t="s">
        <v>46</v>
      </c>
      <c r="O99" s="59" t="s">
        <v>214</v>
      </c>
      <c r="P99" s="59" t="s">
        <v>215</v>
      </c>
      <c r="Q99" s="59" t="s">
        <v>216</v>
      </c>
      <c r="R99" s="59" t="s">
        <v>217</v>
      </c>
      <c r="S99" s="59" t="s">
        <v>218</v>
      </c>
      <c r="T99" s="60" t="s">
        <v>219</v>
      </c>
    </row>
    <row r="100" spans="2:65" s="1" customFormat="1" ht="22.9" customHeight="1">
      <c r="B100" s="34"/>
      <c r="C100" s="63" t="s">
        <v>220</v>
      </c>
      <c r="J100" s="113">
        <f>BK100</f>
        <v>0</v>
      </c>
      <c r="L100" s="34"/>
      <c r="M100" s="61"/>
      <c r="N100" s="52"/>
      <c r="O100" s="52"/>
      <c r="P100" s="114">
        <f>P101</f>
        <v>0</v>
      </c>
      <c r="Q100" s="52"/>
      <c r="R100" s="114">
        <f>R101</f>
        <v>25467.746360000005</v>
      </c>
      <c r="S100" s="52"/>
      <c r="T100" s="115">
        <f>T101</f>
        <v>4814.7455</v>
      </c>
      <c r="AT100" s="18" t="s">
        <v>75</v>
      </c>
      <c r="AU100" s="18" t="s">
        <v>186</v>
      </c>
      <c r="BK100" s="116">
        <f>BK101</f>
        <v>0</v>
      </c>
    </row>
    <row r="101" spans="2:65" s="11" customFormat="1" ht="25.9" customHeight="1">
      <c r="B101" s="117"/>
      <c r="D101" s="118" t="s">
        <v>75</v>
      </c>
      <c r="E101" s="119" t="s">
        <v>221</v>
      </c>
      <c r="F101" s="119" t="s">
        <v>222</v>
      </c>
      <c r="I101" s="120"/>
      <c r="J101" s="121">
        <f>BK101</f>
        <v>0</v>
      </c>
      <c r="L101" s="117"/>
      <c r="M101" s="122"/>
      <c r="P101" s="123">
        <f>P102+P180+P263+P317</f>
        <v>0</v>
      </c>
      <c r="R101" s="123">
        <f>R102+R180+R263+R317</f>
        <v>25467.746360000005</v>
      </c>
      <c r="T101" s="124">
        <f>T102+T180+T263+T317</f>
        <v>4814.7455</v>
      </c>
      <c r="AR101" s="118" t="s">
        <v>84</v>
      </c>
      <c r="AT101" s="125" t="s">
        <v>75</v>
      </c>
      <c r="AU101" s="125" t="s">
        <v>76</v>
      </c>
      <c r="AY101" s="118" t="s">
        <v>223</v>
      </c>
      <c r="BK101" s="126">
        <f>BK102+BK180+BK263+BK317</f>
        <v>0</v>
      </c>
    </row>
    <row r="102" spans="2:65" s="11" customFormat="1" ht="22.9" customHeight="1">
      <c r="B102" s="117"/>
      <c r="D102" s="118" t="s">
        <v>75</v>
      </c>
      <c r="E102" s="127" t="s">
        <v>84</v>
      </c>
      <c r="F102" s="127" t="s">
        <v>224</v>
      </c>
      <c r="I102" s="120"/>
      <c r="J102" s="128">
        <f>BK102</f>
        <v>0</v>
      </c>
      <c r="L102" s="117"/>
      <c r="M102" s="122"/>
      <c r="P102" s="123">
        <f>P103+P128+P159</f>
        <v>0</v>
      </c>
      <c r="R102" s="123">
        <f>R103+R128+R159</f>
        <v>0.32078999999999996</v>
      </c>
      <c r="T102" s="124">
        <f>T103+T128+T159</f>
        <v>0</v>
      </c>
      <c r="AR102" s="118" t="s">
        <v>84</v>
      </c>
      <c r="AT102" s="125" t="s">
        <v>75</v>
      </c>
      <c r="AU102" s="125" t="s">
        <v>84</v>
      </c>
      <c r="AY102" s="118" t="s">
        <v>223</v>
      </c>
      <c r="BK102" s="126">
        <f>BK103+BK128+BK159</f>
        <v>0</v>
      </c>
    </row>
    <row r="103" spans="2:65" s="11" customFormat="1" ht="20.85" customHeight="1">
      <c r="B103" s="117"/>
      <c r="D103" s="118" t="s">
        <v>75</v>
      </c>
      <c r="E103" s="127" t="s">
        <v>225</v>
      </c>
      <c r="F103" s="127" t="s">
        <v>226</v>
      </c>
      <c r="I103" s="120"/>
      <c r="J103" s="128">
        <f>BK103</f>
        <v>0</v>
      </c>
      <c r="L103" s="117"/>
      <c r="M103" s="122"/>
      <c r="P103" s="123">
        <f>SUM(P104:P127)</f>
        <v>0</v>
      </c>
      <c r="R103" s="123">
        <f>SUM(R104:R127)</f>
        <v>0</v>
      </c>
      <c r="T103" s="124">
        <f>SUM(T104:T127)</f>
        <v>0</v>
      </c>
      <c r="AR103" s="118" t="s">
        <v>84</v>
      </c>
      <c r="AT103" s="125" t="s">
        <v>75</v>
      </c>
      <c r="AU103" s="125" t="s">
        <v>87</v>
      </c>
      <c r="AY103" s="118" t="s">
        <v>223</v>
      </c>
      <c r="BK103" s="126">
        <f>SUM(BK104:BK127)</f>
        <v>0</v>
      </c>
    </row>
    <row r="104" spans="2:65" s="1" customFormat="1" ht="37.9" customHeight="1">
      <c r="B104" s="34"/>
      <c r="C104" s="129" t="s">
        <v>84</v>
      </c>
      <c r="D104" s="129" t="s">
        <v>227</v>
      </c>
      <c r="E104" s="130" t="s">
        <v>228</v>
      </c>
      <c r="F104" s="131" t="s">
        <v>229</v>
      </c>
      <c r="G104" s="132" t="s">
        <v>230</v>
      </c>
      <c r="H104" s="133">
        <v>30</v>
      </c>
      <c r="I104" s="134"/>
      <c r="J104" s="135">
        <f>ROUND(I104*H104,2)</f>
        <v>0</v>
      </c>
      <c r="K104" s="131" t="s">
        <v>231</v>
      </c>
      <c r="L104" s="34"/>
      <c r="M104" s="136" t="s">
        <v>19</v>
      </c>
      <c r="N104" s="137" t="s">
        <v>47</v>
      </c>
      <c r="P104" s="138">
        <f>O104*H104</f>
        <v>0</v>
      </c>
      <c r="Q104" s="138">
        <v>0</v>
      </c>
      <c r="R104" s="138">
        <f>Q104*H104</f>
        <v>0</v>
      </c>
      <c r="S104" s="138">
        <v>0</v>
      </c>
      <c r="T104" s="139">
        <f>S104*H104</f>
        <v>0</v>
      </c>
      <c r="AR104" s="140" t="s">
        <v>232</v>
      </c>
      <c r="AT104" s="140" t="s">
        <v>227</v>
      </c>
      <c r="AU104" s="140" t="s">
        <v>233</v>
      </c>
      <c r="AY104" s="18" t="s">
        <v>223</v>
      </c>
      <c r="BE104" s="141">
        <f>IF(N104="základní",J104,0)</f>
        <v>0</v>
      </c>
      <c r="BF104" s="141">
        <f>IF(N104="snížená",J104,0)</f>
        <v>0</v>
      </c>
      <c r="BG104" s="141">
        <f>IF(N104="zákl. přenesená",J104,0)</f>
        <v>0</v>
      </c>
      <c r="BH104" s="141">
        <f>IF(N104="sníž. přenesená",J104,0)</f>
        <v>0</v>
      </c>
      <c r="BI104" s="141">
        <f>IF(N104="nulová",J104,0)</f>
        <v>0</v>
      </c>
      <c r="BJ104" s="18" t="s">
        <v>84</v>
      </c>
      <c r="BK104" s="141">
        <f>ROUND(I104*H104,2)</f>
        <v>0</v>
      </c>
      <c r="BL104" s="18" t="s">
        <v>232</v>
      </c>
      <c r="BM104" s="140" t="s">
        <v>234</v>
      </c>
    </row>
    <row r="105" spans="2:65" s="1" customFormat="1" ht="37.9" customHeight="1">
      <c r="B105" s="34"/>
      <c r="C105" s="129" t="s">
        <v>87</v>
      </c>
      <c r="D105" s="129" t="s">
        <v>227</v>
      </c>
      <c r="E105" s="130" t="s">
        <v>235</v>
      </c>
      <c r="F105" s="131" t="s">
        <v>236</v>
      </c>
      <c r="G105" s="132" t="s">
        <v>230</v>
      </c>
      <c r="H105" s="133">
        <v>25</v>
      </c>
      <c r="I105" s="134"/>
      <c r="J105" s="135">
        <f>ROUND(I105*H105,2)</f>
        <v>0</v>
      </c>
      <c r="K105" s="131" t="s">
        <v>231</v>
      </c>
      <c r="L105" s="34"/>
      <c r="M105" s="136" t="s">
        <v>19</v>
      </c>
      <c r="N105" s="137" t="s">
        <v>47</v>
      </c>
      <c r="P105" s="138">
        <f>O105*H105</f>
        <v>0</v>
      </c>
      <c r="Q105" s="138">
        <v>0</v>
      </c>
      <c r="R105" s="138">
        <f>Q105*H105</f>
        <v>0</v>
      </c>
      <c r="S105" s="138">
        <v>0</v>
      </c>
      <c r="T105" s="139">
        <f>S105*H105</f>
        <v>0</v>
      </c>
      <c r="AR105" s="140" t="s">
        <v>232</v>
      </c>
      <c r="AT105" s="140" t="s">
        <v>227</v>
      </c>
      <c r="AU105" s="140" t="s">
        <v>233</v>
      </c>
      <c r="AY105" s="18" t="s">
        <v>223</v>
      </c>
      <c r="BE105" s="141">
        <f>IF(N105="základní",J105,0)</f>
        <v>0</v>
      </c>
      <c r="BF105" s="141">
        <f>IF(N105="snížená",J105,0)</f>
        <v>0</v>
      </c>
      <c r="BG105" s="141">
        <f>IF(N105="zákl. přenesená",J105,0)</f>
        <v>0</v>
      </c>
      <c r="BH105" s="141">
        <f>IF(N105="sníž. přenesená",J105,0)</f>
        <v>0</v>
      </c>
      <c r="BI105" s="141">
        <f>IF(N105="nulová",J105,0)</f>
        <v>0</v>
      </c>
      <c r="BJ105" s="18" t="s">
        <v>84</v>
      </c>
      <c r="BK105" s="141">
        <f>ROUND(I105*H105,2)</f>
        <v>0</v>
      </c>
      <c r="BL105" s="18" t="s">
        <v>232</v>
      </c>
      <c r="BM105" s="140" t="s">
        <v>237</v>
      </c>
    </row>
    <row r="106" spans="2:65" s="1" customFormat="1" ht="37.9" customHeight="1">
      <c r="B106" s="34"/>
      <c r="C106" s="129" t="s">
        <v>233</v>
      </c>
      <c r="D106" s="129" t="s">
        <v>227</v>
      </c>
      <c r="E106" s="130" t="s">
        <v>238</v>
      </c>
      <c r="F106" s="131" t="s">
        <v>239</v>
      </c>
      <c r="G106" s="132" t="s">
        <v>230</v>
      </c>
      <c r="H106" s="133">
        <v>25</v>
      </c>
      <c r="I106" s="134"/>
      <c r="J106" s="135">
        <f>ROUND(I106*H106,2)</f>
        <v>0</v>
      </c>
      <c r="K106" s="131" t="s">
        <v>231</v>
      </c>
      <c r="L106" s="34"/>
      <c r="M106" s="136" t="s">
        <v>19</v>
      </c>
      <c r="N106" s="137" t="s">
        <v>47</v>
      </c>
      <c r="P106" s="138">
        <f>O106*H106</f>
        <v>0</v>
      </c>
      <c r="Q106" s="138">
        <v>0</v>
      </c>
      <c r="R106" s="138">
        <f>Q106*H106</f>
        <v>0</v>
      </c>
      <c r="S106" s="138">
        <v>0</v>
      </c>
      <c r="T106" s="139">
        <f>S106*H106</f>
        <v>0</v>
      </c>
      <c r="AR106" s="140" t="s">
        <v>232</v>
      </c>
      <c r="AT106" s="140" t="s">
        <v>227</v>
      </c>
      <c r="AU106" s="140" t="s">
        <v>233</v>
      </c>
      <c r="AY106" s="18" t="s">
        <v>223</v>
      </c>
      <c r="BE106" s="141">
        <f>IF(N106="základní",J106,0)</f>
        <v>0</v>
      </c>
      <c r="BF106" s="141">
        <f>IF(N106="snížená",J106,0)</f>
        <v>0</v>
      </c>
      <c r="BG106" s="141">
        <f>IF(N106="zákl. přenesená",J106,0)</f>
        <v>0</v>
      </c>
      <c r="BH106" s="141">
        <f>IF(N106="sníž. přenesená",J106,0)</f>
        <v>0</v>
      </c>
      <c r="BI106" s="141">
        <f>IF(N106="nulová",J106,0)</f>
        <v>0</v>
      </c>
      <c r="BJ106" s="18" t="s">
        <v>84</v>
      </c>
      <c r="BK106" s="141">
        <f>ROUND(I106*H106,2)</f>
        <v>0</v>
      </c>
      <c r="BL106" s="18" t="s">
        <v>232</v>
      </c>
      <c r="BM106" s="140" t="s">
        <v>240</v>
      </c>
    </row>
    <row r="107" spans="2:65" s="1" customFormat="1" ht="37.9" customHeight="1">
      <c r="B107" s="34"/>
      <c r="C107" s="129" t="s">
        <v>232</v>
      </c>
      <c r="D107" s="129" t="s">
        <v>227</v>
      </c>
      <c r="E107" s="130" t="s">
        <v>241</v>
      </c>
      <c r="F107" s="131" t="s">
        <v>242</v>
      </c>
      <c r="G107" s="132" t="s">
        <v>230</v>
      </c>
      <c r="H107" s="133">
        <v>15</v>
      </c>
      <c r="I107" s="134"/>
      <c r="J107" s="135">
        <f>ROUND(I107*H107,2)</f>
        <v>0</v>
      </c>
      <c r="K107" s="131" t="s">
        <v>231</v>
      </c>
      <c r="L107" s="34"/>
      <c r="M107" s="136" t="s">
        <v>19</v>
      </c>
      <c r="N107" s="137" t="s">
        <v>47</v>
      </c>
      <c r="P107" s="138">
        <f>O107*H107</f>
        <v>0</v>
      </c>
      <c r="Q107" s="138">
        <v>0</v>
      </c>
      <c r="R107" s="138">
        <f>Q107*H107</f>
        <v>0</v>
      </c>
      <c r="S107" s="138">
        <v>0</v>
      </c>
      <c r="T107" s="139">
        <f>S107*H107</f>
        <v>0</v>
      </c>
      <c r="AR107" s="140" t="s">
        <v>232</v>
      </c>
      <c r="AT107" s="140" t="s">
        <v>227</v>
      </c>
      <c r="AU107" s="140" t="s">
        <v>233</v>
      </c>
      <c r="AY107" s="18" t="s">
        <v>223</v>
      </c>
      <c r="BE107" s="141">
        <f>IF(N107="základní",J107,0)</f>
        <v>0</v>
      </c>
      <c r="BF107" s="141">
        <f>IF(N107="snížená",J107,0)</f>
        <v>0</v>
      </c>
      <c r="BG107" s="141">
        <f>IF(N107="zákl. přenesená",J107,0)</f>
        <v>0</v>
      </c>
      <c r="BH107" s="141">
        <f>IF(N107="sníž. přenesená",J107,0)</f>
        <v>0</v>
      </c>
      <c r="BI107" s="141">
        <f>IF(N107="nulová",J107,0)</f>
        <v>0</v>
      </c>
      <c r="BJ107" s="18" t="s">
        <v>84</v>
      </c>
      <c r="BK107" s="141">
        <f>ROUND(I107*H107,2)</f>
        <v>0</v>
      </c>
      <c r="BL107" s="18" t="s">
        <v>232</v>
      </c>
      <c r="BM107" s="140" t="s">
        <v>243</v>
      </c>
    </row>
    <row r="108" spans="2:65" s="1" customFormat="1" ht="66.75" customHeight="1">
      <c r="B108" s="34"/>
      <c r="C108" s="129" t="s">
        <v>244</v>
      </c>
      <c r="D108" s="129" t="s">
        <v>227</v>
      </c>
      <c r="E108" s="130" t="s">
        <v>245</v>
      </c>
      <c r="F108" s="131" t="s">
        <v>246</v>
      </c>
      <c r="G108" s="132" t="s">
        <v>247</v>
      </c>
      <c r="H108" s="133">
        <v>6702.2049999999999</v>
      </c>
      <c r="I108" s="134"/>
      <c r="J108" s="135">
        <f>ROUND(I108*H108,2)</f>
        <v>0</v>
      </c>
      <c r="K108" s="131" t="s">
        <v>231</v>
      </c>
      <c r="L108" s="34"/>
      <c r="M108" s="136" t="s">
        <v>19</v>
      </c>
      <c r="N108" s="137" t="s">
        <v>47</v>
      </c>
      <c r="P108" s="138">
        <f>O108*H108</f>
        <v>0</v>
      </c>
      <c r="Q108" s="138">
        <v>0</v>
      </c>
      <c r="R108" s="138">
        <f>Q108*H108</f>
        <v>0</v>
      </c>
      <c r="S108" s="138">
        <v>0</v>
      </c>
      <c r="T108" s="139">
        <f>S108*H108</f>
        <v>0</v>
      </c>
      <c r="AR108" s="140" t="s">
        <v>232</v>
      </c>
      <c r="AT108" s="140" t="s">
        <v>227</v>
      </c>
      <c r="AU108" s="140" t="s">
        <v>233</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232</v>
      </c>
      <c r="BM108" s="140" t="s">
        <v>248</v>
      </c>
    </row>
    <row r="109" spans="2:65" s="12" customFormat="1" ht="11.25">
      <c r="B109" s="142"/>
      <c r="D109" s="143" t="s">
        <v>249</v>
      </c>
      <c r="E109" s="144" t="s">
        <v>19</v>
      </c>
      <c r="F109" s="145" t="s">
        <v>250</v>
      </c>
      <c r="H109" s="144" t="s">
        <v>19</v>
      </c>
      <c r="I109" s="146"/>
      <c r="L109" s="142"/>
      <c r="M109" s="147"/>
      <c r="T109" s="148"/>
      <c r="AT109" s="144" t="s">
        <v>249</v>
      </c>
      <c r="AU109" s="144" t="s">
        <v>233</v>
      </c>
      <c r="AV109" s="12" t="s">
        <v>84</v>
      </c>
      <c r="AW109" s="12" t="s">
        <v>37</v>
      </c>
      <c r="AX109" s="12" t="s">
        <v>76</v>
      </c>
      <c r="AY109" s="144" t="s">
        <v>223</v>
      </c>
    </row>
    <row r="110" spans="2:65" s="13" customFormat="1" ht="11.25">
      <c r="B110" s="149"/>
      <c r="D110" s="143" t="s">
        <v>249</v>
      </c>
      <c r="E110" s="150" t="s">
        <v>19</v>
      </c>
      <c r="F110" s="151" t="s">
        <v>251</v>
      </c>
      <c r="H110" s="152">
        <v>6618.9549999999999</v>
      </c>
      <c r="I110" s="153"/>
      <c r="L110" s="149"/>
      <c r="M110" s="154"/>
      <c r="T110" s="155"/>
      <c r="AT110" s="150" t="s">
        <v>249</v>
      </c>
      <c r="AU110" s="150" t="s">
        <v>233</v>
      </c>
      <c r="AV110" s="13" t="s">
        <v>87</v>
      </c>
      <c r="AW110" s="13" t="s">
        <v>37</v>
      </c>
      <c r="AX110" s="13" t="s">
        <v>76</v>
      </c>
      <c r="AY110" s="150" t="s">
        <v>223</v>
      </c>
    </row>
    <row r="111" spans="2:65" s="13" customFormat="1" ht="11.25">
      <c r="B111" s="149"/>
      <c r="D111" s="143" t="s">
        <v>249</v>
      </c>
      <c r="E111" s="150" t="s">
        <v>19</v>
      </c>
      <c r="F111" s="151" t="s">
        <v>252</v>
      </c>
      <c r="H111" s="152">
        <v>83.25</v>
      </c>
      <c r="I111" s="153"/>
      <c r="L111" s="149"/>
      <c r="M111" s="154"/>
      <c r="T111" s="155"/>
      <c r="AT111" s="150" t="s">
        <v>249</v>
      </c>
      <c r="AU111" s="150" t="s">
        <v>233</v>
      </c>
      <c r="AV111" s="13" t="s">
        <v>87</v>
      </c>
      <c r="AW111" s="13" t="s">
        <v>37</v>
      </c>
      <c r="AX111" s="13" t="s">
        <v>76</v>
      </c>
      <c r="AY111" s="150" t="s">
        <v>223</v>
      </c>
    </row>
    <row r="112" spans="2:65" s="14" customFormat="1" ht="11.25">
      <c r="B112" s="156"/>
      <c r="D112" s="143" t="s">
        <v>249</v>
      </c>
      <c r="E112" s="157" t="s">
        <v>19</v>
      </c>
      <c r="F112" s="158" t="s">
        <v>253</v>
      </c>
      <c r="H112" s="159">
        <v>6702.2049999999999</v>
      </c>
      <c r="I112" s="160"/>
      <c r="L112" s="156"/>
      <c r="M112" s="161"/>
      <c r="T112" s="162"/>
      <c r="AT112" s="157" t="s">
        <v>249</v>
      </c>
      <c r="AU112" s="157" t="s">
        <v>233</v>
      </c>
      <c r="AV112" s="14" t="s">
        <v>232</v>
      </c>
      <c r="AW112" s="14" t="s">
        <v>37</v>
      </c>
      <c r="AX112" s="14" t="s">
        <v>84</v>
      </c>
      <c r="AY112" s="157" t="s">
        <v>223</v>
      </c>
    </row>
    <row r="113" spans="2:65" s="1" customFormat="1" ht="66.75" customHeight="1">
      <c r="B113" s="34"/>
      <c r="C113" s="129" t="s">
        <v>254</v>
      </c>
      <c r="D113" s="129" t="s">
        <v>227</v>
      </c>
      <c r="E113" s="130" t="s">
        <v>255</v>
      </c>
      <c r="F113" s="131" t="s">
        <v>256</v>
      </c>
      <c r="G113" s="132" t="s">
        <v>247</v>
      </c>
      <c r="H113" s="133">
        <v>2155.0340000000001</v>
      </c>
      <c r="I113" s="134"/>
      <c r="J113" s="135">
        <f>ROUND(I113*H113,2)</f>
        <v>0</v>
      </c>
      <c r="K113" s="131" t="s">
        <v>231</v>
      </c>
      <c r="L113" s="34"/>
      <c r="M113" s="136" t="s">
        <v>19</v>
      </c>
      <c r="N113" s="137" t="s">
        <v>47</v>
      </c>
      <c r="P113" s="138">
        <f>O113*H113</f>
        <v>0</v>
      </c>
      <c r="Q113" s="138">
        <v>0</v>
      </c>
      <c r="R113" s="138">
        <f>Q113*H113</f>
        <v>0</v>
      </c>
      <c r="S113" s="138">
        <v>0</v>
      </c>
      <c r="T113" s="139">
        <f>S113*H113</f>
        <v>0</v>
      </c>
      <c r="AR113" s="140" t="s">
        <v>232</v>
      </c>
      <c r="AT113" s="140" t="s">
        <v>227</v>
      </c>
      <c r="AU113" s="140" t="s">
        <v>233</v>
      </c>
      <c r="AY113" s="18" t="s">
        <v>223</v>
      </c>
      <c r="BE113" s="141">
        <f>IF(N113="základní",J113,0)</f>
        <v>0</v>
      </c>
      <c r="BF113" s="141">
        <f>IF(N113="snížená",J113,0)</f>
        <v>0</v>
      </c>
      <c r="BG113" s="141">
        <f>IF(N113="zákl. přenesená",J113,0)</f>
        <v>0</v>
      </c>
      <c r="BH113" s="141">
        <f>IF(N113="sníž. přenesená",J113,0)</f>
        <v>0</v>
      </c>
      <c r="BI113" s="141">
        <f>IF(N113="nulová",J113,0)</f>
        <v>0</v>
      </c>
      <c r="BJ113" s="18" t="s">
        <v>84</v>
      </c>
      <c r="BK113" s="141">
        <f>ROUND(I113*H113,2)</f>
        <v>0</v>
      </c>
      <c r="BL113" s="18" t="s">
        <v>232</v>
      </c>
      <c r="BM113" s="140" t="s">
        <v>257</v>
      </c>
    </row>
    <row r="114" spans="2:65" s="12" customFormat="1" ht="11.25">
      <c r="B114" s="142"/>
      <c r="D114" s="143" t="s">
        <v>249</v>
      </c>
      <c r="E114" s="144" t="s">
        <v>19</v>
      </c>
      <c r="F114" s="145" t="s">
        <v>258</v>
      </c>
      <c r="H114" s="144" t="s">
        <v>19</v>
      </c>
      <c r="I114" s="146"/>
      <c r="L114" s="142"/>
      <c r="M114" s="147"/>
      <c r="T114" s="148"/>
      <c r="AT114" s="144" t="s">
        <v>249</v>
      </c>
      <c r="AU114" s="144" t="s">
        <v>233</v>
      </c>
      <c r="AV114" s="12" t="s">
        <v>84</v>
      </c>
      <c r="AW114" s="12" t="s">
        <v>37</v>
      </c>
      <c r="AX114" s="12" t="s">
        <v>76</v>
      </c>
      <c r="AY114" s="144" t="s">
        <v>223</v>
      </c>
    </row>
    <row r="115" spans="2:65" s="13" customFormat="1" ht="11.25">
      <c r="B115" s="149"/>
      <c r="D115" s="143" t="s">
        <v>249</v>
      </c>
      <c r="E115" s="150" t="s">
        <v>19</v>
      </c>
      <c r="F115" s="151" t="s">
        <v>259</v>
      </c>
      <c r="H115" s="152">
        <v>1622.759</v>
      </c>
      <c r="I115" s="153"/>
      <c r="L115" s="149"/>
      <c r="M115" s="154"/>
      <c r="T115" s="155"/>
      <c r="AT115" s="150" t="s">
        <v>249</v>
      </c>
      <c r="AU115" s="150" t="s">
        <v>233</v>
      </c>
      <c r="AV115" s="13" t="s">
        <v>87</v>
      </c>
      <c r="AW115" s="13" t="s">
        <v>37</v>
      </c>
      <c r="AX115" s="13" t="s">
        <v>76</v>
      </c>
      <c r="AY115" s="150" t="s">
        <v>223</v>
      </c>
    </row>
    <row r="116" spans="2:65" s="13" customFormat="1" ht="11.25">
      <c r="B116" s="149"/>
      <c r="D116" s="143" t="s">
        <v>249</v>
      </c>
      <c r="E116" s="150" t="s">
        <v>19</v>
      </c>
      <c r="F116" s="151" t="s">
        <v>260</v>
      </c>
      <c r="H116" s="152">
        <v>58.274999999999999</v>
      </c>
      <c r="I116" s="153"/>
      <c r="L116" s="149"/>
      <c r="M116" s="154"/>
      <c r="T116" s="155"/>
      <c r="AT116" s="150" t="s">
        <v>249</v>
      </c>
      <c r="AU116" s="150" t="s">
        <v>233</v>
      </c>
      <c r="AV116" s="13" t="s">
        <v>87</v>
      </c>
      <c r="AW116" s="13" t="s">
        <v>37</v>
      </c>
      <c r="AX116" s="13" t="s">
        <v>76</v>
      </c>
      <c r="AY116" s="150" t="s">
        <v>223</v>
      </c>
    </row>
    <row r="117" spans="2:65" s="13" customFormat="1" ht="11.25">
      <c r="B117" s="149"/>
      <c r="D117" s="143" t="s">
        <v>249</v>
      </c>
      <c r="E117" s="150" t="s">
        <v>19</v>
      </c>
      <c r="F117" s="151" t="s">
        <v>261</v>
      </c>
      <c r="H117" s="152">
        <v>474</v>
      </c>
      <c r="I117" s="153"/>
      <c r="L117" s="149"/>
      <c r="M117" s="154"/>
      <c r="T117" s="155"/>
      <c r="AT117" s="150" t="s">
        <v>249</v>
      </c>
      <c r="AU117" s="150" t="s">
        <v>233</v>
      </c>
      <c r="AV117" s="13" t="s">
        <v>87</v>
      </c>
      <c r="AW117" s="13" t="s">
        <v>37</v>
      </c>
      <c r="AX117" s="13" t="s">
        <v>76</v>
      </c>
      <c r="AY117" s="150" t="s">
        <v>223</v>
      </c>
    </row>
    <row r="118" spans="2:65" s="14" customFormat="1" ht="11.25">
      <c r="B118" s="156"/>
      <c r="D118" s="143" t="s">
        <v>249</v>
      </c>
      <c r="E118" s="157" t="s">
        <v>19</v>
      </c>
      <c r="F118" s="158" t="s">
        <v>253</v>
      </c>
      <c r="H118" s="159">
        <v>2155.0340000000001</v>
      </c>
      <c r="I118" s="160"/>
      <c r="L118" s="156"/>
      <c r="M118" s="161"/>
      <c r="T118" s="162"/>
      <c r="AT118" s="157" t="s">
        <v>249</v>
      </c>
      <c r="AU118" s="157" t="s">
        <v>233</v>
      </c>
      <c r="AV118" s="14" t="s">
        <v>232</v>
      </c>
      <c r="AW118" s="14" t="s">
        <v>37</v>
      </c>
      <c r="AX118" s="14" t="s">
        <v>84</v>
      </c>
      <c r="AY118" s="157" t="s">
        <v>223</v>
      </c>
    </row>
    <row r="119" spans="2:65" s="1" customFormat="1" ht="49.15" customHeight="1">
      <c r="B119" s="34"/>
      <c r="C119" s="129" t="s">
        <v>262</v>
      </c>
      <c r="D119" s="129" t="s">
        <v>227</v>
      </c>
      <c r="E119" s="130" t="s">
        <v>263</v>
      </c>
      <c r="F119" s="131" t="s">
        <v>264</v>
      </c>
      <c r="G119" s="132" t="s">
        <v>265</v>
      </c>
      <c r="H119" s="133">
        <v>13069.3</v>
      </c>
      <c r="I119" s="134"/>
      <c r="J119" s="135">
        <f>ROUND(I119*H119,2)</f>
        <v>0</v>
      </c>
      <c r="K119" s="131" t="s">
        <v>231</v>
      </c>
      <c r="L119" s="34"/>
      <c r="M119" s="136" t="s">
        <v>19</v>
      </c>
      <c r="N119" s="137" t="s">
        <v>47</v>
      </c>
      <c r="P119" s="138">
        <f>O119*H119</f>
        <v>0</v>
      </c>
      <c r="Q119" s="138">
        <v>0</v>
      </c>
      <c r="R119" s="138">
        <f>Q119*H119</f>
        <v>0</v>
      </c>
      <c r="S119" s="138">
        <v>0</v>
      </c>
      <c r="T119" s="139">
        <f>S119*H119</f>
        <v>0</v>
      </c>
      <c r="AR119" s="140" t="s">
        <v>232</v>
      </c>
      <c r="AT119" s="140" t="s">
        <v>227</v>
      </c>
      <c r="AU119" s="140" t="s">
        <v>233</v>
      </c>
      <c r="AY119" s="18" t="s">
        <v>223</v>
      </c>
      <c r="BE119" s="141">
        <f>IF(N119="základní",J119,0)</f>
        <v>0</v>
      </c>
      <c r="BF119" s="141">
        <f>IF(N119="snížená",J119,0)</f>
        <v>0</v>
      </c>
      <c r="BG119" s="141">
        <f>IF(N119="zákl. přenesená",J119,0)</f>
        <v>0</v>
      </c>
      <c r="BH119" s="141">
        <f>IF(N119="sníž. přenesená",J119,0)</f>
        <v>0</v>
      </c>
      <c r="BI119" s="141">
        <f>IF(N119="nulová",J119,0)</f>
        <v>0</v>
      </c>
      <c r="BJ119" s="18" t="s">
        <v>84</v>
      </c>
      <c r="BK119" s="141">
        <f>ROUND(I119*H119,2)</f>
        <v>0</v>
      </c>
      <c r="BL119" s="18" t="s">
        <v>232</v>
      </c>
      <c r="BM119" s="140" t="s">
        <v>266</v>
      </c>
    </row>
    <row r="120" spans="2:65" s="13" customFormat="1" ht="22.5">
      <c r="B120" s="149"/>
      <c r="D120" s="143" t="s">
        <v>249</v>
      </c>
      <c r="E120" s="150" t="s">
        <v>19</v>
      </c>
      <c r="F120" s="151" t="s">
        <v>267</v>
      </c>
      <c r="H120" s="152">
        <v>13069.3</v>
      </c>
      <c r="I120" s="153"/>
      <c r="L120" s="149"/>
      <c r="M120" s="154"/>
      <c r="T120" s="155"/>
      <c r="AT120" s="150" t="s">
        <v>249</v>
      </c>
      <c r="AU120" s="150" t="s">
        <v>233</v>
      </c>
      <c r="AV120" s="13" t="s">
        <v>87</v>
      </c>
      <c r="AW120" s="13" t="s">
        <v>37</v>
      </c>
      <c r="AX120" s="13" t="s">
        <v>84</v>
      </c>
      <c r="AY120" s="150" t="s">
        <v>223</v>
      </c>
    </row>
    <row r="121" spans="2:65" s="1" customFormat="1" ht="24.2" customHeight="1">
      <c r="B121" s="34"/>
      <c r="C121" s="129" t="s">
        <v>268</v>
      </c>
      <c r="D121" s="129" t="s">
        <v>227</v>
      </c>
      <c r="E121" s="130" t="s">
        <v>269</v>
      </c>
      <c r="F121" s="131" t="s">
        <v>270</v>
      </c>
      <c r="G121" s="132" t="s">
        <v>271</v>
      </c>
      <c r="H121" s="133">
        <v>7376.18</v>
      </c>
      <c r="I121" s="134"/>
      <c r="J121" s="135">
        <f>ROUND(I121*H121,2)</f>
        <v>0</v>
      </c>
      <c r="K121" s="131" t="s">
        <v>272</v>
      </c>
      <c r="L121" s="34"/>
      <c r="M121" s="136" t="s">
        <v>19</v>
      </c>
      <c r="N121" s="137" t="s">
        <v>47</v>
      </c>
      <c r="P121" s="138">
        <f>O121*H121</f>
        <v>0</v>
      </c>
      <c r="Q121" s="138">
        <v>0</v>
      </c>
      <c r="R121" s="138">
        <f>Q121*H121</f>
        <v>0</v>
      </c>
      <c r="S121" s="138">
        <v>0</v>
      </c>
      <c r="T121" s="139">
        <f>S121*H121</f>
        <v>0</v>
      </c>
      <c r="AR121" s="140" t="s">
        <v>232</v>
      </c>
      <c r="AT121" s="140" t="s">
        <v>227</v>
      </c>
      <c r="AU121" s="140" t="s">
        <v>233</v>
      </c>
      <c r="AY121" s="18" t="s">
        <v>223</v>
      </c>
      <c r="BE121" s="141">
        <f>IF(N121="základní",J121,0)</f>
        <v>0</v>
      </c>
      <c r="BF121" s="141">
        <f>IF(N121="snížená",J121,0)</f>
        <v>0</v>
      </c>
      <c r="BG121" s="141">
        <f>IF(N121="zákl. přenesená",J121,0)</f>
        <v>0</v>
      </c>
      <c r="BH121" s="141">
        <f>IF(N121="sníž. přenesená",J121,0)</f>
        <v>0</v>
      </c>
      <c r="BI121" s="141">
        <f>IF(N121="nulová",J121,0)</f>
        <v>0</v>
      </c>
      <c r="BJ121" s="18" t="s">
        <v>84</v>
      </c>
      <c r="BK121" s="141">
        <f>ROUND(I121*H121,2)</f>
        <v>0</v>
      </c>
      <c r="BL121" s="18" t="s">
        <v>232</v>
      </c>
      <c r="BM121" s="140" t="s">
        <v>273</v>
      </c>
    </row>
    <row r="122" spans="2:65" s="1" customFormat="1" ht="11.25">
      <c r="B122" s="34"/>
      <c r="D122" s="163" t="s">
        <v>274</v>
      </c>
      <c r="F122" s="164" t="s">
        <v>275</v>
      </c>
      <c r="I122" s="165"/>
      <c r="L122" s="34"/>
      <c r="M122" s="166"/>
      <c r="T122" s="55"/>
      <c r="AT122" s="18" t="s">
        <v>274</v>
      </c>
      <c r="AU122" s="18" t="s">
        <v>233</v>
      </c>
    </row>
    <row r="123" spans="2:65" s="12" customFormat="1" ht="11.25">
      <c r="B123" s="142"/>
      <c r="D123" s="143" t="s">
        <v>249</v>
      </c>
      <c r="E123" s="144" t="s">
        <v>19</v>
      </c>
      <c r="F123" s="145" t="s">
        <v>276</v>
      </c>
      <c r="H123" s="144" t="s">
        <v>19</v>
      </c>
      <c r="I123" s="146"/>
      <c r="L123" s="142"/>
      <c r="M123" s="147"/>
      <c r="T123" s="148"/>
      <c r="AT123" s="144" t="s">
        <v>249</v>
      </c>
      <c r="AU123" s="144" t="s">
        <v>233</v>
      </c>
      <c r="AV123" s="12" t="s">
        <v>84</v>
      </c>
      <c r="AW123" s="12" t="s">
        <v>37</v>
      </c>
      <c r="AX123" s="12" t="s">
        <v>76</v>
      </c>
      <c r="AY123" s="144" t="s">
        <v>223</v>
      </c>
    </row>
    <row r="124" spans="2:65" s="13" customFormat="1" ht="11.25">
      <c r="B124" s="149"/>
      <c r="D124" s="143" t="s">
        <v>249</v>
      </c>
      <c r="E124" s="150" t="s">
        <v>19</v>
      </c>
      <c r="F124" s="151" t="s">
        <v>277</v>
      </c>
      <c r="H124" s="152">
        <v>7350.22</v>
      </c>
      <c r="I124" s="153"/>
      <c r="L124" s="149"/>
      <c r="M124" s="154"/>
      <c r="T124" s="155"/>
      <c r="AT124" s="150" t="s">
        <v>249</v>
      </c>
      <c r="AU124" s="150" t="s">
        <v>233</v>
      </c>
      <c r="AV124" s="13" t="s">
        <v>87</v>
      </c>
      <c r="AW124" s="13" t="s">
        <v>37</v>
      </c>
      <c r="AX124" s="13" t="s">
        <v>76</v>
      </c>
      <c r="AY124" s="150" t="s">
        <v>223</v>
      </c>
    </row>
    <row r="125" spans="2:65" s="13" customFormat="1" ht="11.25">
      <c r="B125" s="149"/>
      <c r="D125" s="143" t="s">
        <v>249</v>
      </c>
      <c r="E125" s="150" t="s">
        <v>19</v>
      </c>
      <c r="F125" s="151" t="s">
        <v>278</v>
      </c>
      <c r="H125" s="152">
        <v>17.7</v>
      </c>
      <c r="I125" s="153"/>
      <c r="L125" s="149"/>
      <c r="M125" s="154"/>
      <c r="T125" s="155"/>
      <c r="AT125" s="150" t="s">
        <v>249</v>
      </c>
      <c r="AU125" s="150" t="s">
        <v>233</v>
      </c>
      <c r="AV125" s="13" t="s">
        <v>87</v>
      </c>
      <c r="AW125" s="13" t="s">
        <v>37</v>
      </c>
      <c r="AX125" s="13" t="s">
        <v>76</v>
      </c>
      <c r="AY125" s="150" t="s">
        <v>223</v>
      </c>
    </row>
    <row r="126" spans="2:65" s="13" customFormat="1" ht="11.25">
      <c r="B126" s="149"/>
      <c r="D126" s="143" t="s">
        <v>249</v>
      </c>
      <c r="E126" s="150" t="s">
        <v>19</v>
      </c>
      <c r="F126" s="151" t="s">
        <v>279</v>
      </c>
      <c r="H126" s="152">
        <v>8.26</v>
      </c>
      <c r="I126" s="153"/>
      <c r="L126" s="149"/>
      <c r="M126" s="154"/>
      <c r="T126" s="155"/>
      <c r="AT126" s="150" t="s">
        <v>249</v>
      </c>
      <c r="AU126" s="150" t="s">
        <v>233</v>
      </c>
      <c r="AV126" s="13" t="s">
        <v>87</v>
      </c>
      <c r="AW126" s="13" t="s">
        <v>37</v>
      </c>
      <c r="AX126" s="13" t="s">
        <v>76</v>
      </c>
      <c r="AY126" s="150" t="s">
        <v>223</v>
      </c>
    </row>
    <row r="127" spans="2:65" s="14" customFormat="1" ht="11.25">
      <c r="B127" s="156"/>
      <c r="D127" s="143" t="s">
        <v>249</v>
      </c>
      <c r="E127" s="157" t="s">
        <v>19</v>
      </c>
      <c r="F127" s="158" t="s">
        <v>253</v>
      </c>
      <c r="H127" s="159">
        <v>7376.18</v>
      </c>
      <c r="I127" s="160"/>
      <c r="L127" s="156"/>
      <c r="M127" s="161"/>
      <c r="T127" s="162"/>
      <c r="AT127" s="157" t="s">
        <v>249</v>
      </c>
      <c r="AU127" s="157" t="s">
        <v>233</v>
      </c>
      <c r="AV127" s="14" t="s">
        <v>232</v>
      </c>
      <c r="AW127" s="14" t="s">
        <v>37</v>
      </c>
      <c r="AX127" s="14" t="s">
        <v>84</v>
      </c>
      <c r="AY127" s="157" t="s">
        <v>223</v>
      </c>
    </row>
    <row r="128" spans="2:65" s="11" customFormat="1" ht="20.85" customHeight="1">
      <c r="B128" s="117"/>
      <c r="D128" s="118" t="s">
        <v>75</v>
      </c>
      <c r="E128" s="127" t="s">
        <v>280</v>
      </c>
      <c r="F128" s="127" t="s">
        <v>281</v>
      </c>
      <c r="I128" s="120"/>
      <c r="J128" s="128">
        <f>BK128</f>
        <v>0</v>
      </c>
      <c r="L128" s="117"/>
      <c r="M128" s="122"/>
      <c r="P128" s="123">
        <f>SUM(P129:P158)</f>
        <v>0</v>
      </c>
      <c r="R128" s="123">
        <f>SUM(R129:R158)</f>
        <v>0</v>
      </c>
      <c r="T128" s="124">
        <f>SUM(T129:T158)</f>
        <v>0</v>
      </c>
      <c r="AR128" s="118" t="s">
        <v>84</v>
      </c>
      <c r="AT128" s="125" t="s">
        <v>75</v>
      </c>
      <c r="AU128" s="125" t="s">
        <v>87</v>
      </c>
      <c r="AY128" s="118" t="s">
        <v>223</v>
      </c>
      <c r="BK128" s="126">
        <f>SUM(BK129:BK158)</f>
        <v>0</v>
      </c>
    </row>
    <row r="129" spans="2:65" s="1" customFormat="1" ht="37.9" customHeight="1">
      <c r="B129" s="34"/>
      <c r="C129" s="129" t="s">
        <v>282</v>
      </c>
      <c r="D129" s="129" t="s">
        <v>227</v>
      </c>
      <c r="E129" s="130" t="s">
        <v>283</v>
      </c>
      <c r="F129" s="131" t="s">
        <v>284</v>
      </c>
      <c r="G129" s="132" t="s">
        <v>247</v>
      </c>
      <c r="H129" s="133">
        <v>8241.7139999999999</v>
      </c>
      <c r="I129" s="134"/>
      <c r="J129" s="135">
        <f>ROUND(I129*H129,2)</f>
        <v>0</v>
      </c>
      <c r="K129" s="131" t="s">
        <v>272</v>
      </c>
      <c r="L129" s="34"/>
      <c r="M129" s="136" t="s">
        <v>19</v>
      </c>
      <c r="N129" s="137" t="s">
        <v>47</v>
      </c>
      <c r="P129" s="138">
        <f>O129*H129</f>
        <v>0</v>
      </c>
      <c r="Q129" s="138">
        <v>0</v>
      </c>
      <c r="R129" s="138">
        <f>Q129*H129</f>
        <v>0</v>
      </c>
      <c r="S129" s="138">
        <v>0</v>
      </c>
      <c r="T129" s="139">
        <f>S129*H129</f>
        <v>0</v>
      </c>
      <c r="AR129" s="140" t="s">
        <v>232</v>
      </c>
      <c r="AT129" s="140" t="s">
        <v>227</v>
      </c>
      <c r="AU129" s="140" t="s">
        <v>233</v>
      </c>
      <c r="AY129" s="18" t="s">
        <v>223</v>
      </c>
      <c r="BE129" s="141">
        <f>IF(N129="základní",J129,0)</f>
        <v>0</v>
      </c>
      <c r="BF129" s="141">
        <f>IF(N129="snížená",J129,0)</f>
        <v>0</v>
      </c>
      <c r="BG129" s="141">
        <f>IF(N129="zákl. přenesená",J129,0)</f>
        <v>0</v>
      </c>
      <c r="BH129" s="141">
        <f>IF(N129="sníž. přenesená",J129,0)</f>
        <v>0</v>
      </c>
      <c r="BI129" s="141">
        <f>IF(N129="nulová",J129,0)</f>
        <v>0</v>
      </c>
      <c r="BJ129" s="18" t="s">
        <v>84</v>
      </c>
      <c r="BK129" s="141">
        <f>ROUND(I129*H129,2)</f>
        <v>0</v>
      </c>
      <c r="BL129" s="18" t="s">
        <v>232</v>
      </c>
      <c r="BM129" s="140" t="s">
        <v>285</v>
      </c>
    </row>
    <row r="130" spans="2:65" s="1" customFormat="1" ht="11.25">
      <c r="B130" s="34"/>
      <c r="D130" s="163" t="s">
        <v>274</v>
      </c>
      <c r="F130" s="164" t="s">
        <v>286</v>
      </c>
      <c r="I130" s="165"/>
      <c r="L130" s="34"/>
      <c r="M130" s="166"/>
      <c r="T130" s="55"/>
      <c r="AT130" s="18" t="s">
        <v>274</v>
      </c>
      <c r="AU130" s="18" t="s">
        <v>233</v>
      </c>
    </row>
    <row r="131" spans="2:65" s="12" customFormat="1" ht="11.25">
      <c r="B131" s="142"/>
      <c r="D131" s="143" t="s">
        <v>249</v>
      </c>
      <c r="E131" s="144" t="s">
        <v>19</v>
      </c>
      <c r="F131" s="145" t="s">
        <v>287</v>
      </c>
      <c r="H131" s="144" t="s">
        <v>19</v>
      </c>
      <c r="I131" s="146"/>
      <c r="L131" s="142"/>
      <c r="M131" s="147"/>
      <c r="T131" s="148"/>
      <c r="AT131" s="144" t="s">
        <v>249</v>
      </c>
      <c r="AU131" s="144" t="s">
        <v>233</v>
      </c>
      <c r="AV131" s="12" t="s">
        <v>84</v>
      </c>
      <c r="AW131" s="12" t="s">
        <v>37</v>
      </c>
      <c r="AX131" s="12" t="s">
        <v>76</v>
      </c>
      <c r="AY131" s="144" t="s">
        <v>223</v>
      </c>
    </row>
    <row r="132" spans="2:65" s="12" customFormat="1" ht="11.25">
      <c r="B132" s="142"/>
      <c r="D132" s="143" t="s">
        <v>249</v>
      </c>
      <c r="E132" s="144" t="s">
        <v>19</v>
      </c>
      <c r="F132" s="145" t="s">
        <v>288</v>
      </c>
      <c r="H132" s="144" t="s">
        <v>19</v>
      </c>
      <c r="I132" s="146"/>
      <c r="L132" s="142"/>
      <c r="M132" s="147"/>
      <c r="T132" s="148"/>
      <c r="AT132" s="144" t="s">
        <v>249</v>
      </c>
      <c r="AU132" s="144" t="s">
        <v>233</v>
      </c>
      <c r="AV132" s="12" t="s">
        <v>84</v>
      </c>
      <c r="AW132" s="12" t="s">
        <v>37</v>
      </c>
      <c r="AX132" s="12" t="s">
        <v>76</v>
      </c>
      <c r="AY132" s="144" t="s">
        <v>223</v>
      </c>
    </row>
    <row r="133" spans="2:65" s="13" customFormat="1" ht="11.25">
      <c r="B133" s="149"/>
      <c r="D133" s="143" t="s">
        <v>249</v>
      </c>
      <c r="E133" s="150" t="s">
        <v>19</v>
      </c>
      <c r="F133" s="151" t="s">
        <v>289</v>
      </c>
      <c r="H133" s="152">
        <v>3802.8049999999998</v>
      </c>
      <c r="I133" s="153"/>
      <c r="L133" s="149"/>
      <c r="M133" s="154"/>
      <c r="T133" s="155"/>
      <c r="AT133" s="150" t="s">
        <v>249</v>
      </c>
      <c r="AU133" s="150" t="s">
        <v>233</v>
      </c>
      <c r="AV133" s="13" t="s">
        <v>87</v>
      </c>
      <c r="AW133" s="13" t="s">
        <v>37</v>
      </c>
      <c r="AX133" s="13" t="s">
        <v>76</v>
      </c>
      <c r="AY133" s="150" t="s">
        <v>223</v>
      </c>
    </row>
    <row r="134" spans="2:65" s="13" customFormat="1" ht="22.5">
      <c r="B134" s="149"/>
      <c r="D134" s="143" t="s">
        <v>249</v>
      </c>
      <c r="E134" s="150" t="s">
        <v>19</v>
      </c>
      <c r="F134" s="151" t="s">
        <v>290</v>
      </c>
      <c r="H134" s="152">
        <v>9.1579999999999995</v>
      </c>
      <c r="I134" s="153"/>
      <c r="L134" s="149"/>
      <c r="M134" s="154"/>
      <c r="T134" s="155"/>
      <c r="AT134" s="150" t="s">
        <v>249</v>
      </c>
      <c r="AU134" s="150" t="s">
        <v>233</v>
      </c>
      <c r="AV134" s="13" t="s">
        <v>87</v>
      </c>
      <c r="AW134" s="13" t="s">
        <v>37</v>
      </c>
      <c r="AX134" s="13" t="s">
        <v>76</v>
      </c>
      <c r="AY134" s="150" t="s">
        <v>223</v>
      </c>
    </row>
    <row r="135" spans="2:65" s="13" customFormat="1" ht="11.25">
      <c r="B135" s="149"/>
      <c r="D135" s="143" t="s">
        <v>249</v>
      </c>
      <c r="E135" s="150" t="s">
        <v>19</v>
      </c>
      <c r="F135" s="151" t="s">
        <v>291</v>
      </c>
      <c r="H135" s="152">
        <v>4.0430000000000001</v>
      </c>
      <c r="I135" s="153"/>
      <c r="L135" s="149"/>
      <c r="M135" s="154"/>
      <c r="T135" s="155"/>
      <c r="AT135" s="150" t="s">
        <v>249</v>
      </c>
      <c r="AU135" s="150" t="s">
        <v>233</v>
      </c>
      <c r="AV135" s="13" t="s">
        <v>87</v>
      </c>
      <c r="AW135" s="13" t="s">
        <v>37</v>
      </c>
      <c r="AX135" s="13" t="s">
        <v>76</v>
      </c>
      <c r="AY135" s="150" t="s">
        <v>223</v>
      </c>
    </row>
    <row r="136" spans="2:65" s="15" customFormat="1" ht="11.25">
      <c r="B136" s="167"/>
      <c r="D136" s="143" t="s">
        <v>249</v>
      </c>
      <c r="E136" s="168" t="s">
        <v>19</v>
      </c>
      <c r="F136" s="169" t="s">
        <v>292</v>
      </c>
      <c r="H136" s="170">
        <v>3816.0059999999999</v>
      </c>
      <c r="I136" s="171"/>
      <c r="L136" s="167"/>
      <c r="M136" s="172"/>
      <c r="T136" s="173"/>
      <c r="AT136" s="168" t="s">
        <v>249</v>
      </c>
      <c r="AU136" s="168" t="s">
        <v>233</v>
      </c>
      <c r="AV136" s="15" t="s">
        <v>233</v>
      </c>
      <c r="AW136" s="15" t="s">
        <v>37</v>
      </c>
      <c r="AX136" s="15" t="s">
        <v>76</v>
      </c>
      <c r="AY136" s="168" t="s">
        <v>223</v>
      </c>
    </row>
    <row r="137" spans="2:65" s="12" customFormat="1" ht="11.25">
      <c r="B137" s="142"/>
      <c r="D137" s="143" t="s">
        <v>249</v>
      </c>
      <c r="E137" s="144" t="s">
        <v>19</v>
      </c>
      <c r="F137" s="145" t="s">
        <v>293</v>
      </c>
      <c r="H137" s="144" t="s">
        <v>19</v>
      </c>
      <c r="I137" s="146"/>
      <c r="L137" s="142"/>
      <c r="M137" s="147"/>
      <c r="T137" s="148"/>
      <c r="AT137" s="144" t="s">
        <v>249</v>
      </c>
      <c r="AU137" s="144" t="s">
        <v>233</v>
      </c>
      <c r="AV137" s="12" t="s">
        <v>84</v>
      </c>
      <c r="AW137" s="12" t="s">
        <v>37</v>
      </c>
      <c r="AX137" s="12" t="s">
        <v>76</v>
      </c>
      <c r="AY137" s="144" t="s">
        <v>223</v>
      </c>
    </row>
    <row r="138" spans="2:65" s="12" customFormat="1" ht="11.25">
      <c r="B138" s="142"/>
      <c r="D138" s="143" t="s">
        <v>249</v>
      </c>
      <c r="E138" s="144" t="s">
        <v>19</v>
      </c>
      <c r="F138" s="145" t="s">
        <v>288</v>
      </c>
      <c r="H138" s="144" t="s">
        <v>19</v>
      </c>
      <c r="I138" s="146"/>
      <c r="L138" s="142"/>
      <c r="M138" s="147"/>
      <c r="T138" s="148"/>
      <c r="AT138" s="144" t="s">
        <v>249</v>
      </c>
      <c r="AU138" s="144" t="s">
        <v>233</v>
      </c>
      <c r="AV138" s="12" t="s">
        <v>84</v>
      </c>
      <c r="AW138" s="12" t="s">
        <v>37</v>
      </c>
      <c r="AX138" s="12" t="s">
        <v>76</v>
      </c>
      <c r="AY138" s="144" t="s">
        <v>223</v>
      </c>
    </row>
    <row r="139" spans="2:65" s="13" customFormat="1" ht="22.5">
      <c r="B139" s="149"/>
      <c r="D139" s="143" t="s">
        <v>249</v>
      </c>
      <c r="E139" s="150" t="s">
        <v>19</v>
      </c>
      <c r="F139" s="151" t="s">
        <v>294</v>
      </c>
      <c r="H139" s="152">
        <v>2793.0839999999998</v>
      </c>
      <c r="I139" s="153"/>
      <c r="L139" s="149"/>
      <c r="M139" s="154"/>
      <c r="T139" s="155"/>
      <c r="AT139" s="150" t="s">
        <v>249</v>
      </c>
      <c r="AU139" s="150" t="s">
        <v>233</v>
      </c>
      <c r="AV139" s="13" t="s">
        <v>87</v>
      </c>
      <c r="AW139" s="13" t="s">
        <v>37</v>
      </c>
      <c r="AX139" s="13" t="s">
        <v>76</v>
      </c>
      <c r="AY139" s="150" t="s">
        <v>223</v>
      </c>
    </row>
    <row r="140" spans="2:65" s="13" customFormat="1" ht="22.5">
      <c r="B140" s="149"/>
      <c r="D140" s="143" t="s">
        <v>249</v>
      </c>
      <c r="E140" s="150" t="s">
        <v>19</v>
      </c>
      <c r="F140" s="151" t="s">
        <v>295</v>
      </c>
      <c r="H140" s="152">
        <v>6.726</v>
      </c>
      <c r="I140" s="153"/>
      <c r="L140" s="149"/>
      <c r="M140" s="154"/>
      <c r="T140" s="155"/>
      <c r="AT140" s="150" t="s">
        <v>249</v>
      </c>
      <c r="AU140" s="150" t="s">
        <v>233</v>
      </c>
      <c r="AV140" s="13" t="s">
        <v>87</v>
      </c>
      <c r="AW140" s="13" t="s">
        <v>37</v>
      </c>
      <c r="AX140" s="13" t="s">
        <v>76</v>
      </c>
      <c r="AY140" s="150" t="s">
        <v>223</v>
      </c>
    </row>
    <row r="141" spans="2:65" s="13" customFormat="1" ht="11.25">
      <c r="B141" s="149"/>
      <c r="D141" s="143" t="s">
        <v>249</v>
      </c>
      <c r="E141" s="150" t="s">
        <v>19</v>
      </c>
      <c r="F141" s="151" t="s">
        <v>296</v>
      </c>
      <c r="H141" s="152">
        <v>3.1389999999999998</v>
      </c>
      <c r="I141" s="153"/>
      <c r="L141" s="149"/>
      <c r="M141" s="154"/>
      <c r="T141" s="155"/>
      <c r="AT141" s="150" t="s">
        <v>249</v>
      </c>
      <c r="AU141" s="150" t="s">
        <v>233</v>
      </c>
      <c r="AV141" s="13" t="s">
        <v>87</v>
      </c>
      <c r="AW141" s="13" t="s">
        <v>37</v>
      </c>
      <c r="AX141" s="13" t="s">
        <v>76</v>
      </c>
      <c r="AY141" s="150" t="s">
        <v>223</v>
      </c>
    </row>
    <row r="142" spans="2:65" s="15" customFormat="1" ht="11.25">
      <c r="B142" s="167"/>
      <c r="D142" s="143" t="s">
        <v>249</v>
      </c>
      <c r="E142" s="168" t="s">
        <v>19</v>
      </c>
      <c r="F142" s="169" t="s">
        <v>292</v>
      </c>
      <c r="H142" s="170">
        <v>2802.9490000000001</v>
      </c>
      <c r="I142" s="171"/>
      <c r="L142" s="167"/>
      <c r="M142" s="172"/>
      <c r="T142" s="173"/>
      <c r="AT142" s="168" t="s">
        <v>249</v>
      </c>
      <c r="AU142" s="168" t="s">
        <v>233</v>
      </c>
      <c r="AV142" s="15" t="s">
        <v>233</v>
      </c>
      <c r="AW142" s="15" t="s">
        <v>37</v>
      </c>
      <c r="AX142" s="15" t="s">
        <v>76</v>
      </c>
      <c r="AY142" s="168" t="s">
        <v>223</v>
      </c>
    </row>
    <row r="143" spans="2:65" s="12" customFormat="1" ht="11.25">
      <c r="B143" s="142"/>
      <c r="D143" s="143" t="s">
        <v>249</v>
      </c>
      <c r="E143" s="144" t="s">
        <v>19</v>
      </c>
      <c r="F143" s="145" t="s">
        <v>297</v>
      </c>
      <c r="H143" s="144" t="s">
        <v>19</v>
      </c>
      <c r="I143" s="146"/>
      <c r="L143" s="142"/>
      <c r="M143" s="147"/>
      <c r="T143" s="148"/>
      <c r="AT143" s="144" t="s">
        <v>249</v>
      </c>
      <c r="AU143" s="144" t="s">
        <v>233</v>
      </c>
      <c r="AV143" s="12" t="s">
        <v>84</v>
      </c>
      <c r="AW143" s="12" t="s">
        <v>37</v>
      </c>
      <c r="AX143" s="12" t="s">
        <v>76</v>
      </c>
      <c r="AY143" s="144" t="s">
        <v>223</v>
      </c>
    </row>
    <row r="144" spans="2:65" s="13" customFormat="1" ht="11.25">
      <c r="B144" s="149"/>
      <c r="D144" s="143" t="s">
        <v>249</v>
      </c>
      <c r="E144" s="150" t="s">
        <v>19</v>
      </c>
      <c r="F144" s="151" t="s">
        <v>298</v>
      </c>
      <c r="H144" s="152">
        <v>1617.048</v>
      </c>
      <c r="I144" s="153"/>
      <c r="L144" s="149"/>
      <c r="M144" s="154"/>
      <c r="T144" s="155"/>
      <c r="AT144" s="150" t="s">
        <v>249</v>
      </c>
      <c r="AU144" s="150" t="s">
        <v>233</v>
      </c>
      <c r="AV144" s="13" t="s">
        <v>87</v>
      </c>
      <c r="AW144" s="13" t="s">
        <v>37</v>
      </c>
      <c r="AX144" s="13" t="s">
        <v>76</v>
      </c>
      <c r="AY144" s="150" t="s">
        <v>223</v>
      </c>
    </row>
    <row r="145" spans="2:65" s="13" customFormat="1" ht="22.5">
      <c r="B145" s="149"/>
      <c r="D145" s="143" t="s">
        <v>249</v>
      </c>
      <c r="E145" s="150" t="s">
        <v>19</v>
      </c>
      <c r="F145" s="151" t="s">
        <v>299</v>
      </c>
      <c r="H145" s="152">
        <v>3.8940000000000001</v>
      </c>
      <c r="I145" s="153"/>
      <c r="L145" s="149"/>
      <c r="M145" s="154"/>
      <c r="T145" s="155"/>
      <c r="AT145" s="150" t="s">
        <v>249</v>
      </c>
      <c r="AU145" s="150" t="s">
        <v>233</v>
      </c>
      <c r="AV145" s="13" t="s">
        <v>87</v>
      </c>
      <c r="AW145" s="13" t="s">
        <v>37</v>
      </c>
      <c r="AX145" s="13" t="s">
        <v>76</v>
      </c>
      <c r="AY145" s="150" t="s">
        <v>223</v>
      </c>
    </row>
    <row r="146" spans="2:65" s="13" customFormat="1" ht="11.25">
      <c r="B146" s="149"/>
      <c r="D146" s="143" t="s">
        <v>249</v>
      </c>
      <c r="E146" s="150" t="s">
        <v>19</v>
      </c>
      <c r="F146" s="151" t="s">
        <v>300</v>
      </c>
      <c r="H146" s="152">
        <v>1.8169999999999999</v>
      </c>
      <c r="I146" s="153"/>
      <c r="L146" s="149"/>
      <c r="M146" s="154"/>
      <c r="T146" s="155"/>
      <c r="AT146" s="150" t="s">
        <v>249</v>
      </c>
      <c r="AU146" s="150" t="s">
        <v>233</v>
      </c>
      <c r="AV146" s="13" t="s">
        <v>87</v>
      </c>
      <c r="AW146" s="13" t="s">
        <v>37</v>
      </c>
      <c r="AX146" s="13" t="s">
        <v>76</v>
      </c>
      <c r="AY146" s="150" t="s">
        <v>223</v>
      </c>
    </row>
    <row r="147" spans="2:65" s="15" customFormat="1" ht="11.25">
      <c r="B147" s="167"/>
      <c r="D147" s="143" t="s">
        <v>249</v>
      </c>
      <c r="E147" s="168" t="s">
        <v>19</v>
      </c>
      <c r="F147" s="169" t="s">
        <v>292</v>
      </c>
      <c r="H147" s="170">
        <v>1622.759</v>
      </c>
      <c r="I147" s="171"/>
      <c r="L147" s="167"/>
      <c r="M147" s="172"/>
      <c r="T147" s="173"/>
      <c r="AT147" s="168" t="s">
        <v>249</v>
      </c>
      <c r="AU147" s="168" t="s">
        <v>233</v>
      </c>
      <c r="AV147" s="15" t="s">
        <v>233</v>
      </c>
      <c r="AW147" s="15" t="s">
        <v>37</v>
      </c>
      <c r="AX147" s="15" t="s">
        <v>76</v>
      </c>
      <c r="AY147" s="168" t="s">
        <v>223</v>
      </c>
    </row>
    <row r="148" spans="2:65" s="14" customFormat="1" ht="11.25">
      <c r="B148" s="156"/>
      <c r="D148" s="143" t="s">
        <v>249</v>
      </c>
      <c r="E148" s="157" t="s">
        <v>19</v>
      </c>
      <c r="F148" s="158" t="s">
        <v>253</v>
      </c>
      <c r="H148" s="159">
        <v>8241.7139999999999</v>
      </c>
      <c r="I148" s="160"/>
      <c r="L148" s="156"/>
      <c r="M148" s="161"/>
      <c r="T148" s="162"/>
      <c r="AT148" s="157" t="s">
        <v>249</v>
      </c>
      <c r="AU148" s="157" t="s">
        <v>233</v>
      </c>
      <c r="AV148" s="14" t="s">
        <v>232</v>
      </c>
      <c r="AW148" s="14" t="s">
        <v>37</v>
      </c>
      <c r="AX148" s="14" t="s">
        <v>84</v>
      </c>
      <c r="AY148" s="157" t="s">
        <v>223</v>
      </c>
    </row>
    <row r="149" spans="2:65" s="1" customFormat="1" ht="37.9" customHeight="1">
      <c r="B149" s="34"/>
      <c r="C149" s="129" t="s">
        <v>301</v>
      </c>
      <c r="D149" s="129" t="s">
        <v>227</v>
      </c>
      <c r="E149" s="130" t="s">
        <v>302</v>
      </c>
      <c r="F149" s="131" t="s">
        <v>303</v>
      </c>
      <c r="G149" s="132" t="s">
        <v>247</v>
      </c>
      <c r="H149" s="133">
        <v>164.834</v>
      </c>
      <c r="I149" s="134"/>
      <c r="J149" s="135">
        <f>ROUND(I149*H149,2)</f>
        <v>0</v>
      </c>
      <c r="K149" s="131" t="s">
        <v>272</v>
      </c>
      <c r="L149" s="34"/>
      <c r="M149" s="136" t="s">
        <v>19</v>
      </c>
      <c r="N149" s="137" t="s">
        <v>47</v>
      </c>
      <c r="P149" s="138">
        <f>O149*H149</f>
        <v>0</v>
      </c>
      <c r="Q149" s="138">
        <v>0</v>
      </c>
      <c r="R149" s="138">
        <f>Q149*H149</f>
        <v>0</v>
      </c>
      <c r="S149" s="138">
        <v>0</v>
      </c>
      <c r="T149" s="139">
        <f>S149*H149</f>
        <v>0</v>
      </c>
      <c r="AR149" s="140" t="s">
        <v>232</v>
      </c>
      <c r="AT149" s="140" t="s">
        <v>227</v>
      </c>
      <c r="AU149" s="140" t="s">
        <v>233</v>
      </c>
      <c r="AY149" s="18" t="s">
        <v>223</v>
      </c>
      <c r="BE149" s="141">
        <f>IF(N149="základní",J149,0)</f>
        <v>0</v>
      </c>
      <c r="BF149" s="141">
        <f>IF(N149="snížená",J149,0)</f>
        <v>0</v>
      </c>
      <c r="BG149" s="141">
        <f>IF(N149="zákl. přenesená",J149,0)</f>
        <v>0</v>
      </c>
      <c r="BH149" s="141">
        <f>IF(N149="sníž. přenesená",J149,0)</f>
        <v>0</v>
      </c>
      <c r="BI149" s="141">
        <f>IF(N149="nulová",J149,0)</f>
        <v>0</v>
      </c>
      <c r="BJ149" s="18" t="s">
        <v>84</v>
      </c>
      <c r="BK149" s="141">
        <f>ROUND(I149*H149,2)</f>
        <v>0</v>
      </c>
      <c r="BL149" s="18" t="s">
        <v>232</v>
      </c>
      <c r="BM149" s="140" t="s">
        <v>304</v>
      </c>
    </row>
    <row r="150" spans="2:65" s="1" customFormat="1" ht="11.25">
      <c r="B150" s="34"/>
      <c r="D150" s="163" t="s">
        <v>274</v>
      </c>
      <c r="F150" s="164" t="s">
        <v>305</v>
      </c>
      <c r="I150" s="165"/>
      <c r="L150" s="34"/>
      <c r="M150" s="166"/>
      <c r="T150" s="55"/>
      <c r="AT150" s="18" t="s">
        <v>274</v>
      </c>
      <c r="AU150" s="18" t="s">
        <v>233</v>
      </c>
    </row>
    <row r="151" spans="2:65" s="12" customFormat="1" ht="11.25">
      <c r="B151" s="142"/>
      <c r="D151" s="143" t="s">
        <v>249</v>
      </c>
      <c r="E151" s="144" t="s">
        <v>19</v>
      </c>
      <c r="F151" s="145" t="s">
        <v>306</v>
      </c>
      <c r="H151" s="144" t="s">
        <v>19</v>
      </c>
      <c r="I151" s="146"/>
      <c r="L151" s="142"/>
      <c r="M151" s="147"/>
      <c r="T151" s="148"/>
      <c r="AT151" s="144" t="s">
        <v>249</v>
      </c>
      <c r="AU151" s="144" t="s">
        <v>233</v>
      </c>
      <c r="AV151" s="12" t="s">
        <v>84</v>
      </c>
      <c r="AW151" s="12" t="s">
        <v>37</v>
      </c>
      <c r="AX151" s="12" t="s">
        <v>76</v>
      </c>
      <c r="AY151" s="144" t="s">
        <v>223</v>
      </c>
    </row>
    <row r="152" spans="2:65" s="13" customFormat="1" ht="11.25">
      <c r="B152" s="149"/>
      <c r="D152" s="143" t="s">
        <v>249</v>
      </c>
      <c r="E152" s="150" t="s">
        <v>19</v>
      </c>
      <c r="F152" s="151" t="s">
        <v>307</v>
      </c>
      <c r="H152" s="152">
        <v>164.834</v>
      </c>
      <c r="I152" s="153"/>
      <c r="L152" s="149"/>
      <c r="M152" s="154"/>
      <c r="T152" s="155"/>
      <c r="AT152" s="150" t="s">
        <v>249</v>
      </c>
      <c r="AU152" s="150" t="s">
        <v>233</v>
      </c>
      <c r="AV152" s="13" t="s">
        <v>87</v>
      </c>
      <c r="AW152" s="13" t="s">
        <v>37</v>
      </c>
      <c r="AX152" s="13" t="s">
        <v>84</v>
      </c>
      <c r="AY152" s="150" t="s">
        <v>223</v>
      </c>
    </row>
    <row r="153" spans="2:65" s="1" customFormat="1" ht="55.5" customHeight="1">
      <c r="B153" s="34"/>
      <c r="C153" s="129" t="s">
        <v>308</v>
      </c>
      <c r="D153" s="129" t="s">
        <v>227</v>
      </c>
      <c r="E153" s="130" t="s">
        <v>309</v>
      </c>
      <c r="F153" s="131" t="s">
        <v>310</v>
      </c>
      <c r="G153" s="132" t="s">
        <v>247</v>
      </c>
      <c r="H153" s="133">
        <v>182.375</v>
      </c>
      <c r="I153" s="134"/>
      <c r="J153" s="135">
        <f>ROUND(I153*H153,2)</f>
        <v>0</v>
      </c>
      <c r="K153" s="131" t="s">
        <v>272</v>
      </c>
      <c r="L153" s="34"/>
      <c r="M153" s="136" t="s">
        <v>19</v>
      </c>
      <c r="N153" s="137" t="s">
        <v>47</v>
      </c>
      <c r="P153" s="138">
        <f>O153*H153</f>
        <v>0</v>
      </c>
      <c r="Q153" s="138">
        <v>0</v>
      </c>
      <c r="R153" s="138">
        <f>Q153*H153</f>
        <v>0</v>
      </c>
      <c r="S153" s="138">
        <v>0</v>
      </c>
      <c r="T153" s="139">
        <f>S153*H153</f>
        <v>0</v>
      </c>
      <c r="AR153" s="140" t="s">
        <v>232</v>
      </c>
      <c r="AT153" s="140" t="s">
        <v>227</v>
      </c>
      <c r="AU153" s="140" t="s">
        <v>233</v>
      </c>
      <c r="AY153" s="18" t="s">
        <v>223</v>
      </c>
      <c r="BE153" s="141">
        <f>IF(N153="základní",J153,0)</f>
        <v>0</v>
      </c>
      <c r="BF153" s="141">
        <f>IF(N153="snížená",J153,0)</f>
        <v>0</v>
      </c>
      <c r="BG153" s="141">
        <f>IF(N153="zákl. přenesená",J153,0)</f>
        <v>0</v>
      </c>
      <c r="BH153" s="141">
        <f>IF(N153="sníž. přenesená",J153,0)</f>
        <v>0</v>
      </c>
      <c r="BI153" s="141">
        <f>IF(N153="nulová",J153,0)</f>
        <v>0</v>
      </c>
      <c r="BJ153" s="18" t="s">
        <v>84</v>
      </c>
      <c r="BK153" s="141">
        <f>ROUND(I153*H153,2)</f>
        <v>0</v>
      </c>
      <c r="BL153" s="18" t="s">
        <v>232</v>
      </c>
      <c r="BM153" s="140" t="s">
        <v>311</v>
      </c>
    </row>
    <row r="154" spans="2:65" s="1" customFormat="1" ht="11.25">
      <c r="B154" s="34"/>
      <c r="D154" s="163" t="s">
        <v>274</v>
      </c>
      <c r="F154" s="164" t="s">
        <v>312</v>
      </c>
      <c r="I154" s="165"/>
      <c r="L154" s="34"/>
      <c r="M154" s="166"/>
      <c r="T154" s="55"/>
      <c r="AT154" s="18" t="s">
        <v>274</v>
      </c>
      <c r="AU154" s="18" t="s">
        <v>233</v>
      </c>
    </row>
    <row r="155" spans="2:65" s="13" customFormat="1" ht="22.5">
      <c r="B155" s="149"/>
      <c r="D155" s="143" t="s">
        <v>249</v>
      </c>
      <c r="E155" s="150" t="s">
        <v>19</v>
      </c>
      <c r="F155" s="151" t="s">
        <v>313</v>
      </c>
      <c r="H155" s="152">
        <v>182.375</v>
      </c>
      <c r="I155" s="153"/>
      <c r="L155" s="149"/>
      <c r="M155" s="154"/>
      <c r="T155" s="155"/>
      <c r="AT155" s="150" t="s">
        <v>249</v>
      </c>
      <c r="AU155" s="150" t="s">
        <v>233</v>
      </c>
      <c r="AV155" s="13" t="s">
        <v>87</v>
      </c>
      <c r="AW155" s="13" t="s">
        <v>37</v>
      </c>
      <c r="AX155" s="13" t="s">
        <v>84</v>
      </c>
      <c r="AY155" s="150" t="s">
        <v>223</v>
      </c>
    </row>
    <row r="156" spans="2:65" s="1" customFormat="1" ht="16.5" customHeight="1">
      <c r="B156" s="34"/>
      <c r="C156" s="174" t="s">
        <v>8</v>
      </c>
      <c r="D156" s="174" t="s">
        <v>314</v>
      </c>
      <c r="E156" s="175" t="s">
        <v>315</v>
      </c>
      <c r="F156" s="176" t="s">
        <v>316</v>
      </c>
      <c r="G156" s="177" t="s">
        <v>265</v>
      </c>
      <c r="H156" s="178">
        <v>364.75</v>
      </c>
      <c r="I156" s="179"/>
      <c r="J156" s="180">
        <f>ROUND(I156*H156,2)</f>
        <v>0</v>
      </c>
      <c r="K156" s="176" t="s">
        <v>272</v>
      </c>
      <c r="L156" s="181"/>
      <c r="M156" s="182" t="s">
        <v>19</v>
      </c>
      <c r="N156" s="183" t="s">
        <v>47</v>
      </c>
      <c r="P156" s="138">
        <f>O156*H156</f>
        <v>0</v>
      </c>
      <c r="Q156" s="138">
        <v>0</v>
      </c>
      <c r="R156" s="138">
        <f>Q156*H156</f>
        <v>0</v>
      </c>
      <c r="S156" s="138">
        <v>0</v>
      </c>
      <c r="T156" s="139">
        <f>S156*H156</f>
        <v>0</v>
      </c>
      <c r="AR156" s="140" t="s">
        <v>268</v>
      </c>
      <c r="AT156" s="140" t="s">
        <v>314</v>
      </c>
      <c r="AU156" s="140" t="s">
        <v>233</v>
      </c>
      <c r="AY156" s="18" t="s">
        <v>223</v>
      </c>
      <c r="BE156" s="141">
        <f>IF(N156="základní",J156,0)</f>
        <v>0</v>
      </c>
      <c r="BF156" s="141">
        <f>IF(N156="snížená",J156,0)</f>
        <v>0</v>
      </c>
      <c r="BG156" s="141">
        <f>IF(N156="zákl. přenesená",J156,0)</f>
        <v>0</v>
      </c>
      <c r="BH156" s="141">
        <f>IF(N156="sníž. přenesená",J156,0)</f>
        <v>0</v>
      </c>
      <c r="BI156" s="141">
        <f>IF(N156="nulová",J156,0)</f>
        <v>0</v>
      </c>
      <c r="BJ156" s="18" t="s">
        <v>84</v>
      </c>
      <c r="BK156" s="141">
        <f>ROUND(I156*H156,2)</f>
        <v>0</v>
      </c>
      <c r="BL156" s="18" t="s">
        <v>232</v>
      </c>
      <c r="BM156" s="140" t="s">
        <v>317</v>
      </c>
    </row>
    <row r="157" spans="2:65" s="13" customFormat="1" ht="11.25">
      <c r="B157" s="149"/>
      <c r="D157" s="143" t="s">
        <v>249</v>
      </c>
      <c r="E157" s="150" t="s">
        <v>19</v>
      </c>
      <c r="F157" s="151" t="s">
        <v>318</v>
      </c>
      <c r="H157" s="152">
        <v>182.375</v>
      </c>
      <c r="I157" s="153"/>
      <c r="L157" s="149"/>
      <c r="M157" s="154"/>
      <c r="T157" s="155"/>
      <c r="AT157" s="150" t="s">
        <v>249</v>
      </c>
      <c r="AU157" s="150" t="s">
        <v>233</v>
      </c>
      <c r="AV157" s="13" t="s">
        <v>87</v>
      </c>
      <c r="AW157" s="13" t="s">
        <v>37</v>
      </c>
      <c r="AX157" s="13" t="s">
        <v>84</v>
      </c>
      <c r="AY157" s="150" t="s">
        <v>223</v>
      </c>
    </row>
    <row r="158" spans="2:65" s="13" customFormat="1" ht="11.25">
      <c r="B158" s="149"/>
      <c r="D158" s="143" t="s">
        <v>249</v>
      </c>
      <c r="F158" s="151" t="s">
        <v>319</v>
      </c>
      <c r="H158" s="152">
        <v>364.75</v>
      </c>
      <c r="I158" s="153"/>
      <c r="L158" s="149"/>
      <c r="M158" s="154"/>
      <c r="T158" s="155"/>
      <c r="AT158" s="150" t="s">
        <v>249</v>
      </c>
      <c r="AU158" s="150" t="s">
        <v>233</v>
      </c>
      <c r="AV158" s="13" t="s">
        <v>87</v>
      </c>
      <c r="AW158" s="13" t="s">
        <v>4</v>
      </c>
      <c r="AX158" s="13" t="s">
        <v>84</v>
      </c>
      <c r="AY158" s="150" t="s">
        <v>223</v>
      </c>
    </row>
    <row r="159" spans="2:65" s="11" customFormat="1" ht="20.85" customHeight="1">
      <c r="B159" s="117"/>
      <c r="D159" s="118" t="s">
        <v>75</v>
      </c>
      <c r="E159" s="127" t="s">
        <v>320</v>
      </c>
      <c r="F159" s="127" t="s">
        <v>321</v>
      </c>
      <c r="I159" s="120"/>
      <c r="J159" s="128">
        <f>BK159</f>
        <v>0</v>
      </c>
      <c r="L159" s="117"/>
      <c r="M159" s="122"/>
      <c r="P159" s="123">
        <f>SUM(P160:P179)</f>
        <v>0</v>
      </c>
      <c r="R159" s="123">
        <f>SUM(R160:R179)</f>
        <v>0.32078999999999996</v>
      </c>
      <c r="T159" s="124">
        <f>SUM(T160:T179)</f>
        <v>0</v>
      </c>
      <c r="AR159" s="118" t="s">
        <v>84</v>
      </c>
      <c r="AT159" s="125" t="s">
        <v>75</v>
      </c>
      <c r="AU159" s="125" t="s">
        <v>87</v>
      </c>
      <c r="AY159" s="118" t="s">
        <v>223</v>
      </c>
      <c r="BK159" s="126">
        <f>SUM(BK160:BK179)</f>
        <v>0</v>
      </c>
    </row>
    <row r="160" spans="2:65" s="1" customFormat="1" ht="44.25" customHeight="1">
      <c r="B160" s="34"/>
      <c r="C160" s="129" t="s">
        <v>322</v>
      </c>
      <c r="D160" s="129" t="s">
        <v>227</v>
      </c>
      <c r="E160" s="130" t="s">
        <v>323</v>
      </c>
      <c r="F160" s="131" t="s">
        <v>324</v>
      </c>
      <c r="G160" s="132" t="s">
        <v>247</v>
      </c>
      <c r="H160" s="133">
        <v>141.52500000000001</v>
      </c>
      <c r="I160" s="134"/>
      <c r="J160" s="135">
        <f>ROUND(I160*H160,2)</f>
        <v>0</v>
      </c>
      <c r="K160" s="131" t="s">
        <v>272</v>
      </c>
      <c r="L160" s="34"/>
      <c r="M160" s="136" t="s">
        <v>19</v>
      </c>
      <c r="N160" s="137" t="s">
        <v>47</v>
      </c>
      <c r="P160" s="138">
        <f>O160*H160</f>
        <v>0</v>
      </c>
      <c r="Q160" s="138">
        <v>0</v>
      </c>
      <c r="R160" s="138">
        <f>Q160*H160</f>
        <v>0</v>
      </c>
      <c r="S160" s="138">
        <v>0</v>
      </c>
      <c r="T160" s="139">
        <f>S160*H160</f>
        <v>0</v>
      </c>
      <c r="AR160" s="140" t="s">
        <v>232</v>
      </c>
      <c r="AT160" s="140" t="s">
        <v>227</v>
      </c>
      <c r="AU160" s="140" t="s">
        <v>233</v>
      </c>
      <c r="AY160" s="18" t="s">
        <v>223</v>
      </c>
      <c r="BE160" s="141">
        <f>IF(N160="základní",J160,0)</f>
        <v>0</v>
      </c>
      <c r="BF160" s="141">
        <f>IF(N160="snížená",J160,0)</f>
        <v>0</v>
      </c>
      <c r="BG160" s="141">
        <f>IF(N160="zákl. přenesená",J160,0)</f>
        <v>0</v>
      </c>
      <c r="BH160" s="141">
        <f>IF(N160="sníž. přenesená",J160,0)</f>
        <v>0</v>
      </c>
      <c r="BI160" s="141">
        <f>IF(N160="nulová",J160,0)</f>
        <v>0</v>
      </c>
      <c r="BJ160" s="18" t="s">
        <v>84</v>
      </c>
      <c r="BK160" s="141">
        <f>ROUND(I160*H160,2)</f>
        <v>0</v>
      </c>
      <c r="BL160" s="18" t="s">
        <v>232</v>
      </c>
      <c r="BM160" s="140" t="s">
        <v>325</v>
      </c>
    </row>
    <row r="161" spans="2:65" s="1" customFormat="1" ht="11.25">
      <c r="B161" s="34"/>
      <c r="D161" s="163" t="s">
        <v>274</v>
      </c>
      <c r="F161" s="164" t="s">
        <v>326</v>
      </c>
      <c r="I161" s="165"/>
      <c r="L161" s="34"/>
      <c r="M161" s="166"/>
      <c r="T161" s="55"/>
      <c r="AT161" s="18" t="s">
        <v>274</v>
      </c>
      <c r="AU161" s="18" t="s">
        <v>233</v>
      </c>
    </row>
    <row r="162" spans="2:65" s="13" customFormat="1" ht="11.25">
      <c r="B162" s="149"/>
      <c r="D162" s="143" t="s">
        <v>249</v>
      </c>
      <c r="E162" s="150" t="s">
        <v>19</v>
      </c>
      <c r="F162" s="151" t="s">
        <v>327</v>
      </c>
      <c r="H162" s="152">
        <v>141.52500000000001</v>
      </c>
      <c r="I162" s="153"/>
      <c r="L162" s="149"/>
      <c r="M162" s="154"/>
      <c r="T162" s="155"/>
      <c r="AT162" s="150" t="s">
        <v>249</v>
      </c>
      <c r="AU162" s="150" t="s">
        <v>233</v>
      </c>
      <c r="AV162" s="13" t="s">
        <v>87</v>
      </c>
      <c r="AW162" s="13" t="s">
        <v>37</v>
      </c>
      <c r="AX162" s="13" t="s">
        <v>84</v>
      </c>
      <c r="AY162" s="150" t="s">
        <v>223</v>
      </c>
    </row>
    <row r="163" spans="2:65" s="1" customFormat="1" ht="44.25" customHeight="1">
      <c r="B163" s="34"/>
      <c r="C163" s="129" t="s">
        <v>328</v>
      </c>
      <c r="D163" s="129" t="s">
        <v>227</v>
      </c>
      <c r="E163" s="130" t="s">
        <v>329</v>
      </c>
      <c r="F163" s="131" t="s">
        <v>330</v>
      </c>
      <c r="G163" s="132" t="s">
        <v>247</v>
      </c>
      <c r="H163" s="133">
        <v>474</v>
      </c>
      <c r="I163" s="134"/>
      <c r="J163" s="135">
        <f>ROUND(I163*H163,2)</f>
        <v>0</v>
      </c>
      <c r="K163" s="131" t="s">
        <v>272</v>
      </c>
      <c r="L163" s="34"/>
      <c r="M163" s="136" t="s">
        <v>19</v>
      </c>
      <c r="N163" s="137" t="s">
        <v>47</v>
      </c>
      <c r="P163" s="138">
        <f>O163*H163</f>
        <v>0</v>
      </c>
      <c r="Q163" s="138">
        <v>0</v>
      </c>
      <c r="R163" s="138">
        <f>Q163*H163</f>
        <v>0</v>
      </c>
      <c r="S163" s="138">
        <v>0</v>
      </c>
      <c r="T163" s="139">
        <f>S163*H163</f>
        <v>0</v>
      </c>
      <c r="AR163" s="140" t="s">
        <v>232</v>
      </c>
      <c r="AT163" s="140" t="s">
        <v>227</v>
      </c>
      <c r="AU163" s="140" t="s">
        <v>233</v>
      </c>
      <c r="AY163" s="18" t="s">
        <v>223</v>
      </c>
      <c r="BE163" s="141">
        <f>IF(N163="základní",J163,0)</f>
        <v>0</v>
      </c>
      <c r="BF163" s="141">
        <f>IF(N163="snížená",J163,0)</f>
        <v>0</v>
      </c>
      <c r="BG163" s="141">
        <f>IF(N163="zákl. přenesená",J163,0)</f>
        <v>0</v>
      </c>
      <c r="BH163" s="141">
        <f>IF(N163="sníž. přenesená",J163,0)</f>
        <v>0</v>
      </c>
      <c r="BI163" s="141">
        <f>IF(N163="nulová",J163,0)</f>
        <v>0</v>
      </c>
      <c r="BJ163" s="18" t="s">
        <v>84</v>
      </c>
      <c r="BK163" s="141">
        <f>ROUND(I163*H163,2)</f>
        <v>0</v>
      </c>
      <c r="BL163" s="18" t="s">
        <v>232</v>
      </c>
      <c r="BM163" s="140" t="s">
        <v>331</v>
      </c>
    </row>
    <row r="164" spans="2:65" s="1" customFormat="1" ht="11.25">
      <c r="B164" s="34"/>
      <c r="D164" s="163" t="s">
        <v>274</v>
      </c>
      <c r="F164" s="164" t="s">
        <v>332</v>
      </c>
      <c r="I164" s="165"/>
      <c r="L164" s="34"/>
      <c r="M164" s="166"/>
      <c r="T164" s="55"/>
      <c r="AT164" s="18" t="s">
        <v>274</v>
      </c>
      <c r="AU164" s="18" t="s">
        <v>233</v>
      </c>
    </row>
    <row r="165" spans="2:65" s="13" customFormat="1" ht="11.25">
      <c r="B165" s="149"/>
      <c r="D165" s="143" t="s">
        <v>249</v>
      </c>
      <c r="E165" s="150" t="s">
        <v>19</v>
      </c>
      <c r="F165" s="151" t="s">
        <v>333</v>
      </c>
      <c r="H165" s="152">
        <v>474</v>
      </c>
      <c r="I165" s="153"/>
      <c r="L165" s="149"/>
      <c r="M165" s="154"/>
      <c r="T165" s="155"/>
      <c r="AT165" s="150" t="s">
        <v>249</v>
      </c>
      <c r="AU165" s="150" t="s">
        <v>233</v>
      </c>
      <c r="AV165" s="13" t="s">
        <v>87</v>
      </c>
      <c r="AW165" s="13" t="s">
        <v>37</v>
      </c>
      <c r="AX165" s="13" t="s">
        <v>84</v>
      </c>
      <c r="AY165" s="150" t="s">
        <v>223</v>
      </c>
    </row>
    <row r="166" spans="2:65" s="1" customFormat="1" ht="37.9" customHeight="1">
      <c r="B166" s="34"/>
      <c r="C166" s="129" t="s">
        <v>334</v>
      </c>
      <c r="D166" s="129" t="s">
        <v>227</v>
      </c>
      <c r="E166" s="130" t="s">
        <v>335</v>
      </c>
      <c r="F166" s="131" t="s">
        <v>336</v>
      </c>
      <c r="G166" s="132" t="s">
        <v>271</v>
      </c>
      <c r="H166" s="133">
        <v>377.4</v>
      </c>
      <c r="I166" s="134"/>
      <c r="J166" s="135">
        <f>ROUND(I166*H166,2)</f>
        <v>0</v>
      </c>
      <c r="K166" s="131" t="s">
        <v>272</v>
      </c>
      <c r="L166" s="34"/>
      <c r="M166" s="136" t="s">
        <v>19</v>
      </c>
      <c r="N166" s="137" t="s">
        <v>47</v>
      </c>
      <c r="P166" s="138">
        <f>O166*H166</f>
        <v>0</v>
      </c>
      <c r="Q166" s="138">
        <v>8.4999999999999995E-4</v>
      </c>
      <c r="R166" s="138">
        <f>Q166*H166</f>
        <v>0.32078999999999996</v>
      </c>
      <c r="S166" s="138">
        <v>0</v>
      </c>
      <c r="T166" s="139">
        <f>S166*H166</f>
        <v>0</v>
      </c>
      <c r="AR166" s="140" t="s">
        <v>232</v>
      </c>
      <c r="AT166" s="140" t="s">
        <v>227</v>
      </c>
      <c r="AU166" s="140" t="s">
        <v>233</v>
      </c>
      <c r="AY166" s="18" t="s">
        <v>223</v>
      </c>
      <c r="BE166" s="141">
        <f>IF(N166="základní",J166,0)</f>
        <v>0</v>
      </c>
      <c r="BF166" s="141">
        <f>IF(N166="snížená",J166,0)</f>
        <v>0</v>
      </c>
      <c r="BG166" s="141">
        <f>IF(N166="zákl. přenesená",J166,0)</f>
        <v>0</v>
      </c>
      <c r="BH166" s="141">
        <f>IF(N166="sníž. přenesená",J166,0)</f>
        <v>0</v>
      </c>
      <c r="BI166" s="141">
        <f>IF(N166="nulová",J166,0)</f>
        <v>0</v>
      </c>
      <c r="BJ166" s="18" t="s">
        <v>84</v>
      </c>
      <c r="BK166" s="141">
        <f>ROUND(I166*H166,2)</f>
        <v>0</v>
      </c>
      <c r="BL166" s="18" t="s">
        <v>232</v>
      </c>
      <c r="BM166" s="140" t="s">
        <v>337</v>
      </c>
    </row>
    <row r="167" spans="2:65" s="1" customFormat="1" ht="11.25">
      <c r="B167" s="34"/>
      <c r="D167" s="163" t="s">
        <v>274</v>
      </c>
      <c r="F167" s="164" t="s">
        <v>338</v>
      </c>
      <c r="I167" s="165"/>
      <c r="L167" s="34"/>
      <c r="M167" s="166"/>
      <c r="T167" s="55"/>
      <c r="AT167" s="18" t="s">
        <v>274</v>
      </c>
      <c r="AU167" s="18" t="s">
        <v>233</v>
      </c>
    </row>
    <row r="168" spans="2:65" s="13" customFormat="1" ht="11.25">
      <c r="B168" s="149"/>
      <c r="D168" s="143" t="s">
        <v>249</v>
      </c>
      <c r="E168" s="150" t="s">
        <v>19</v>
      </c>
      <c r="F168" s="151" t="s">
        <v>339</v>
      </c>
      <c r="H168" s="152">
        <v>377.4</v>
      </c>
      <c r="I168" s="153"/>
      <c r="L168" s="149"/>
      <c r="M168" s="154"/>
      <c r="T168" s="155"/>
      <c r="AT168" s="150" t="s">
        <v>249</v>
      </c>
      <c r="AU168" s="150" t="s">
        <v>233</v>
      </c>
      <c r="AV168" s="13" t="s">
        <v>87</v>
      </c>
      <c r="AW168" s="13" t="s">
        <v>37</v>
      </c>
      <c r="AX168" s="13" t="s">
        <v>84</v>
      </c>
      <c r="AY168" s="150" t="s">
        <v>223</v>
      </c>
    </row>
    <row r="169" spans="2:65" s="1" customFormat="1" ht="44.25" customHeight="1">
      <c r="B169" s="34"/>
      <c r="C169" s="129" t="s">
        <v>340</v>
      </c>
      <c r="D169" s="129" t="s">
        <v>227</v>
      </c>
      <c r="E169" s="130" t="s">
        <v>341</v>
      </c>
      <c r="F169" s="131" t="s">
        <v>342</v>
      </c>
      <c r="G169" s="132" t="s">
        <v>271</v>
      </c>
      <c r="H169" s="133">
        <v>377.4</v>
      </c>
      <c r="I169" s="134"/>
      <c r="J169" s="135">
        <f>ROUND(I169*H169,2)</f>
        <v>0</v>
      </c>
      <c r="K169" s="131" t="s">
        <v>272</v>
      </c>
      <c r="L169" s="34"/>
      <c r="M169" s="136" t="s">
        <v>19</v>
      </c>
      <c r="N169" s="137" t="s">
        <v>47</v>
      </c>
      <c r="P169" s="138">
        <f>O169*H169</f>
        <v>0</v>
      </c>
      <c r="Q169" s="138">
        <v>0</v>
      </c>
      <c r="R169" s="138">
        <f>Q169*H169</f>
        <v>0</v>
      </c>
      <c r="S169" s="138">
        <v>0</v>
      </c>
      <c r="T169" s="139">
        <f>S169*H169</f>
        <v>0</v>
      </c>
      <c r="AR169" s="140" t="s">
        <v>232</v>
      </c>
      <c r="AT169" s="140" t="s">
        <v>227</v>
      </c>
      <c r="AU169" s="140" t="s">
        <v>233</v>
      </c>
      <c r="AY169" s="18" t="s">
        <v>223</v>
      </c>
      <c r="BE169" s="141">
        <f>IF(N169="základní",J169,0)</f>
        <v>0</v>
      </c>
      <c r="BF169" s="141">
        <f>IF(N169="snížená",J169,0)</f>
        <v>0</v>
      </c>
      <c r="BG169" s="141">
        <f>IF(N169="zákl. přenesená",J169,0)</f>
        <v>0</v>
      </c>
      <c r="BH169" s="141">
        <f>IF(N169="sníž. přenesená",J169,0)</f>
        <v>0</v>
      </c>
      <c r="BI169" s="141">
        <f>IF(N169="nulová",J169,0)</f>
        <v>0</v>
      </c>
      <c r="BJ169" s="18" t="s">
        <v>84</v>
      </c>
      <c r="BK169" s="141">
        <f>ROUND(I169*H169,2)</f>
        <v>0</v>
      </c>
      <c r="BL169" s="18" t="s">
        <v>232</v>
      </c>
      <c r="BM169" s="140" t="s">
        <v>343</v>
      </c>
    </row>
    <row r="170" spans="2:65" s="1" customFormat="1" ht="11.25">
      <c r="B170" s="34"/>
      <c r="D170" s="163" t="s">
        <v>274</v>
      </c>
      <c r="F170" s="164" t="s">
        <v>344</v>
      </c>
      <c r="I170" s="165"/>
      <c r="L170" s="34"/>
      <c r="M170" s="166"/>
      <c r="T170" s="55"/>
      <c r="AT170" s="18" t="s">
        <v>274</v>
      </c>
      <c r="AU170" s="18" t="s">
        <v>233</v>
      </c>
    </row>
    <row r="171" spans="2:65" s="13" customFormat="1" ht="11.25">
      <c r="B171" s="149"/>
      <c r="D171" s="143" t="s">
        <v>249</v>
      </c>
      <c r="E171" s="150" t="s">
        <v>19</v>
      </c>
      <c r="F171" s="151" t="s">
        <v>345</v>
      </c>
      <c r="H171" s="152">
        <v>377.4</v>
      </c>
      <c r="I171" s="153"/>
      <c r="L171" s="149"/>
      <c r="M171" s="154"/>
      <c r="T171" s="155"/>
      <c r="AT171" s="150" t="s">
        <v>249</v>
      </c>
      <c r="AU171" s="150" t="s">
        <v>233</v>
      </c>
      <c r="AV171" s="13" t="s">
        <v>87</v>
      </c>
      <c r="AW171" s="13" t="s">
        <v>37</v>
      </c>
      <c r="AX171" s="13" t="s">
        <v>84</v>
      </c>
      <c r="AY171" s="150" t="s">
        <v>223</v>
      </c>
    </row>
    <row r="172" spans="2:65" s="1" customFormat="1" ht="44.25" customHeight="1">
      <c r="B172" s="34"/>
      <c r="C172" s="129" t="s">
        <v>346</v>
      </c>
      <c r="D172" s="129" t="s">
        <v>227</v>
      </c>
      <c r="E172" s="130" t="s">
        <v>347</v>
      </c>
      <c r="F172" s="131" t="s">
        <v>348</v>
      </c>
      <c r="G172" s="132" t="s">
        <v>247</v>
      </c>
      <c r="H172" s="133">
        <v>128.94499999999999</v>
      </c>
      <c r="I172" s="134"/>
      <c r="J172" s="135">
        <f>ROUND(I172*H172,2)</f>
        <v>0</v>
      </c>
      <c r="K172" s="131" t="s">
        <v>272</v>
      </c>
      <c r="L172" s="34"/>
      <c r="M172" s="136" t="s">
        <v>19</v>
      </c>
      <c r="N172" s="137" t="s">
        <v>47</v>
      </c>
      <c r="P172" s="138">
        <f>O172*H172</f>
        <v>0</v>
      </c>
      <c r="Q172" s="138">
        <v>0</v>
      </c>
      <c r="R172" s="138">
        <f>Q172*H172</f>
        <v>0</v>
      </c>
      <c r="S172" s="138">
        <v>0</v>
      </c>
      <c r="T172" s="139">
        <f>S172*H172</f>
        <v>0</v>
      </c>
      <c r="AR172" s="140" t="s">
        <v>232</v>
      </c>
      <c r="AT172" s="140" t="s">
        <v>227</v>
      </c>
      <c r="AU172" s="140" t="s">
        <v>233</v>
      </c>
      <c r="AY172" s="18" t="s">
        <v>223</v>
      </c>
      <c r="BE172" s="141">
        <f>IF(N172="základní",J172,0)</f>
        <v>0</v>
      </c>
      <c r="BF172" s="141">
        <f>IF(N172="snížená",J172,0)</f>
        <v>0</v>
      </c>
      <c r="BG172" s="141">
        <f>IF(N172="zákl. přenesená",J172,0)</f>
        <v>0</v>
      </c>
      <c r="BH172" s="141">
        <f>IF(N172="sníž. přenesená",J172,0)</f>
        <v>0</v>
      </c>
      <c r="BI172" s="141">
        <f>IF(N172="nulová",J172,0)</f>
        <v>0</v>
      </c>
      <c r="BJ172" s="18" t="s">
        <v>84</v>
      </c>
      <c r="BK172" s="141">
        <f>ROUND(I172*H172,2)</f>
        <v>0</v>
      </c>
      <c r="BL172" s="18" t="s">
        <v>232</v>
      </c>
      <c r="BM172" s="140" t="s">
        <v>349</v>
      </c>
    </row>
    <row r="173" spans="2:65" s="1" customFormat="1" ht="11.25">
      <c r="B173" s="34"/>
      <c r="D173" s="163" t="s">
        <v>274</v>
      </c>
      <c r="F173" s="164" t="s">
        <v>350</v>
      </c>
      <c r="I173" s="165"/>
      <c r="L173" s="34"/>
      <c r="M173" s="166"/>
      <c r="T173" s="55"/>
      <c r="AT173" s="18" t="s">
        <v>274</v>
      </c>
      <c r="AU173" s="18" t="s">
        <v>233</v>
      </c>
    </row>
    <row r="174" spans="2:65" s="12" customFormat="1" ht="11.25">
      <c r="B174" s="142"/>
      <c r="D174" s="143" t="s">
        <v>249</v>
      </c>
      <c r="E174" s="144" t="s">
        <v>19</v>
      </c>
      <c r="F174" s="145" t="s">
        <v>351</v>
      </c>
      <c r="H174" s="144" t="s">
        <v>19</v>
      </c>
      <c r="I174" s="146"/>
      <c r="L174" s="142"/>
      <c r="M174" s="147"/>
      <c r="T174" s="148"/>
      <c r="AT174" s="144" t="s">
        <v>249</v>
      </c>
      <c r="AU174" s="144" t="s">
        <v>233</v>
      </c>
      <c r="AV174" s="12" t="s">
        <v>84</v>
      </c>
      <c r="AW174" s="12" t="s">
        <v>37</v>
      </c>
      <c r="AX174" s="12" t="s">
        <v>76</v>
      </c>
      <c r="AY174" s="144" t="s">
        <v>223</v>
      </c>
    </row>
    <row r="175" spans="2:65" s="13" customFormat="1" ht="11.25">
      <c r="B175" s="149"/>
      <c r="D175" s="143" t="s">
        <v>249</v>
      </c>
      <c r="E175" s="150" t="s">
        <v>19</v>
      </c>
      <c r="F175" s="151" t="s">
        <v>352</v>
      </c>
      <c r="H175" s="152">
        <v>128.94499999999999</v>
      </c>
      <c r="I175" s="153"/>
      <c r="L175" s="149"/>
      <c r="M175" s="154"/>
      <c r="T175" s="155"/>
      <c r="AT175" s="150" t="s">
        <v>249</v>
      </c>
      <c r="AU175" s="150" t="s">
        <v>233</v>
      </c>
      <c r="AV175" s="13" t="s">
        <v>87</v>
      </c>
      <c r="AW175" s="13" t="s">
        <v>37</v>
      </c>
      <c r="AX175" s="13" t="s">
        <v>84</v>
      </c>
      <c r="AY175" s="150" t="s">
        <v>223</v>
      </c>
    </row>
    <row r="176" spans="2:65" s="1" customFormat="1" ht="16.5" customHeight="1">
      <c r="B176" s="34"/>
      <c r="C176" s="174" t="s">
        <v>353</v>
      </c>
      <c r="D176" s="174" t="s">
        <v>314</v>
      </c>
      <c r="E176" s="175" t="s">
        <v>354</v>
      </c>
      <c r="F176" s="176" t="s">
        <v>355</v>
      </c>
      <c r="G176" s="177" t="s">
        <v>265</v>
      </c>
      <c r="H176" s="178">
        <v>257.89</v>
      </c>
      <c r="I176" s="179"/>
      <c r="J176" s="180">
        <f>ROUND(I176*H176,2)</f>
        <v>0</v>
      </c>
      <c r="K176" s="176" t="s">
        <v>272</v>
      </c>
      <c r="L176" s="181"/>
      <c r="M176" s="182" t="s">
        <v>19</v>
      </c>
      <c r="N176" s="183" t="s">
        <v>47</v>
      </c>
      <c r="P176" s="138">
        <f>O176*H176</f>
        <v>0</v>
      </c>
      <c r="Q176" s="138">
        <v>0</v>
      </c>
      <c r="R176" s="138">
        <f>Q176*H176</f>
        <v>0</v>
      </c>
      <c r="S176" s="138">
        <v>0</v>
      </c>
      <c r="T176" s="139">
        <f>S176*H176</f>
        <v>0</v>
      </c>
      <c r="AR176" s="140" t="s">
        <v>268</v>
      </c>
      <c r="AT176" s="140" t="s">
        <v>314</v>
      </c>
      <c r="AU176" s="140" t="s">
        <v>233</v>
      </c>
      <c r="AY176" s="18" t="s">
        <v>223</v>
      </c>
      <c r="BE176" s="141">
        <f>IF(N176="základní",J176,0)</f>
        <v>0</v>
      </c>
      <c r="BF176" s="141">
        <f>IF(N176="snížená",J176,0)</f>
        <v>0</v>
      </c>
      <c r="BG176" s="141">
        <f>IF(N176="zákl. přenesená",J176,0)</f>
        <v>0</v>
      </c>
      <c r="BH176" s="141">
        <f>IF(N176="sníž. přenesená",J176,0)</f>
        <v>0</v>
      </c>
      <c r="BI176" s="141">
        <f>IF(N176="nulová",J176,0)</f>
        <v>0</v>
      </c>
      <c r="BJ176" s="18" t="s">
        <v>84</v>
      </c>
      <c r="BK176" s="141">
        <f>ROUND(I176*H176,2)</f>
        <v>0</v>
      </c>
      <c r="BL176" s="18" t="s">
        <v>232</v>
      </c>
      <c r="BM176" s="140" t="s">
        <v>356</v>
      </c>
    </row>
    <row r="177" spans="2:65" s="12" customFormat="1" ht="11.25">
      <c r="B177" s="142"/>
      <c r="D177" s="143" t="s">
        <v>249</v>
      </c>
      <c r="E177" s="144" t="s">
        <v>19</v>
      </c>
      <c r="F177" s="145" t="s">
        <v>351</v>
      </c>
      <c r="H177" s="144" t="s">
        <v>19</v>
      </c>
      <c r="I177" s="146"/>
      <c r="L177" s="142"/>
      <c r="M177" s="147"/>
      <c r="T177" s="148"/>
      <c r="AT177" s="144" t="s">
        <v>249</v>
      </c>
      <c r="AU177" s="144" t="s">
        <v>233</v>
      </c>
      <c r="AV177" s="12" t="s">
        <v>84</v>
      </c>
      <c r="AW177" s="12" t="s">
        <v>37</v>
      </c>
      <c r="AX177" s="12" t="s">
        <v>76</v>
      </c>
      <c r="AY177" s="144" t="s">
        <v>223</v>
      </c>
    </row>
    <row r="178" spans="2:65" s="13" customFormat="1" ht="11.25">
      <c r="B178" s="149"/>
      <c r="D178" s="143" t="s">
        <v>249</v>
      </c>
      <c r="E178" s="150" t="s">
        <v>19</v>
      </c>
      <c r="F178" s="151" t="s">
        <v>352</v>
      </c>
      <c r="H178" s="152">
        <v>128.94499999999999</v>
      </c>
      <c r="I178" s="153"/>
      <c r="L178" s="149"/>
      <c r="M178" s="154"/>
      <c r="T178" s="155"/>
      <c r="AT178" s="150" t="s">
        <v>249</v>
      </c>
      <c r="AU178" s="150" t="s">
        <v>233</v>
      </c>
      <c r="AV178" s="13" t="s">
        <v>87</v>
      </c>
      <c r="AW178" s="13" t="s">
        <v>37</v>
      </c>
      <c r="AX178" s="13" t="s">
        <v>84</v>
      </c>
      <c r="AY178" s="150" t="s">
        <v>223</v>
      </c>
    </row>
    <row r="179" spans="2:65" s="13" customFormat="1" ht="11.25">
      <c r="B179" s="149"/>
      <c r="D179" s="143" t="s">
        <v>249</v>
      </c>
      <c r="F179" s="151" t="s">
        <v>357</v>
      </c>
      <c r="H179" s="152">
        <v>257.89</v>
      </c>
      <c r="I179" s="153"/>
      <c r="L179" s="149"/>
      <c r="M179" s="154"/>
      <c r="T179" s="155"/>
      <c r="AT179" s="150" t="s">
        <v>249</v>
      </c>
      <c r="AU179" s="150" t="s">
        <v>233</v>
      </c>
      <c r="AV179" s="13" t="s">
        <v>87</v>
      </c>
      <c r="AW179" s="13" t="s">
        <v>4</v>
      </c>
      <c r="AX179" s="13" t="s">
        <v>84</v>
      </c>
      <c r="AY179" s="150" t="s">
        <v>223</v>
      </c>
    </row>
    <row r="180" spans="2:65" s="11" customFormat="1" ht="22.9" customHeight="1">
      <c r="B180" s="117"/>
      <c r="D180" s="118" t="s">
        <v>75</v>
      </c>
      <c r="E180" s="127" t="s">
        <v>244</v>
      </c>
      <c r="F180" s="127" t="s">
        <v>358</v>
      </c>
      <c r="I180" s="120"/>
      <c r="J180" s="128">
        <f>BK180</f>
        <v>0</v>
      </c>
      <c r="L180" s="117"/>
      <c r="M180" s="122"/>
      <c r="P180" s="123">
        <f>P181+P213+P228+P236+P253</f>
        <v>0</v>
      </c>
      <c r="R180" s="123">
        <f>R181+R213+R228+R236+R253</f>
        <v>24215.709720000003</v>
      </c>
      <c r="T180" s="124">
        <f>T181+T213+T228+T236+T253</f>
        <v>72.845999999999989</v>
      </c>
      <c r="AR180" s="118" t="s">
        <v>84</v>
      </c>
      <c r="AT180" s="125" t="s">
        <v>75</v>
      </c>
      <c r="AU180" s="125" t="s">
        <v>84</v>
      </c>
      <c r="AY180" s="118" t="s">
        <v>223</v>
      </c>
      <c r="BK180" s="126">
        <f>BK181+BK213+BK228+BK236+BK253</f>
        <v>0</v>
      </c>
    </row>
    <row r="181" spans="2:65" s="11" customFormat="1" ht="20.85" customHeight="1">
      <c r="B181" s="117"/>
      <c r="D181" s="118" t="s">
        <v>75</v>
      </c>
      <c r="E181" s="127" t="s">
        <v>359</v>
      </c>
      <c r="F181" s="127" t="s">
        <v>360</v>
      </c>
      <c r="I181" s="120"/>
      <c r="J181" s="128">
        <f>BK181</f>
        <v>0</v>
      </c>
      <c r="L181" s="117"/>
      <c r="M181" s="122"/>
      <c r="P181" s="123">
        <f>SUM(P182:P212)</f>
        <v>0</v>
      </c>
      <c r="R181" s="123">
        <f>SUM(R182:R212)</f>
        <v>0</v>
      </c>
      <c r="T181" s="124">
        <f>SUM(T182:T212)</f>
        <v>0</v>
      </c>
      <c r="AR181" s="118" t="s">
        <v>84</v>
      </c>
      <c r="AT181" s="125" t="s">
        <v>75</v>
      </c>
      <c r="AU181" s="125" t="s">
        <v>87</v>
      </c>
      <c r="AY181" s="118" t="s">
        <v>223</v>
      </c>
      <c r="BK181" s="126">
        <f>SUM(BK182:BK212)</f>
        <v>0</v>
      </c>
    </row>
    <row r="182" spans="2:65" s="1" customFormat="1" ht="33" customHeight="1">
      <c r="B182" s="34"/>
      <c r="C182" s="129" t="s">
        <v>361</v>
      </c>
      <c r="D182" s="129" t="s">
        <v>227</v>
      </c>
      <c r="E182" s="130" t="s">
        <v>362</v>
      </c>
      <c r="F182" s="131" t="s">
        <v>363</v>
      </c>
      <c r="G182" s="132" t="s">
        <v>271</v>
      </c>
      <c r="H182" s="133">
        <v>40.65</v>
      </c>
      <c r="I182" s="134"/>
      <c r="J182" s="135">
        <f>ROUND(I182*H182,2)</f>
        <v>0</v>
      </c>
      <c r="K182" s="131" t="s">
        <v>272</v>
      </c>
      <c r="L182" s="34"/>
      <c r="M182" s="136" t="s">
        <v>19</v>
      </c>
      <c r="N182" s="137" t="s">
        <v>47</v>
      </c>
      <c r="P182" s="138">
        <f>O182*H182</f>
        <v>0</v>
      </c>
      <c r="Q182" s="138">
        <v>0</v>
      </c>
      <c r="R182" s="138">
        <f>Q182*H182</f>
        <v>0</v>
      </c>
      <c r="S182" s="138">
        <v>0</v>
      </c>
      <c r="T182" s="139">
        <f>S182*H182</f>
        <v>0</v>
      </c>
      <c r="AR182" s="140" t="s">
        <v>232</v>
      </c>
      <c r="AT182" s="140" t="s">
        <v>227</v>
      </c>
      <c r="AU182" s="140" t="s">
        <v>233</v>
      </c>
      <c r="AY182" s="18" t="s">
        <v>223</v>
      </c>
      <c r="BE182" s="141">
        <f>IF(N182="základní",J182,0)</f>
        <v>0</v>
      </c>
      <c r="BF182" s="141">
        <f>IF(N182="snížená",J182,0)</f>
        <v>0</v>
      </c>
      <c r="BG182" s="141">
        <f>IF(N182="zákl. přenesená",J182,0)</f>
        <v>0</v>
      </c>
      <c r="BH182" s="141">
        <f>IF(N182="sníž. přenesená",J182,0)</f>
        <v>0</v>
      </c>
      <c r="BI182" s="141">
        <f>IF(N182="nulová",J182,0)</f>
        <v>0</v>
      </c>
      <c r="BJ182" s="18" t="s">
        <v>84</v>
      </c>
      <c r="BK182" s="141">
        <f>ROUND(I182*H182,2)</f>
        <v>0</v>
      </c>
      <c r="BL182" s="18" t="s">
        <v>232</v>
      </c>
      <c r="BM182" s="140" t="s">
        <v>364</v>
      </c>
    </row>
    <row r="183" spans="2:65" s="1" customFormat="1" ht="11.25">
      <c r="B183" s="34"/>
      <c r="D183" s="163" t="s">
        <v>274</v>
      </c>
      <c r="F183" s="164" t="s">
        <v>365</v>
      </c>
      <c r="I183" s="165"/>
      <c r="L183" s="34"/>
      <c r="M183" s="166"/>
      <c r="T183" s="55"/>
      <c r="AT183" s="18" t="s">
        <v>274</v>
      </c>
      <c r="AU183" s="18" t="s">
        <v>233</v>
      </c>
    </row>
    <row r="184" spans="2:65" s="12" customFormat="1" ht="11.25">
      <c r="B184" s="142"/>
      <c r="D184" s="143" t="s">
        <v>249</v>
      </c>
      <c r="E184" s="144" t="s">
        <v>19</v>
      </c>
      <c r="F184" s="145" t="s">
        <v>366</v>
      </c>
      <c r="H184" s="144" t="s">
        <v>19</v>
      </c>
      <c r="I184" s="146"/>
      <c r="L184" s="142"/>
      <c r="M184" s="147"/>
      <c r="T184" s="148"/>
      <c r="AT184" s="144" t="s">
        <v>249</v>
      </c>
      <c r="AU184" s="144" t="s">
        <v>233</v>
      </c>
      <c r="AV184" s="12" t="s">
        <v>84</v>
      </c>
      <c r="AW184" s="12" t="s">
        <v>37</v>
      </c>
      <c r="AX184" s="12" t="s">
        <v>76</v>
      </c>
      <c r="AY184" s="144" t="s">
        <v>223</v>
      </c>
    </row>
    <row r="185" spans="2:65" s="13" customFormat="1" ht="11.25">
      <c r="B185" s="149"/>
      <c r="D185" s="143" t="s">
        <v>249</v>
      </c>
      <c r="E185" s="150" t="s">
        <v>19</v>
      </c>
      <c r="F185" s="151" t="s">
        <v>367</v>
      </c>
      <c r="H185" s="152">
        <v>33.299999999999997</v>
      </c>
      <c r="I185" s="153"/>
      <c r="L185" s="149"/>
      <c r="M185" s="154"/>
      <c r="T185" s="155"/>
      <c r="AT185" s="150" t="s">
        <v>249</v>
      </c>
      <c r="AU185" s="150" t="s">
        <v>233</v>
      </c>
      <c r="AV185" s="13" t="s">
        <v>87</v>
      </c>
      <c r="AW185" s="13" t="s">
        <v>37</v>
      </c>
      <c r="AX185" s="13" t="s">
        <v>76</v>
      </c>
      <c r="AY185" s="150" t="s">
        <v>223</v>
      </c>
    </row>
    <row r="186" spans="2:65" s="13" customFormat="1" ht="11.25">
      <c r="B186" s="149"/>
      <c r="D186" s="143" t="s">
        <v>249</v>
      </c>
      <c r="E186" s="150" t="s">
        <v>19</v>
      </c>
      <c r="F186" s="151" t="s">
        <v>368</v>
      </c>
      <c r="H186" s="152">
        <v>7.35</v>
      </c>
      <c r="I186" s="153"/>
      <c r="L186" s="149"/>
      <c r="M186" s="154"/>
      <c r="T186" s="155"/>
      <c r="AT186" s="150" t="s">
        <v>249</v>
      </c>
      <c r="AU186" s="150" t="s">
        <v>233</v>
      </c>
      <c r="AV186" s="13" t="s">
        <v>87</v>
      </c>
      <c r="AW186" s="13" t="s">
        <v>37</v>
      </c>
      <c r="AX186" s="13" t="s">
        <v>76</v>
      </c>
      <c r="AY186" s="150" t="s">
        <v>223</v>
      </c>
    </row>
    <row r="187" spans="2:65" s="14" customFormat="1" ht="11.25">
      <c r="B187" s="156"/>
      <c r="D187" s="143" t="s">
        <v>249</v>
      </c>
      <c r="E187" s="157" t="s">
        <v>19</v>
      </c>
      <c r="F187" s="158" t="s">
        <v>253</v>
      </c>
      <c r="H187" s="159">
        <v>40.65</v>
      </c>
      <c r="I187" s="160"/>
      <c r="L187" s="156"/>
      <c r="M187" s="161"/>
      <c r="T187" s="162"/>
      <c r="AT187" s="157" t="s">
        <v>249</v>
      </c>
      <c r="AU187" s="157" t="s">
        <v>233</v>
      </c>
      <c r="AV187" s="14" t="s">
        <v>232</v>
      </c>
      <c r="AW187" s="14" t="s">
        <v>37</v>
      </c>
      <c r="AX187" s="14" t="s">
        <v>84</v>
      </c>
      <c r="AY187" s="157" t="s">
        <v>223</v>
      </c>
    </row>
    <row r="188" spans="2:65" s="1" customFormat="1" ht="33" customHeight="1">
      <c r="B188" s="34"/>
      <c r="C188" s="129" t="s">
        <v>369</v>
      </c>
      <c r="D188" s="129" t="s">
        <v>227</v>
      </c>
      <c r="E188" s="130" t="s">
        <v>370</v>
      </c>
      <c r="F188" s="131" t="s">
        <v>371</v>
      </c>
      <c r="G188" s="132" t="s">
        <v>271</v>
      </c>
      <c r="H188" s="133">
        <v>32.19</v>
      </c>
      <c r="I188" s="134"/>
      <c r="J188" s="135">
        <f>ROUND(I188*H188,2)</f>
        <v>0</v>
      </c>
      <c r="K188" s="131" t="s">
        <v>272</v>
      </c>
      <c r="L188" s="34"/>
      <c r="M188" s="136" t="s">
        <v>19</v>
      </c>
      <c r="N188" s="137" t="s">
        <v>47</v>
      </c>
      <c r="P188" s="138">
        <f>O188*H188</f>
        <v>0</v>
      </c>
      <c r="Q188" s="138">
        <v>0</v>
      </c>
      <c r="R188" s="138">
        <f>Q188*H188</f>
        <v>0</v>
      </c>
      <c r="S188" s="138">
        <v>0</v>
      </c>
      <c r="T188" s="139">
        <f>S188*H188</f>
        <v>0</v>
      </c>
      <c r="AR188" s="140" t="s">
        <v>232</v>
      </c>
      <c r="AT188" s="140" t="s">
        <v>227</v>
      </c>
      <c r="AU188" s="140" t="s">
        <v>233</v>
      </c>
      <c r="AY188" s="18" t="s">
        <v>223</v>
      </c>
      <c r="BE188" s="141">
        <f>IF(N188="základní",J188,0)</f>
        <v>0</v>
      </c>
      <c r="BF188" s="141">
        <f>IF(N188="snížená",J188,0)</f>
        <v>0</v>
      </c>
      <c r="BG188" s="141">
        <f>IF(N188="zákl. přenesená",J188,0)</f>
        <v>0</v>
      </c>
      <c r="BH188" s="141">
        <f>IF(N188="sníž. přenesená",J188,0)</f>
        <v>0</v>
      </c>
      <c r="BI188" s="141">
        <f>IF(N188="nulová",J188,0)</f>
        <v>0</v>
      </c>
      <c r="BJ188" s="18" t="s">
        <v>84</v>
      </c>
      <c r="BK188" s="141">
        <f>ROUND(I188*H188,2)</f>
        <v>0</v>
      </c>
      <c r="BL188" s="18" t="s">
        <v>232</v>
      </c>
      <c r="BM188" s="140" t="s">
        <v>372</v>
      </c>
    </row>
    <row r="189" spans="2:65" s="1" customFormat="1" ht="11.25">
      <c r="B189" s="34"/>
      <c r="D189" s="163" t="s">
        <v>274</v>
      </c>
      <c r="F189" s="164" t="s">
        <v>373</v>
      </c>
      <c r="I189" s="165"/>
      <c r="L189" s="34"/>
      <c r="M189" s="166"/>
      <c r="T189" s="55"/>
      <c r="AT189" s="18" t="s">
        <v>274</v>
      </c>
      <c r="AU189" s="18" t="s">
        <v>233</v>
      </c>
    </row>
    <row r="190" spans="2:65" s="12" customFormat="1" ht="11.25">
      <c r="B190" s="142"/>
      <c r="D190" s="143" t="s">
        <v>249</v>
      </c>
      <c r="E190" s="144" t="s">
        <v>19</v>
      </c>
      <c r="F190" s="145" t="s">
        <v>374</v>
      </c>
      <c r="H190" s="144" t="s">
        <v>19</v>
      </c>
      <c r="I190" s="146"/>
      <c r="L190" s="142"/>
      <c r="M190" s="147"/>
      <c r="T190" s="148"/>
      <c r="AT190" s="144" t="s">
        <v>249</v>
      </c>
      <c r="AU190" s="144" t="s">
        <v>233</v>
      </c>
      <c r="AV190" s="12" t="s">
        <v>84</v>
      </c>
      <c r="AW190" s="12" t="s">
        <v>37</v>
      </c>
      <c r="AX190" s="12" t="s">
        <v>76</v>
      </c>
      <c r="AY190" s="144" t="s">
        <v>223</v>
      </c>
    </row>
    <row r="191" spans="2:65" s="13" customFormat="1" ht="11.25">
      <c r="B191" s="149"/>
      <c r="D191" s="143" t="s">
        <v>249</v>
      </c>
      <c r="E191" s="150" t="s">
        <v>19</v>
      </c>
      <c r="F191" s="151" t="s">
        <v>375</v>
      </c>
      <c r="H191" s="152">
        <v>15.54</v>
      </c>
      <c r="I191" s="153"/>
      <c r="L191" s="149"/>
      <c r="M191" s="154"/>
      <c r="T191" s="155"/>
      <c r="AT191" s="150" t="s">
        <v>249</v>
      </c>
      <c r="AU191" s="150" t="s">
        <v>233</v>
      </c>
      <c r="AV191" s="13" t="s">
        <v>87</v>
      </c>
      <c r="AW191" s="13" t="s">
        <v>37</v>
      </c>
      <c r="AX191" s="13" t="s">
        <v>76</v>
      </c>
      <c r="AY191" s="150" t="s">
        <v>223</v>
      </c>
    </row>
    <row r="192" spans="2:65" s="13" customFormat="1" ht="11.25">
      <c r="B192" s="149"/>
      <c r="D192" s="143" t="s">
        <v>249</v>
      </c>
      <c r="E192" s="150" t="s">
        <v>19</v>
      </c>
      <c r="F192" s="151" t="s">
        <v>376</v>
      </c>
      <c r="H192" s="152">
        <v>16.649999999999999</v>
      </c>
      <c r="I192" s="153"/>
      <c r="L192" s="149"/>
      <c r="M192" s="154"/>
      <c r="T192" s="155"/>
      <c r="AT192" s="150" t="s">
        <v>249</v>
      </c>
      <c r="AU192" s="150" t="s">
        <v>233</v>
      </c>
      <c r="AV192" s="13" t="s">
        <v>87</v>
      </c>
      <c r="AW192" s="13" t="s">
        <v>37</v>
      </c>
      <c r="AX192" s="13" t="s">
        <v>76</v>
      </c>
      <c r="AY192" s="150" t="s">
        <v>223</v>
      </c>
    </row>
    <row r="193" spans="2:65" s="14" customFormat="1" ht="11.25">
      <c r="B193" s="156"/>
      <c r="D193" s="143" t="s">
        <v>249</v>
      </c>
      <c r="E193" s="157" t="s">
        <v>19</v>
      </c>
      <c r="F193" s="158" t="s">
        <v>253</v>
      </c>
      <c r="H193" s="159">
        <v>32.19</v>
      </c>
      <c r="I193" s="160"/>
      <c r="L193" s="156"/>
      <c r="M193" s="161"/>
      <c r="T193" s="162"/>
      <c r="AT193" s="157" t="s">
        <v>249</v>
      </c>
      <c r="AU193" s="157" t="s">
        <v>233</v>
      </c>
      <c r="AV193" s="14" t="s">
        <v>232</v>
      </c>
      <c r="AW193" s="14" t="s">
        <v>37</v>
      </c>
      <c r="AX193" s="14" t="s">
        <v>84</v>
      </c>
      <c r="AY193" s="157" t="s">
        <v>223</v>
      </c>
    </row>
    <row r="194" spans="2:65" s="1" customFormat="1" ht="33" customHeight="1">
      <c r="B194" s="34"/>
      <c r="C194" s="129" t="s">
        <v>7</v>
      </c>
      <c r="D194" s="129" t="s">
        <v>227</v>
      </c>
      <c r="E194" s="130" t="s">
        <v>377</v>
      </c>
      <c r="F194" s="131" t="s">
        <v>378</v>
      </c>
      <c r="G194" s="132" t="s">
        <v>271</v>
      </c>
      <c r="H194" s="133">
        <v>6914.19</v>
      </c>
      <c r="I194" s="134"/>
      <c r="J194" s="135">
        <f>ROUND(I194*H194,2)</f>
        <v>0</v>
      </c>
      <c r="K194" s="131" t="s">
        <v>272</v>
      </c>
      <c r="L194" s="34"/>
      <c r="M194" s="136" t="s">
        <v>19</v>
      </c>
      <c r="N194" s="137" t="s">
        <v>47</v>
      </c>
      <c r="P194" s="138">
        <f>O194*H194</f>
        <v>0</v>
      </c>
      <c r="Q194" s="138">
        <v>0</v>
      </c>
      <c r="R194" s="138">
        <f>Q194*H194</f>
        <v>0</v>
      </c>
      <c r="S194" s="138">
        <v>0</v>
      </c>
      <c r="T194" s="139">
        <f>S194*H194</f>
        <v>0</v>
      </c>
      <c r="AR194" s="140" t="s">
        <v>232</v>
      </c>
      <c r="AT194" s="140" t="s">
        <v>227</v>
      </c>
      <c r="AU194" s="140" t="s">
        <v>233</v>
      </c>
      <c r="AY194" s="18" t="s">
        <v>223</v>
      </c>
      <c r="BE194" s="141">
        <f>IF(N194="základní",J194,0)</f>
        <v>0</v>
      </c>
      <c r="BF194" s="141">
        <f>IF(N194="snížená",J194,0)</f>
        <v>0</v>
      </c>
      <c r="BG194" s="141">
        <f>IF(N194="zákl. přenesená",J194,0)</f>
        <v>0</v>
      </c>
      <c r="BH194" s="141">
        <f>IF(N194="sníž. přenesená",J194,0)</f>
        <v>0</v>
      </c>
      <c r="BI194" s="141">
        <f>IF(N194="nulová",J194,0)</f>
        <v>0</v>
      </c>
      <c r="BJ194" s="18" t="s">
        <v>84</v>
      </c>
      <c r="BK194" s="141">
        <f>ROUND(I194*H194,2)</f>
        <v>0</v>
      </c>
      <c r="BL194" s="18" t="s">
        <v>232</v>
      </c>
      <c r="BM194" s="140" t="s">
        <v>379</v>
      </c>
    </row>
    <row r="195" spans="2:65" s="1" customFormat="1" ht="11.25">
      <c r="B195" s="34"/>
      <c r="D195" s="163" t="s">
        <v>274</v>
      </c>
      <c r="F195" s="164" t="s">
        <v>380</v>
      </c>
      <c r="I195" s="165"/>
      <c r="L195" s="34"/>
      <c r="M195" s="166"/>
      <c r="T195" s="55"/>
      <c r="AT195" s="18" t="s">
        <v>274</v>
      </c>
      <c r="AU195" s="18" t="s">
        <v>233</v>
      </c>
    </row>
    <row r="196" spans="2:65" s="12" customFormat="1" ht="11.25">
      <c r="B196" s="142"/>
      <c r="D196" s="143" t="s">
        <v>249</v>
      </c>
      <c r="E196" s="144" t="s">
        <v>19</v>
      </c>
      <c r="F196" s="145" t="s">
        <v>366</v>
      </c>
      <c r="H196" s="144" t="s">
        <v>19</v>
      </c>
      <c r="I196" s="146"/>
      <c r="L196" s="142"/>
      <c r="M196" s="147"/>
      <c r="T196" s="148"/>
      <c r="AT196" s="144" t="s">
        <v>249</v>
      </c>
      <c r="AU196" s="144" t="s">
        <v>233</v>
      </c>
      <c r="AV196" s="12" t="s">
        <v>84</v>
      </c>
      <c r="AW196" s="12" t="s">
        <v>37</v>
      </c>
      <c r="AX196" s="12" t="s">
        <v>76</v>
      </c>
      <c r="AY196" s="144" t="s">
        <v>223</v>
      </c>
    </row>
    <row r="197" spans="2:65" s="13" customFormat="1" ht="11.25">
      <c r="B197" s="149"/>
      <c r="D197" s="143" t="s">
        <v>249</v>
      </c>
      <c r="E197" s="150" t="s">
        <v>19</v>
      </c>
      <c r="F197" s="151" t="s">
        <v>381</v>
      </c>
      <c r="H197" s="152">
        <v>6914.19</v>
      </c>
      <c r="I197" s="153"/>
      <c r="L197" s="149"/>
      <c r="M197" s="154"/>
      <c r="T197" s="155"/>
      <c r="AT197" s="150" t="s">
        <v>249</v>
      </c>
      <c r="AU197" s="150" t="s">
        <v>233</v>
      </c>
      <c r="AV197" s="13" t="s">
        <v>87</v>
      </c>
      <c r="AW197" s="13" t="s">
        <v>37</v>
      </c>
      <c r="AX197" s="13" t="s">
        <v>84</v>
      </c>
      <c r="AY197" s="150" t="s">
        <v>223</v>
      </c>
    </row>
    <row r="198" spans="2:65" s="1" customFormat="1" ht="33" customHeight="1">
      <c r="B198" s="34"/>
      <c r="C198" s="129" t="s">
        <v>382</v>
      </c>
      <c r="D198" s="129" t="s">
        <v>227</v>
      </c>
      <c r="E198" s="130" t="s">
        <v>383</v>
      </c>
      <c r="F198" s="131" t="s">
        <v>384</v>
      </c>
      <c r="G198" s="132" t="s">
        <v>271</v>
      </c>
      <c r="H198" s="133">
        <v>14752.36</v>
      </c>
      <c r="I198" s="134"/>
      <c r="J198" s="135">
        <f>ROUND(I198*H198,2)</f>
        <v>0</v>
      </c>
      <c r="K198" s="131" t="s">
        <v>272</v>
      </c>
      <c r="L198" s="34"/>
      <c r="M198" s="136" t="s">
        <v>19</v>
      </c>
      <c r="N198" s="137" t="s">
        <v>47</v>
      </c>
      <c r="P198" s="138">
        <f>O198*H198</f>
        <v>0</v>
      </c>
      <c r="Q198" s="138">
        <v>0</v>
      </c>
      <c r="R198" s="138">
        <f>Q198*H198</f>
        <v>0</v>
      </c>
      <c r="S198" s="138">
        <v>0</v>
      </c>
      <c r="T198" s="139">
        <f>S198*H198</f>
        <v>0</v>
      </c>
      <c r="AR198" s="140" t="s">
        <v>232</v>
      </c>
      <c r="AT198" s="140" t="s">
        <v>227</v>
      </c>
      <c r="AU198" s="140" t="s">
        <v>233</v>
      </c>
      <c r="AY198" s="18" t="s">
        <v>223</v>
      </c>
      <c r="BE198" s="141">
        <f>IF(N198="základní",J198,0)</f>
        <v>0</v>
      </c>
      <c r="BF198" s="141">
        <f>IF(N198="snížená",J198,0)</f>
        <v>0</v>
      </c>
      <c r="BG198" s="141">
        <f>IF(N198="zákl. přenesená",J198,0)</f>
        <v>0</v>
      </c>
      <c r="BH198" s="141">
        <f>IF(N198="sníž. přenesená",J198,0)</f>
        <v>0</v>
      </c>
      <c r="BI198" s="141">
        <f>IF(N198="nulová",J198,0)</f>
        <v>0</v>
      </c>
      <c r="BJ198" s="18" t="s">
        <v>84</v>
      </c>
      <c r="BK198" s="141">
        <f>ROUND(I198*H198,2)</f>
        <v>0</v>
      </c>
      <c r="BL198" s="18" t="s">
        <v>232</v>
      </c>
      <c r="BM198" s="140" t="s">
        <v>385</v>
      </c>
    </row>
    <row r="199" spans="2:65" s="1" customFormat="1" ht="11.25">
      <c r="B199" s="34"/>
      <c r="D199" s="163" t="s">
        <v>274</v>
      </c>
      <c r="F199" s="164" t="s">
        <v>386</v>
      </c>
      <c r="I199" s="165"/>
      <c r="L199" s="34"/>
      <c r="M199" s="166"/>
      <c r="T199" s="55"/>
      <c r="AT199" s="18" t="s">
        <v>274</v>
      </c>
      <c r="AU199" s="18" t="s">
        <v>233</v>
      </c>
    </row>
    <row r="200" spans="2:65" s="12" customFormat="1" ht="11.25">
      <c r="B200" s="142"/>
      <c r="D200" s="143" t="s">
        <v>249</v>
      </c>
      <c r="E200" s="144" t="s">
        <v>19</v>
      </c>
      <c r="F200" s="145" t="s">
        <v>387</v>
      </c>
      <c r="H200" s="144" t="s">
        <v>19</v>
      </c>
      <c r="I200" s="146"/>
      <c r="L200" s="142"/>
      <c r="M200" s="147"/>
      <c r="T200" s="148"/>
      <c r="AT200" s="144" t="s">
        <v>249</v>
      </c>
      <c r="AU200" s="144" t="s">
        <v>233</v>
      </c>
      <c r="AV200" s="12" t="s">
        <v>84</v>
      </c>
      <c r="AW200" s="12" t="s">
        <v>37</v>
      </c>
      <c r="AX200" s="12" t="s">
        <v>76</v>
      </c>
      <c r="AY200" s="144" t="s">
        <v>223</v>
      </c>
    </row>
    <row r="201" spans="2:65" s="13" customFormat="1" ht="22.5">
      <c r="B201" s="149"/>
      <c r="D201" s="143" t="s">
        <v>249</v>
      </c>
      <c r="E201" s="150" t="s">
        <v>19</v>
      </c>
      <c r="F201" s="151" t="s">
        <v>388</v>
      </c>
      <c r="H201" s="152">
        <v>14700.44</v>
      </c>
      <c r="I201" s="153"/>
      <c r="L201" s="149"/>
      <c r="M201" s="154"/>
      <c r="T201" s="155"/>
      <c r="AT201" s="150" t="s">
        <v>249</v>
      </c>
      <c r="AU201" s="150" t="s">
        <v>233</v>
      </c>
      <c r="AV201" s="13" t="s">
        <v>87</v>
      </c>
      <c r="AW201" s="13" t="s">
        <v>37</v>
      </c>
      <c r="AX201" s="13" t="s">
        <v>76</v>
      </c>
      <c r="AY201" s="150" t="s">
        <v>223</v>
      </c>
    </row>
    <row r="202" spans="2:65" s="13" customFormat="1" ht="11.25">
      <c r="B202" s="149"/>
      <c r="D202" s="143" t="s">
        <v>249</v>
      </c>
      <c r="E202" s="150" t="s">
        <v>19</v>
      </c>
      <c r="F202" s="151" t="s">
        <v>389</v>
      </c>
      <c r="H202" s="152">
        <v>35.4</v>
      </c>
      <c r="I202" s="153"/>
      <c r="L202" s="149"/>
      <c r="M202" s="154"/>
      <c r="T202" s="155"/>
      <c r="AT202" s="150" t="s">
        <v>249</v>
      </c>
      <c r="AU202" s="150" t="s">
        <v>233</v>
      </c>
      <c r="AV202" s="13" t="s">
        <v>87</v>
      </c>
      <c r="AW202" s="13" t="s">
        <v>37</v>
      </c>
      <c r="AX202" s="13" t="s">
        <v>76</v>
      </c>
      <c r="AY202" s="150" t="s">
        <v>223</v>
      </c>
    </row>
    <row r="203" spans="2:65" s="13" customFormat="1" ht="11.25">
      <c r="B203" s="149"/>
      <c r="D203" s="143" t="s">
        <v>249</v>
      </c>
      <c r="E203" s="150" t="s">
        <v>19</v>
      </c>
      <c r="F203" s="151" t="s">
        <v>390</v>
      </c>
      <c r="H203" s="152">
        <v>16.52</v>
      </c>
      <c r="I203" s="153"/>
      <c r="L203" s="149"/>
      <c r="M203" s="154"/>
      <c r="T203" s="155"/>
      <c r="AT203" s="150" t="s">
        <v>249</v>
      </c>
      <c r="AU203" s="150" t="s">
        <v>233</v>
      </c>
      <c r="AV203" s="13" t="s">
        <v>87</v>
      </c>
      <c r="AW203" s="13" t="s">
        <v>37</v>
      </c>
      <c r="AX203" s="13" t="s">
        <v>76</v>
      </c>
      <c r="AY203" s="150" t="s">
        <v>223</v>
      </c>
    </row>
    <row r="204" spans="2:65" s="14" customFormat="1" ht="11.25">
      <c r="B204" s="156"/>
      <c r="D204" s="143" t="s">
        <v>249</v>
      </c>
      <c r="E204" s="157" t="s">
        <v>19</v>
      </c>
      <c r="F204" s="158" t="s">
        <v>253</v>
      </c>
      <c r="H204" s="159">
        <v>14752.36</v>
      </c>
      <c r="I204" s="160"/>
      <c r="L204" s="156"/>
      <c r="M204" s="161"/>
      <c r="T204" s="162"/>
      <c r="AT204" s="157" t="s">
        <v>249</v>
      </c>
      <c r="AU204" s="157" t="s">
        <v>233</v>
      </c>
      <c r="AV204" s="14" t="s">
        <v>232</v>
      </c>
      <c r="AW204" s="14" t="s">
        <v>37</v>
      </c>
      <c r="AX204" s="14" t="s">
        <v>84</v>
      </c>
      <c r="AY204" s="157" t="s">
        <v>223</v>
      </c>
    </row>
    <row r="205" spans="2:65" s="1" customFormat="1" ht="37.9" customHeight="1">
      <c r="B205" s="34"/>
      <c r="C205" s="129" t="s">
        <v>391</v>
      </c>
      <c r="D205" s="129" t="s">
        <v>227</v>
      </c>
      <c r="E205" s="130" t="s">
        <v>392</v>
      </c>
      <c r="F205" s="131" t="s">
        <v>393</v>
      </c>
      <c r="G205" s="132" t="s">
        <v>271</v>
      </c>
      <c r="H205" s="133">
        <v>15.75</v>
      </c>
      <c r="I205" s="134"/>
      <c r="J205" s="135">
        <f>ROUND(I205*H205,2)</f>
        <v>0</v>
      </c>
      <c r="K205" s="131" t="s">
        <v>272</v>
      </c>
      <c r="L205" s="34"/>
      <c r="M205" s="136" t="s">
        <v>19</v>
      </c>
      <c r="N205" s="137" t="s">
        <v>47</v>
      </c>
      <c r="P205" s="138">
        <f>O205*H205</f>
        <v>0</v>
      </c>
      <c r="Q205" s="138">
        <v>0</v>
      </c>
      <c r="R205" s="138">
        <f>Q205*H205</f>
        <v>0</v>
      </c>
      <c r="S205" s="138">
        <v>0</v>
      </c>
      <c r="T205" s="139">
        <f>S205*H205</f>
        <v>0</v>
      </c>
      <c r="AR205" s="140" t="s">
        <v>232</v>
      </c>
      <c r="AT205" s="140" t="s">
        <v>227</v>
      </c>
      <c r="AU205" s="140" t="s">
        <v>233</v>
      </c>
      <c r="AY205" s="18" t="s">
        <v>223</v>
      </c>
      <c r="BE205" s="141">
        <f>IF(N205="základní",J205,0)</f>
        <v>0</v>
      </c>
      <c r="BF205" s="141">
        <f>IF(N205="snížená",J205,0)</f>
        <v>0</v>
      </c>
      <c r="BG205" s="141">
        <f>IF(N205="zákl. přenesená",J205,0)</f>
        <v>0</v>
      </c>
      <c r="BH205" s="141">
        <f>IF(N205="sníž. přenesená",J205,0)</f>
        <v>0</v>
      </c>
      <c r="BI205" s="141">
        <f>IF(N205="nulová",J205,0)</f>
        <v>0</v>
      </c>
      <c r="BJ205" s="18" t="s">
        <v>84</v>
      </c>
      <c r="BK205" s="141">
        <f>ROUND(I205*H205,2)</f>
        <v>0</v>
      </c>
      <c r="BL205" s="18" t="s">
        <v>232</v>
      </c>
      <c r="BM205" s="140" t="s">
        <v>394</v>
      </c>
    </row>
    <row r="206" spans="2:65" s="1" customFormat="1" ht="11.25">
      <c r="B206" s="34"/>
      <c r="D206" s="163" t="s">
        <v>274</v>
      </c>
      <c r="F206" s="164" t="s">
        <v>395</v>
      </c>
      <c r="I206" s="165"/>
      <c r="L206" s="34"/>
      <c r="M206" s="166"/>
      <c r="T206" s="55"/>
      <c r="AT206" s="18" t="s">
        <v>274</v>
      </c>
      <c r="AU206" s="18" t="s">
        <v>233</v>
      </c>
    </row>
    <row r="207" spans="2:65" s="12" customFormat="1" ht="11.25">
      <c r="B207" s="142"/>
      <c r="D207" s="143" t="s">
        <v>249</v>
      </c>
      <c r="E207" s="144" t="s">
        <v>19</v>
      </c>
      <c r="F207" s="145" t="s">
        <v>366</v>
      </c>
      <c r="H207" s="144" t="s">
        <v>19</v>
      </c>
      <c r="I207" s="146"/>
      <c r="L207" s="142"/>
      <c r="M207" s="147"/>
      <c r="T207" s="148"/>
      <c r="AT207" s="144" t="s">
        <v>249</v>
      </c>
      <c r="AU207" s="144" t="s">
        <v>233</v>
      </c>
      <c r="AV207" s="12" t="s">
        <v>84</v>
      </c>
      <c r="AW207" s="12" t="s">
        <v>37</v>
      </c>
      <c r="AX207" s="12" t="s">
        <v>76</v>
      </c>
      <c r="AY207" s="144" t="s">
        <v>223</v>
      </c>
    </row>
    <row r="208" spans="2:65" s="13" customFormat="1" ht="11.25">
      <c r="B208" s="149"/>
      <c r="D208" s="143" t="s">
        <v>249</v>
      </c>
      <c r="E208" s="150" t="s">
        <v>19</v>
      </c>
      <c r="F208" s="151" t="s">
        <v>396</v>
      </c>
      <c r="H208" s="152">
        <v>15.75</v>
      </c>
      <c r="I208" s="153"/>
      <c r="L208" s="149"/>
      <c r="M208" s="154"/>
      <c r="T208" s="155"/>
      <c r="AT208" s="150" t="s">
        <v>249</v>
      </c>
      <c r="AU208" s="150" t="s">
        <v>233</v>
      </c>
      <c r="AV208" s="13" t="s">
        <v>87</v>
      </c>
      <c r="AW208" s="13" t="s">
        <v>37</v>
      </c>
      <c r="AX208" s="13" t="s">
        <v>84</v>
      </c>
      <c r="AY208" s="150" t="s">
        <v>223</v>
      </c>
    </row>
    <row r="209" spans="2:65" s="1" customFormat="1" ht="37.9" customHeight="1">
      <c r="B209" s="34"/>
      <c r="C209" s="129" t="s">
        <v>397</v>
      </c>
      <c r="D209" s="129" t="s">
        <v>227</v>
      </c>
      <c r="E209" s="130" t="s">
        <v>398</v>
      </c>
      <c r="F209" s="131" t="s">
        <v>399</v>
      </c>
      <c r="G209" s="132" t="s">
        <v>271</v>
      </c>
      <c r="H209" s="133">
        <v>6540.45</v>
      </c>
      <c r="I209" s="134"/>
      <c r="J209" s="135">
        <f>ROUND(I209*H209,2)</f>
        <v>0</v>
      </c>
      <c r="K209" s="131" t="s">
        <v>272</v>
      </c>
      <c r="L209" s="34"/>
      <c r="M209" s="136" t="s">
        <v>19</v>
      </c>
      <c r="N209" s="137" t="s">
        <v>47</v>
      </c>
      <c r="P209" s="138">
        <f>O209*H209</f>
        <v>0</v>
      </c>
      <c r="Q209" s="138">
        <v>0</v>
      </c>
      <c r="R209" s="138">
        <f>Q209*H209</f>
        <v>0</v>
      </c>
      <c r="S209" s="138">
        <v>0</v>
      </c>
      <c r="T209" s="139">
        <f>S209*H209</f>
        <v>0</v>
      </c>
      <c r="AR209" s="140" t="s">
        <v>232</v>
      </c>
      <c r="AT209" s="140" t="s">
        <v>227</v>
      </c>
      <c r="AU209" s="140" t="s">
        <v>233</v>
      </c>
      <c r="AY209" s="18" t="s">
        <v>223</v>
      </c>
      <c r="BE209" s="141">
        <f>IF(N209="základní",J209,0)</f>
        <v>0</v>
      </c>
      <c r="BF209" s="141">
        <f>IF(N209="snížená",J209,0)</f>
        <v>0</v>
      </c>
      <c r="BG209" s="141">
        <f>IF(N209="zákl. přenesená",J209,0)</f>
        <v>0</v>
      </c>
      <c r="BH209" s="141">
        <f>IF(N209="sníž. přenesená",J209,0)</f>
        <v>0</v>
      </c>
      <c r="BI209" s="141">
        <f>IF(N209="nulová",J209,0)</f>
        <v>0</v>
      </c>
      <c r="BJ209" s="18" t="s">
        <v>84</v>
      </c>
      <c r="BK209" s="141">
        <f>ROUND(I209*H209,2)</f>
        <v>0</v>
      </c>
      <c r="BL209" s="18" t="s">
        <v>232</v>
      </c>
      <c r="BM209" s="140" t="s">
        <v>400</v>
      </c>
    </row>
    <row r="210" spans="2:65" s="1" customFormat="1" ht="11.25">
      <c r="B210" s="34"/>
      <c r="D210" s="163" t="s">
        <v>274</v>
      </c>
      <c r="F210" s="164" t="s">
        <v>401</v>
      </c>
      <c r="I210" s="165"/>
      <c r="L210" s="34"/>
      <c r="M210" s="166"/>
      <c r="T210" s="55"/>
      <c r="AT210" s="18" t="s">
        <v>274</v>
      </c>
      <c r="AU210" s="18" t="s">
        <v>233</v>
      </c>
    </row>
    <row r="211" spans="2:65" s="12" customFormat="1" ht="11.25">
      <c r="B211" s="142"/>
      <c r="D211" s="143" t="s">
        <v>249</v>
      </c>
      <c r="E211" s="144" t="s">
        <v>19</v>
      </c>
      <c r="F211" s="145" t="s">
        <v>366</v>
      </c>
      <c r="H211" s="144" t="s">
        <v>19</v>
      </c>
      <c r="I211" s="146"/>
      <c r="L211" s="142"/>
      <c r="M211" s="147"/>
      <c r="T211" s="148"/>
      <c r="AT211" s="144" t="s">
        <v>249</v>
      </c>
      <c r="AU211" s="144" t="s">
        <v>233</v>
      </c>
      <c r="AV211" s="12" t="s">
        <v>84</v>
      </c>
      <c r="AW211" s="12" t="s">
        <v>37</v>
      </c>
      <c r="AX211" s="12" t="s">
        <v>76</v>
      </c>
      <c r="AY211" s="144" t="s">
        <v>223</v>
      </c>
    </row>
    <row r="212" spans="2:65" s="13" customFormat="1" ht="11.25">
      <c r="B212" s="149"/>
      <c r="D212" s="143" t="s">
        <v>249</v>
      </c>
      <c r="E212" s="150" t="s">
        <v>19</v>
      </c>
      <c r="F212" s="151" t="s">
        <v>402</v>
      </c>
      <c r="H212" s="152">
        <v>6540.45</v>
      </c>
      <c r="I212" s="153"/>
      <c r="L212" s="149"/>
      <c r="M212" s="154"/>
      <c r="T212" s="155"/>
      <c r="AT212" s="150" t="s">
        <v>249</v>
      </c>
      <c r="AU212" s="150" t="s">
        <v>233</v>
      </c>
      <c r="AV212" s="13" t="s">
        <v>87</v>
      </c>
      <c r="AW212" s="13" t="s">
        <v>37</v>
      </c>
      <c r="AX212" s="13" t="s">
        <v>84</v>
      </c>
      <c r="AY212" s="150" t="s">
        <v>223</v>
      </c>
    </row>
    <row r="213" spans="2:65" s="11" customFormat="1" ht="20.85" customHeight="1">
      <c r="B213" s="117"/>
      <c r="D213" s="118" t="s">
        <v>75</v>
      </c>
      <c r="E213" s="127" t="s">
        <v>403</v>
      </c>
      <c r="F213" s="127" t="s">
        <v>404</v>
      </c>
      <c r="I213" s="120"/>
      <c r="J213" s="128">
        <f>BK213</f>
        <v>0</v>
      </c>
      <c r="L213" s="117"/>
      <c r="M213" s="122"/>
      <c r="P213" s="123">
        <f>SUM(P214:P227)</f>
        <v>0</v>
      </c>
      <c r="R213" s="123">
        <f>SUM(R214:R227)</f>
        <v>0</v>
      </c>
      <c r="T213" s="124">
        <f>SUM(T214:T227)</f>
        <v>0</v>
      </c>
      <c r="AR213" s="118" t="s">
        <v>84</v>
      </c>
      <c r="AT213" s="125" t="s">
        <v>75</v>
      </c>
      <c r="AU213" s="125" t="s">
        <v>87</v>
      </c>
      <c r="AY213" s="118" t="s">
        <v>223</v>
      </c>
      <c r="BK213" s="126">
        <f>SUM(BK214:BK227)</f>
        <v>0</v>
      </c>
    </row>
    <row r="214" spans="2:65" s="1" customFormat="1" ht="44.25" customHeight="1">
      <c r="B214" s="34"/>
      <c r="C214" s="129" t="s">
        <v>405</v>
      </c>
      <c r="D214" s="129" t="s">
        <v>227</v>
      </c>
      <c r="E214" s="130" t="s">
        <v>406</v>
      </c>
      <c r="F214" s="131" t="s">
        <v>407</v>
      </c>
      <c r="G214" s="132" t="s">
        <v>271</v>
      </c>
      <c r="H214" s="133">
        <v>6229</v>
      </c>
      <c r="I214" s="134"/>
      <c r="J214" s="135">
        <f>ROUND(I214*H214,2)</f>
        <v>0</v>
      </c>
      <c r="K214" s="131" t="s">
        <v>272</v>
      </c>
      <c r="L214" s="34"/>
      <c r="M214" s="136" t="s">
        <v>19</v>
      </c>
      <c r="N214" s="137" t="s">
        <v>47</v>
      </c>
      <c r="P214" s="138">
        <f>O214*H214</f>
        <v>0</v>
      </c>
      <c r="Q214" s="138">
        <v>0</v>
      </c>
      <c r="R214" s="138">
        <f>Q214*H214</f>
        <v>0</v>
      </c>
      <c r="S214" s="138">
        <v>0</v>
      </c>
      <c r="T214" s="139">
        <f>S214*H214</f>
        <v>0</v>
      </c>
      <c r="AR214" s="140" t="s">
        <v>232</v>
      </c>
      <c r="AT214" s="140" t="s">
        <v>227</v>
      </c>
      <c r="AU214" s="140" t="s">
        <v>233</v>
      </c>
      <c r="AY214" s="18" t="s">
        <v>223</v>
      </c>
      <c r="BE214" s="141">
        <f>IF(N214="základní",J214,0)</f>
        <v>0</v>
      </c>
      <c r="BF214" s="141">
        <f>IF(N214="snížená",J214,0)</f>
        <v>0</v>
      </c>
      <c r="BG214" s="141">
        <f>IF(N214="zákl. přenesená",J214,0)</f>
        <v>0</v>
      </c>
      <c r="BH214" s="141">
        <f>IF(N214="sníž. přenesená",J214,0)</f>
        <v>0</v>
      </c>
      <c r="BI214" s="141">
        <f>IF(N214="nulová",J214,0)</f>
        <v>0</v>
      </c>
      <c r="BJ214" s="18" t="s">
        <v>84</v>
      </c>
      <c r="BK214" s="141">
        <f>ROUND(I214*H214,2)</f>
        <v>0</v>
      </c>
      <c r="BL214" s="18" t="s">
        <v>232</v>
      </c>
      <c r="BM214" s="140" t="s">
        <v>408</v>
      </c>
    </row>
    <row r="215" spans="2:65" s="1" customFormat="1" ht="11.25">
      <c r="B215" s="34"/>
      <c r="D215" s="163" t="s">
        <v>274</v>
      </c>
      <c r="F215" s="164" t="s">
        <v>409</v>
      </c>
      <c r="I215" s="165"/>
      <c r="L215" s="34"/>
      <c r="M215" s="166"/>
      <c r="T215" s="55"/>
      <c r="AT215" s="18" t="s">
        <v>274</v>
      </c>
      <c r="AU215" s="18" t="s">
        <v>233</v>
      </c>
    </row>
    <row r="216" spans="2:65" s="13" customFormat="1" ht="22.5">
      <c r="B216" s="149"/>
      <c r="D216" s="143" t="s">
        <v>249</v>
      </c>
      <c r="E216" s="150" t="s">
        <v>19</v>
      </c>
      <c r="F216" s="151" t="s">
        <v>410</v>
      </c>
      <c r="H216" s="152">
        <v>6229</v>
      </c>
      <c r="I216" s="153"/>
      <c r="L216" s="149"/>
      <c r="M216" s="154"/>
      <c r="T216" s="155"/>
      <c r="AT216" s="150" t="s">
        <v>249</v>
      </c>
      <c r="AU216" s="150" t="s">
        <v>233</v>
      </c>
      <c r="AV216" s="13" t="s">
        <v>87</v>
      </c>
      <c r="AW216" s="13" t="s">
        <v>37</v>
      </c>
      <c r="AX216" s="13" t="s">
        <v>84</v>
      </c>
      <c r="AY216" s="150" t="s">
        <v>223</v>
      </c>
    </row>
    <row r="217" spans="2:65" s="1" customFormat="1" ht="24.2" customHeight="1">
      <c r="B217" s="34"/>
      <c r="C217" s="129" t="s">
        <v>411</v>
      </c>
      <c r="D217" s="129" t="s">
        <v>227</v>
      </c>
      <c r="E217" s="130" t="s">
        <v>412</v>
      </c>
      <c r="F217" s="131" t="s">
        <v>413</v>
      </c>
      <c r="G217" s="132" t="s">
        <v>271</v>
      </c>
      <c r="H217" s="133">
        <v>12458</v>
      </c>
      <c r="I217" s="134"/>
      <c r="J217" s="135">
        <f>ROUND(I217*H217,2)</f>
        <v>0</v>
      </c>
      <c r="K217" s="131" t="s">
        <v>231</v>
      </c>
      <c r="L217" s="34"/>
      <c r="M217" s="136" t="s">
        <v>19</v>
      </c>
      <c r="N217" s="137" t="s">
        <v>47</v>
      </c>
      <c r="P217" s="138">
        <f>O217*H217</f>
        <v>0</v>
      </c>
      <c r="Q217" s="138">
        <v>0</v>
      </c>
      <c r="R217" s="138">
        <f>Q217*H217</f>
        <v>0</v>
      </c>
      <c r="S217" s="138">
        <v>0</v>
      </c>
      <c r="T217" s="139">
        <f>S217*H217</f>
        <v>0</v>
      </c>
      <c r="AR217" s="140" t="s">
        <v>232</v>
      </c>
      <c r="AT217" s="140" t="s">
        <v>227</v>
      </c>
      <c r="AU217" s="140" t="s">
        <v>233</v>
      </c>
      <c r="AY217" s="18" t="s">
        <v>223</v>
      </c>
      <c r="BE217" s="141">
        <f>IF(N217="základní",J217,0)</f>
        <v>0</v>
      </c>
      <c r="BF217" s="141">
        <f>IF(N217="snížená",J217,0)</f>
        <v>0</v>
      </c>
      <c r="BG217" s="141">
        <f>IF(N217="zákl. přenesená",J217,0)</f>
        <v>0</v>
      </c>
      <c r="BH217" s="141">
        <f>IF(N217="sníž. přenesená",J217,0)</f>
        <v>0</v>
      </c>
      <c r="BI217" s="141">
        <f>IF(N217="nulová",J217,0)</f>
        <v>0</v>
      </c>
      <c r="BJ217" s="18" t="s">
        <v>84</v>
      </c>
      <c r="BK217" s="141">
        <f>ROUND(I217*H217,2)</f>
        <v>0</v>
      </c>
      <c r="BL217" s="18" t="s">
        <v>232</v>
      </c>
      <c r="BM217" s="140" t="s">
        <v>414</v>
      </c>
    </row>
    <row r="218" spans="2:65" s="13" customFormat="1" ht="22.5">
      <c r="B218" s="149"/>
      <c r="D218" s="143" t="s">
        <v>249</v>
      </c>
      <c r="E218" s="150" t="s">
        <v>19</v>
      </c>
      <c r="F218" s="151" t="s">
        <v>415</v>
      </c>
      <c r="H218" s="152">
        <v>12458</v>
      </c>
      <c r="I218" s="153"/>
      <c r="L218" s="149"/>
      <c r="M218" s="154"/>
      <c r="T218" s="155"/>
      <c r="AT218" s="150" t="s">
        <v>249</v>
      </c>
      <c r="AU218" s="150" t="s">
        <v>233</v>
      </c>
      <c r="AV218" s="13" t="s">
        <v>87</v>
      </c>
      <c r="AW218" s="13" t="s">
        <v>37</v>
      </c>
      <c r="AX218" s="13" t="s">
        <v>84</v>
      </c>
      <c r="AY218" s="150" t="s">
        <v>223</v>
      </c>
    </row>
    <row r="219" spans="2:65" s="1" customFormat="1" ht="44.25" customHeight="1">
      <c r="B219" s="34"/>
      <c r="C219" s="129" t="s">
        <v>416</v>
      </c>
      <c r="D219" s="129" t="s">
        <v>227</v>
      </c>
      <c r="E219" s="130" t="s">
        <v>417</v>
      </c>
      <c r="F219" s="131" t="s">
        <v>418</v>
      </c>
      <c r="G219" s="132" t="s">
        <v>271</v>
      </c>
      <c r="H219" s="133">
        <v>6229</v>
      </c>
      <c r="I219" s="134"/>
      <c r="J219" s="135">
        <f>ROUND(I219*H219,2)</f>
        <v>0</v>
      </c>
      <c r="K219" s="131" t="s">
        <v>272</v>
      </c>
      <c r="L219" s="34"/>
      <c r="M219" s="136" t="s">
        <v>19</v>
      </c>
      <c r="N219" s="137" t="s">
        <v>47</v>
      </c>
      <c r="P219" s="138">
        <f>O219*H219</f>
        <v>0</v>
      </c>
      <c r="Q219" s="138">
        <v>0</v>
      </c>
      <c r="R219" s="138">
        <f>Q219*H219</f>
        <v>0</v>
      </c>
      <c r="S219" s="138">
        <v>0</v>
      </c>
      <c r="T219" s="139">
        <f>S219*H219</f>
        <v>0</v>
      </c>
      <c r="AR219" s="140" t="s">
        <v>232</v>
      </c>
      <c r="AT219" s="140" t="s">
        <v>227</v>
      </c>
      <c r="AU219" s="140" t="s">
        <v>233</v>
      </c>
      <c r="AY219" s="18" t="s">
        <v>223</v>
      </c>
      <c r="BE219" s="141">
        <f>IF(N219="základní",J219,0)</f>
        <v>0</v>
      </c>
      <c r="BF219" s="141">
        <f>IF(N219="snížená",J219,0)</f>
        <v>0</v>
      </c>
      <c r="BG219" s="141">
        <f>IF(N219="zákl. přenesená",J219,0)</f>
        <v>0</v>
      </c>
      <c r="BH219" s="141">
        <f>IF(N219="sníž. přenesená",J219,0)</f>
        <v>0</v>
      </c>
      <c r="BI219" s="141">
        <f>IF(N219="nulová",J219,0)</f>
        <v>0</v>
      </c>
      <c r="BJ219" s="18" t="s">
        <v>84</v>
      </c>
      <c r="BK219" s="141">
        <f>ROUND(I219*H219,2)</f>
        <v>0</v>
      </c>
      <c r="BL219" s="18" t="s">
        <v>232</v>
      </c>
      <c r="BM219" s="140" t="s">
        <v>419</v>
      </c>
    </row>
    <row r="220" spans="2:65" s="1" customFormat="1" ht="11.25">
      <c r="B220" s="34"/>
      <c r="D220" s="163" t="s">
        <v>274</v>
      </c>
      <c r="F220" s="164" t="s">
        <v>420</v>
      </c>
      <c r="I220" s="165"/>
      <c r="L220" s="34"/>
      <c r="M220" s="166"/>
      <c r="T220" s="55"/>
      <c r="AT220" s="18" t="s">
        <v>274</v>
      </c>
      <c r="AU220" s="18" t="s">
        <v>233</v>
      </c>
    </row>
    <row r="221" spans="2:65" s="13" customFormat="1" ht="22.5">
      <c r="B221" s="149"/>
      <c r="D221" s="143" t="s">
        <v>249</v>
      </c>
      <c r="E221" s="150" t="s">
        <v>19</v>
      </c>
      <c r="F221" s="151" t="s">
        <v>410</v>
      </c>
      <c r="H221" s="152">
        <v>6229</v>
      </c>
      <c r="I221" s="153"/>
      <c r="L221" s="149"/>
      <c r="M221" s="154"/>
      <c r="T221" s="155"/>
      <c r="AT221" s="150" t="s">
        <v>249</v>
      </c>
      <c r="AU221" s="150" t="s">
        <v>233</v>
      </c>
      <c r="AV221" s="13" t="s">
        <v>87</v>
      </c>
      <c r="AW221" s="13" t="s">
        <v>37</v>
      </c>
      <c r="AX221" s="13" t="s">
        <v>84</v>
      </c>
      <c r="AY221" s="150" t="s">
        <v>223</v>
      </c>
    </row>
    <row r="222" spans="2:65" s="1" customFormat="1" ht="49.15" customHeight="1">
      <c r="B222" s="34"/>
      <c r="C222" s="129" t="s">
        <v>421</v>
      </c>
      <c r="D222" s="129" t="s">
        <v>227</v>
      </c>
      <c r="E222" s="130" t="s">
        <v>422</v>
      </c>
      <c r="F222" s="131" t="s">
        <v>423</v>
      </c>
      <c r="G222" s="132" t="s">
        <v>271</v>
      </c>
      <c r="H222" s="133">
        <v>6229</v>
      </c>
      <c r="I222" s="134"/>
      <c r="J222" s="135">
        <f>ROUND(I222*H222,2)</f>
        <v>0</v>
      </c>
      <c r="K222" s="131" t="s">
        <v>272</v>
      </c>
      <c r="L222" s="34"/>
      <c r="M222" s="136" t="s">
        <v>19</v>
      </c>
      <c r="N222" s="137" t="s">
        <v>47</v>
      </c>
      <c r="P222" s="138">
        <f>O222*H222</f>
        <v>0</v>
      </c>
      <c r="Q222" s="138">
        <v>0</v>
      </c>
      <c r="R222" s="138">
        <f>Q222*H222</f>
        <v>0</v>
      </c>
      <c r="S222" s="138">
        <v>0</v>
      </c>
      <c r="T222" s="139">
        <f>S222*H222</f>
        <v>0</v>
      </c>
      <c r="AR222" s="140" t="s">
        <v>232</v>
      </c>
      <c r="AT222" s="140" t="s">
        <v>227</v>
      </c>
      <c r="AU222" s="140" t="s">
        <v>233</v>
      </c>
      <c r="AY222" s="18" t="s">
        <v>223</v>
      </c>
      <c r="BE222" s="141">
        <f>IF(N222="základní",J222,0)</f>
        <v>0</v>
      </c>
      <c r="BF222" s="141">
        <f>IF(N222="snížená",J222,0)</f>
        <v>0</v>
      </c>
      <c r="BG222" s="141">
        <f>IF(N222="zákl. přenesená",J222,0)</f>
        <v>0</v>
      </c>
      <c r="BH222" s="141">
        <f>IF(N222="sníž. přenesená",J222,0)</f>
        <v>0</v>
      </c>
      <c r="BI222" s="141">
        <f>IF(N222="nulová",J222,0)</f>
        <v>0</v>
      </c>
      <c r="BJ222" s="18" t="s">
        <v>84</v>
      </c>
      <c r="BK222" s="141">
        <f>ROUND(I222*H222,2)</f>
        <v>0</v>
      </c>
      <c r="BL222" s="18" t="s">
        <v>232</v>
      </c>
      <c r="BM222" s="140" t="s">
        <v>424</v>
      </c>
    </row>
    <row r="223" spans="2:65" s="1" customFormat="1" ht="11.25">
      <c r="B223" s="34"/>
      <c r="D223" s="163" t="s">
        <v>274</v>
      </c>
      <c r="F223" s="164" t="s">
        <v>425</v>
      </c>
      <c r="I223" s="165"/>
      <c r="L223" s="34"/>
      <c r="M223" s="166"/>
      <c r="T223" s="55"/>
      <c r="AT223" s="18" t="s">
        <v>274</v>
      </c>
      <c r="AU223" s="18" t="s">
        <v>233</v>
      </c>
    </row>
    <row r="224" spans="2:65" s="13" customFormat="1" ht="22.5">
      <c r="B224" s="149"/>
      <c r="D224" s="143" t="s">
        <v>249</v>
      </c>
      <c r="E224" s="150" t="s">
        <v>19</v>
      </c>
      <c r="F224" s="151" t="s">
        <v>410</v>
      </c>
      <c r="H224" s="152">
        <v>6229</v>
      </c>
      <c r="I224" s="153"/>
      <c r="L224" s="149"/>
      <c r="M224" s="154"/>
      <c r="T224" s="155"/>
      <c r="AT224" s="150" t="s">
        <v>249</v>
      </c>
      <c r="AU224" s="150" t="s">
        <v>233</v>
      </c>
      <c r="AV224" s="13" t="s">
        <v>87</v>
      </c>
      <c r="AW224" s="13" t="s">
        <v>37</v>
      </c>
      <c r="AX224" s="13" t="s">
        <v>84</v>
      </c>
      <c r="AY224" s="150" t="s">
        <v>223</v>
      </c>
    </row>
    <row r="225" spans="2:65" s="1" customFormat="1" ht="24.2" customHeight="1">
      <c r="B225" s="34"/>
      <c r="C225" s="129" t="s">
        <v>426</v>
      </c>
      <c r="D225" s="129" t="s">
        <v>227</v>
      </c>
      <c r="E225" s="130" t="s">
        <v>427</v>
      </c>
      <c r="F225" s="131" t="s">
        <v>428</v>
      </c>
      <c r="G225" s="132" t="s">
        <v>271</v>
      </c>
      <c r="H225" s="133">
        <v>6229</v>
      </c>
      <c r="I225" s="134"/>
      <c r="J225" s="135">
        <f>ROUND(I225*H225,2)</f>
        <v>0</v>
      </c>
      <c r="K225" s="131" t="s">
        <v>272</v>
      </c>
      <c r="L225" s="34"/>
      <c r="M225" s="136" t="s">
        <v>19</v>
      </c>
      <c r="N225" s="137" t="s">
        <v>47</v>
      </c>
      <c r="P225" s="138">
        <f>O225*H225</f>
        <v>0</v>
      </c>
      <c r="Q225" s="138">
        <v>0</v>
      </c>
      <c r="R225" s="138">
        <f>Q225*H225</f>
        <v>0</v>
      </c>
      <c r="S225" s="138">
        <v>0</v>
      </c>
      <c r="T225" s="139">
        <f>S225*H225</f>
        <v>0</v>
      </c>
      <c r="AR225" s="140" t="s">
        <v>232</v>
      </c>
      <c r="AT225" s="140" t="s">
        <v>227</v>
      </c>
      <c r="AU225" s="140" t="s">
        <v>233</v>
      </c>
      <c r="AY225" s="18" t="s">
        <v>223</v>
      </c>
      <c r="BE225" s="141">
        <f>IF(N225="základní",J225,0)</f>
        <v>0</v>
      </c>
      <c r="BF225" s="141">
        <f>IF(N225="snížená",J225,0)</f>
        <v>0</v>
      </c>
      <c r="BG225" s="141">
        <f>IF(N225="zákl. přenesená",J225,0)</f>
        <v>0</v>
      </c>
      <c r="BH225" s="141">
        <f>IF(N225="sníž. přenesená",J225,0)</f>
        <v>0</v>
      </c>
      <c r="BI225" s="141">
        <f>IF(N225="nulová",J225,0)</f>
        <v>0</v>
      </c>
      <c r="BJ225" s="18" t="s">
        <v>84</v>
      </c>
      <c r="BK225" s="141">
        <f>ROUND(I225*H225,2)</f>
        <v>0</v>
      </c>
      <c r="BL225" s="18" t="s">
        <v>232</v>
      </c>
      <c r="BM225" s="140" t="s">
        <v>429</v>
      </c>
    </row>
    <row r="226" spans="2:65" s="1" customFormat="1" ht="11.25">
      <c r="B226" s="34"/>
      <c r="D226" s="163" t="s">
        <v>274</v>
      </c>
      <c r="F226" s="164" t="s">
        <v>430</v>
      </c>
      <c r="I226" s="165"/>
      <c r="L226" s="34"/>
      <c r="M226" s="166"/>
      <c r="T226" s="55"/>
      <c r="AT226" s="18" t="s">
        <v>274</v>
      </c>
      <c r="AU226" s="18" t="s">
        <v>233</v>
      </c>
    </row>
    <row r="227" spans="2:65" s="13" customFormat="1" ht="22.5">
      <c r="B227" s="149"/>
      <c r="D227" s="143" t="s">
        <v>249</v>
      </c>
      <c r="E227" s="150" t="s">
        <v>19</v>
      </c>
      <c r="F227" s="151" t="s">
        <v>410</v>
      </c>
      <c r="H227" s="152">
        <v>6229</v>
      </c>
      <c r="I227" s="153"/>
      <c r="L227" s="149"/>
      <c r="M227" s="154"/>
      <c r="T227" s="155"/>
      <c r="AT227" s="150" t="s">
        <v>249</v>
      </c>
      <c r="AU227" s="150" t="s">
        <v>233</v>
      </c>
      <c r="AV227" s="13" t="s">
        <v>87</v>
      </c>
      <c r="AW227" s="13" t="s">
        <v>37</v>
      </c>
      <c r="AX227" s="13" t="s">
        <v>84</v>
      </c>
      <c r="AY227" s="150" t="s">
        <v>223</v>
      </c>
    </row>
    <row r="228" spans="2:65" s="11" customFormat="1" ht="20.85" customHeight="1">
      <c r="B228" s="117"/>
      <c r="D228" s="118" t="s">
        <v>75</v>
      </c>
      <c r="E228" s="127" t="s">
        <v>431</v>
      </c>
      <c r="F228" s="127" t="s">
        <v>432</v>
      </c>
      <c r="I228" s="120"/>
      <c r="J228" s="128">
        <f>BK228</f>
        <v>0</v>
      </c>
      <c r="L228" s="117"/>
      <c r="M228" s="122"/>
      <c r="P228" s="123">
        <f>SUM(P229:P235)</f>
        <v>0</v>
      </c>
      <c r="R228" s="123">
        <f>SUM(R229:R235)</f>
        <v>3.9999000000000002</v>
      </c>
      <c r="T228" s="124">
        <f>SUM(T229:T235)</f>
        <v>0</v>
      </c>
      <c r="AR228" s="118" t="s">
        <v>84</v>
      </c>
      <c r="AT228" s="125" t="s">
        <v>75</v>
      </c>
      <c r="AU228" s="125" t="s">
        <v>87</v>
      </c>
      <c r="AY228" s="118" t="s">
        <v>223</v>
      </c>
      <c r="BK228" s="126">
        <f>SUM(BK229:BK235)</f>
        <v>0</v>
      </c>
    </row>
    <row r="229" spans="2:65" s="1" customFormat="1" ht="78" customHeight="1">
      <c r="B229" s="34"/>
      <c r="C229" s="129" t="s">
        <v>433</v>
      </c>
      <c r="D229" s="129" t="s">
        <v>227</v>
      </c>
      <c r="E229" s="130" t="s">
        <v>434</v>
      </c>
      <c r="F229" s="131" t="s">
        <v>435</v>
      </c>
      <c r="G229" s="132" t="s">
        <v>271</v>
      </c>
      <c r="H229" s="133">
        <v>15</v>
      </c>
      <c r="I229" s="134"/>
      <c r="J229" s="135">
        <f>ROUND(I229*H229,2)</f>
        <v>0</v>
      </c>
      <c r="K229" s="131" t="s">
        <v>272</v>
      </c>
      <c r="L229" s="34"/>
      <c r="M229" s="136" t="s">
        <v>19</v>
      </c>
      <c r="N229" s="137" t="s">
        <v>47</v>
      </c>
      <c r="P229" s="138">
        <f>O229*H229</f>
        <v>0</v>
      </c>
      <c r="Q229" s="138">
        <v>0.11162</v>
      </c>
      <c r="R229" s="138">
        <f>Q229*H229</f>
        <v>1.6742999999999999</v>
      </c>
      <c r="S229" s="138">
        <v>0</v>
      </c>
      <c r="T229" s="139">
        <f>S229*H229</f>
        <v>0</v>
      </c>
      <c r="AR229" s="140" t="s">
        <v>232</v>
      </c>
      <c r="AT229" s="140" t="s">
        <v>227</v>
      </c>
      <c r="AU229" s="140" t="s">
        <v>233</v>
      </c>
      <c r="AY229" s="18" t="s">
        <v>223</v>
      </c>
      <c r="BE229" s="141">
        <f>IF(N229="základní",J229,0)</f>
        <v>0</v>
      </c>
      <c r="BF229" s="141">
        <f>IF(N229="snížená",J229,0)</f>
        <v>0</v>
      </c>
      <c r="BG229" s="141">
        <f>IF(N229="zákl. přenesená",J229,0)</f>
        <v>0</v>
      </c>
      <c r="BH229" s="141">
        <f>IF(N229="sníž. přenesená",J229,0)</f>
        <v>0</v>
      </c>
      <c r="BI229" s="141">
        <f>IF(N229="nulová",J229,0)</f>
        <v>0</v>
      </c>
      <c r="BJ229" s="18" t="s">
        <v>84</v>
      </c>
      <c r="BK229" s="141">
        <f>ROUND(I229*H229,2)</f>
        <v>0</v>
      </c>
      <c r="BL229" s="18" t="s">
        <v>232</v>
      </c>
      <c r="BM229" s="140" t="s">
        <v>436</v>
      </c>
    </row>
    <row r="230" spans="2:65" s="1" customFormat="1" ht="11.25">
      <c r="B230" s="34"/>
      <c r="D230" s="163" t="s">
        <v>274</v>
      </c>
      <c r="F230" s="164" t="s">
        <v>437</v>
      </c>
      <c r="I230" s="165"/>
      <c r="L230" s="34"/>
      <c r="M230" s="166"/>
      <c r="T230" s="55"/>
      <c r="AT230" s="18" t="s">
        <v>274</v>
      </c>
      <c r="AU230" s="18" t="s">
        <v>233</v>
      </c>
    </row>
    <row r="231" spans="2:65" s="13" customFormat="1" ht="11.25">
      <c r="B231" s="149"/>
      <c r="D231" s="143" t="s">
        <v>249</v>
      </c>
      <c r="E231" s="150" t="s">
        <v>19</v>
      </c>
      <c r="F231" s="151" t="s">
        <v>438</v>
      </c>
      <c r="H231" s="152">
        <v>15</v>
      </c>
      <c r="I231" s="153"/>
      <c r="L231" s="149"/>
      <c r="M231" s="154"/>
      <c r="T231" s="155"/>
      <c r="AT231" s="150" t="s">
        <v>249</v>
      </c>
      <c r="AU231" s="150" t="s">
        <v>233</v>
      </c>
      <c r="AV231" s="13" t="s">
        <v>87</v>
      </c>
      <c r="AW231" s="13" t="s">
        <v>37</v>
      </c>
      <c r="AX231" s="13" t="s">
        <v>84</v>
      </c>
      <c r="AY231" s="150" t="s">
        <v>223</v>
      </c>
    </row>
    <row r="232" spans="2:65" s="1" customFormat="1" ht="24.2" customHeight="1">
      <c r="B232" s="34"/>
      <c r="C232" s="174" t="s">
        <v>439</v>
      </c>
      <c r="D232" s="174" t="s">
        <v>314</v>
      </c>
      <c r="E232" s="175" t="s">
        <v>440</v>
      </c>
      <c r="F232" s="176" t="s">
        <v>441</v>
      </c>
      <c r="G232" s="177" t="s">
        <v>271</v>
      </c>
      <c r="H232" s="178">
        <v>15.3</v>
      </c>
      <c r="I232" s="179"/>
      <c r="J232" s="180">
        <f>ROUND(I232*H232,2)</f>
        <v>0</v>
      </c>
      <c r="K232" s="176" t="s">
        <v>272</v>
      </c>
      <c r="L232" s="181"/>
      <c r="M232" s="182" t="s">
        <v>19</v>
      </c>
      <c r="N232" s="183" t="s">
        <v>47</v>
      </c>
      <c r="P232" s="138">
        <f>O232*H232</f>
        <v>0</v>
      </c>
      <c r="Q232" s="138">
        <v>0.152</v>
      </c>
      <c r="R232" s="138">
        <f>Q232*H232</f>
        <v>2.3256000000000001</v>
      </c>
      <c r="S232" s="138">
        <v>0</v>
      </c>
      <c r="T232" s="139">
        <f>S232*H232</f>
        <v>0</v>
      </c>
      <c r="AR232" s="140" t="s">
        <v>268</v>
      </c>
      <c r="AT232" s="140" t="s">
        <v>314</v>
      </c>
      <c r="AU232" s="140" t="s">
        <v>233</v>
      </c>
      <c r="AY232" s="18" t="s">
        <v>223</v>
      </c>
      <c r="BE232" s="141">
        <f>IF(N232="základní",J232,0)</f>
        <v>0</v>
      </c>
      <c r="BF232" s="141">
        <f>IF(N232="snížená",J232,0)</f>
        <v>0</v>
      </c>
      <c r="BG232" s="141">
        <f>IF(N232="zákl. přenesená",J232,0)</f>
        <v>0</v>
      </c>
      <c r="BH232" s="141">
        <f>IF(N232="sníž. přenesená",J232,0)</f>
        <v>0</v>
      </c>
      <c r="BI232" s="141">
        <f>IF(N232="nulová",J232,0)</f>
        <v>0</v>
      </c>
      <c r="BJ232" s="18" t="s">
        <v>84</v>
      </c>
      <c r="BK232" s="141">
        <f>ROUND(I232*H232,2)</f>
        <v>0</v>
      </c>
      <c r="BL232" s="18" t="s">
        <v>232</v>
      </c>
      <c r="BM232" s="140" t="s">
        <v>442</v>
      </c>
    </row>
    <row r="233" spans="2:65" s="13" customFormat="1" ht="11.25">
      <c r="B233" s="149"/>
      <c r="D233" s="143" t="s">
        <v>249</v>
      </c>
      <c r="E233" s="150" t="s">
        <v>19</v>
      </c>
      <c r="F233" s="151" t="s">
        <v>438</v>
      </c>
      <c r="H233" s="152">
        <v>15</v>
      </c>
      <c r="I233" s="153"/>
      <c r="L233" s="149"/>
      <c r="M233" s="154"/>
      <c r="T233" s="155"/>
      <c r="AT233" s="150" t="s">
        <v>249</v>
      </c>
      <c r="AU233" s="150" t="s">
        <v>233</v>
      </c>
      <c r="AV233" s="13" t="s">
        <v>87</v>
      </c>
      <c r="AW233" s="13" t="s">
        <v>37</v>
      </c>
      <c r="AX233" s="13" t="s">
        <v>76</v>
      </c>
      <c r="AY233" s="150" t="s">
        <v>223</v>
      </c>
    </row>
    <row r="234" spans="2:65" s="13" customFormat="1" ht="11.25">
      <c r="B234" s="149"/>
      <c r="D234" s="143" t="s">
        <v>249</v>
      </c>
      <c r="E234" s="150" t="s">
        <v>19</v>
      </c>
      <c r="F234" s="151" t="s">
        <v>443</v>
      </c>
      <c r="H234" s="152">
        <v>0.3</v>
      </c>
      <c r="I234" s="153"/>
      <c r="L234" s="149"/>
      <c r="M234" s="154"/>
      <c r="T234" s="155"/>
      <c r="AT234" s="150" t="s">
        <v>249</v>
      </c>
      <c r="AU234" s="150" t="s">
        <v>233</v>
      </c>
      <c r="AV234" s="13" t="s">
        <v>87</v>
      </c>
      <c r="AW234" s="13" t="s">
        <v>37</v>
      </c>
      <c r="AX234" s="13" t="s">
        <v>76</v>
      </c>
      <c r="AY234" s="150" t="s">
        <v>223</v>
      </c>
    </row>
    <row r="235" spans="2:65" s="14" customFormat="1" ht="11.25">
      <c r="B235" s="156"/>
      <c r="D235" s="143" t="s">
        <v>249</v>
      </c>
      <c r="E235" s="157" t="s">
        <v>19</v>
      </c>
      <c r="F235" s="158" t="s">
        <v>253</v>
      </c>
      <c r="H235" s="159">
        <v>15.3</v>
      </c>
      <c r="I235" s="160"/>
      <c r="L235" s="156"/>
      <c r="M235" s="161"/>
      <c r="T235" s="162"/>
      <c r="AT235" s="157" t="s">
        <v>249</v>
      </c>
      <c r="AU235" s="157" t="s">
        <v>233</v>
      </c>
      <c r="AV235" s="14" t="s">
        <v>232</v>
      </c>
      <c r="AW235" s="14" t="s">
        <v>37</v>
      </c>
      <c r="AX235" s="14" t="s">
        <v>84</v>
      </c>
      <c r="AY235" s="157" t="s">
        <v>223</v>
      </c>
    </row>
    <row r="236" spans="2:65" s="11" customFormat="1" ht="20.85" customHeight="1">
      <c r="B236" s="117"/>
      <c r="D236" s="118" t="s">
        <v>75</v>
      </c>
      <c r="E236" s="127" t="s">
        <v>444</v>
      </c>
      <c r="F236" s="127" t="s">
        <v>445</v>
      </c>
      <c r="I236" s="120"/>
      <c r="J236" s="128">
        <f>BK236</f>
        <v>0</v>
      </c>
      <c r="L236" s="117"/>
      <c r="M236" s="122"/>
      <c r="P236" s="123">
        <f>SUM(P237:P252)</f>
        <v>0</v>
      </c>
      <c r="R236" s="123">
        <f>SUM(R237:R252)</f>
        <v>1.4956199999999999</v>
      </c>
      <c r="T236" s="124">
        <f>SUM(T237:T252)</f>
        <v>0</v>
      </c>
      <c r="AR236" s="118" t="s">
        <v>84</v>
      </c>
      <c r="AT236" s="125" t="s">
        <v>75</v>
      </c>
      <c r="AU236" s="125" t="s">
        <v>87</v>
      </c>
      <c r="AY236" s="118" t="s">
        <v>223</v>
      </c>
      <c r="BK236" s="126">
        <f>SUM(BK237:BK252)</f>
        <v>0</v>
      </c>
    </row>
    <row r="237" spans="2:65" s="1" customFormat="1" ht="78" customHeight="1">
      <c r="B237" s="34"/>
      <c r="C237" s="129" t="s">
        <v>446</v>
      </c>
      <c r="D237" s="129" t="s">
        <v>227</v>
      </c>
      <c r="E237" s="130" t="s">
        <v>447</v>
      </c>
      <c r="F237" s="131" t="s">
        <v>448</v>
      </c>
      <c r="G237" s="132" t="s">
        <v>271</v>
      </c>
      <c r="H237" s="133">
        <v>7</v>
      </c>
      <c r="I237" s="134"/>
      <c r="J237" s="135">
        <f>ROUND(I237*H237,2)</f>
        <v>0</v>
      </c>
      <c r="K237" s="131" t="s">
        <v>272</v>
      </c>
      <c r="L237" s="34"/>
      <c r="M237" s="136" t="s">
        <v>19</v>
      </c>
      <c r="N237" s="137" t="s">
        <v>47</v>
      </c>
      <c r="P237" s="138">
        <f>O237*H237</f>
        <v>0</v>
      </c>
      <c r="Q237" s="138">
        <v>8.9219999999999994E-2</v>
      </c>
      <c r="R237" s="138">
        <f>Q237*H237</f>
        <v>0.62453999999999998</v>
      </c>
      <c r="S237" s="138">
        <v>0</v>
      </c>
      <c r="T237" s="139">
        <f>S237*H237</f>
        <v>0</v>
      </c>
      <c r="AR237" s="140" t="s">
        <v>232</v>
      </c>
      <c r="AT237" s="140" t="s">
        <v>227</v>
      </c>
      <c r="AU237" s="140" t="s">
        <v>233</v>
      </c>
      <c r="AY237" s="18" t="s">
        <v>223</v>
      </c>
      <c r="BE237" s="141">
        <f>IF(N237="základní",J237,0)</f>
        <v>0</v>
      </c>
      <c r="BF237" s="141">
        <f>IF(N237="snížená",J237,0)</f>
        <v>0</v>
      </c>
      <c r="BG237" s="141">
        <f>IF(N237="zákl. přenesená",J237,0)</f>
        <v>0</v>
      </c>
      <c r="BH237" s="141">
        <f>IF(N237="sníž. přenesená",J237,0)</f>
        <v>0</v>
      </c>
      <c r="BI237" s="141">
        <f>IF(N237="nulová",J237,0)</f>
        <v>0</v>
      </c>
      <c r="BJ237" s="18" t="s">
        <v>84</v>
      </c>
      <c r="BK237" s="141">
        <f>ROUND(I237*H237,2)</f>
        <v>0</v>
      </c>
      <c r="BL237" s="18" t="s">
        <v>232</v>
      </c>
      <c r="BM237" s="140" t="s">
        <v>449</v>
      </c>
    </row>
    <row r="238" spans="2:65" s="1" customFormat="1" ht="11.25">
      <c r="B238" s="34"/>
      <c r="D238" s="163" t="s">
        <v>274</v>
      </c>
      <c r="F238" s="164" t="s">
        <v>450</v>
      </c>
      <c r="I238" s="165"/>
      <c r="L238" s="34"/>
      <c r="M238" s="166"/>
      <c r="T238" s="55"/>
      <c r="AT238" s="18" t="s">
        <v>274</v>
      </c>
      <c r="AU238" s="18" t="s">
        <v>233</v>
      </c>
    </row>
    <row r="239" spans="2:65" s="13" customFormat="1" ht="11.25">
      <c r="B239" s="149"/>
      <c r="D239" s="143" t="s">
        <v>249</v>
      </c>
      <c r="E239" s="150" t="s">
        <v>19</v>
      </c>
      <c r="F239" s="151" t="s">
        <v>451</v>
      </c>
      <c r="H239" s="152">
        <v>7</v>
      </c>
      <c r="I239" s="153"/>
      <c r="L239" s="149"/>
      <c r="M239" s="154"/>
      <c r="T239" s="155"/>
      <c r="AT239" s="150" t="s">
        <v>249</v>
      </c>
      <c r="AU239" s="150" t="s">
        <v>233</v>
      </c>
      <c r="AV239" s="13" t="s">
        <v>87</v>
      </c>
      <c r="AW239" s="13" t="s">
        <v>37</v>
      </c>
      <c r="AX239" s="13" t="s">
        <v>84</v>
      </c>
      <c r="AY239" s="150" t="s">
        <v>223</v>
      </c>
    </row>
    <row r="240" spans="2:65" s="1" customFormat="1" ht="24.2" customHeight="1">
      <c r="B240" s="34"/>
      <c r="C240" s="174" t="s">
        <v>452</v>
      </c>
      <c r="D240" s="174" t="s">
        <v>314</v>
      </c>
      <c r="E240" s="175" t="s">
        <v>453</v>
      </c>
      <c r="F240" s="176" t="s">
        <v>454</v>
      </c>
      <c r="G240" s="177" t="s">
        <v>271</v>
      </c>
      <c r="H240" s="178">
        <v>3.57</v>
      </c>
      <c r="I240" s="179"/>
      <c r="J240" s="180">
        <f>ROUND(I240*H240,2)</f>
        <v>0</v>
      </c>
      <c r="K240" s="176" t="s">
        <v>272</v>
      </c>
      <c r="L240" s="181"/>
      <c r="M240" s="182" t="s">
        <v>19</v>
      </c>
      <c r="N240" s="183" t="s">
        <v>47</v>
      </c>
      <c r="P240" s="138">
        <f>O240*H240</f>
        <v>0</v>
      </c>
      <c r="Q240" s="138">
        <v>0.113</v>
      </c>
      <c r="R240" s="138">
        <f>Q240*H240</f>
        <v>0.40340999999999999</v>
      </c>
      <c r="S240" s="138">
        <v>0</v>
      </c>
      <c r="T240" s="139">
        <f>S240*H240</f>
        <v>0</v>
      </c>
      <c r="AR240" s="140" t="s">
        <v>268</v>
      </c>
      <c r="AT240" s="140" t="s">
        <v>314</v>
      </c>
      <c r="AU240" s="140" t="s">
        <v>233</v>
      </c>
      <c r="AY240" s="18" t="s">
        <v>223</v>
      </c>
      <c r="BE240" s="141">
        <f>IF(N240="základní",J240,0)</f>
        <v>0</v>
      </c>
      <c r="BF240" s="141">
        <f>IF(N240="snížená",J240,0)</f>
        <v>0</v>
      </c>
      <c r="BG240" s="141">
        <f>IF(N240="zákl. přenesená",J240,0)</f>
        <v>0</v>
      </c>
      <c r="BH240" s="141">
        <f>IF(N240="sníž. přenesená",J240,0)</f>
        <v>0</v>
      </c>
      <c r="BI240" s="141">
        <f>IF(N240="nulová",J240,0)</f>
        <v>0</v>
      </c>
      <c r="BJ240" s="18" t="s">
        <v>84</v>
      </c>
      <c r="BK240" s="141">
        <f>ROUND(I240*H240,2)</f>
        <v>0</v>
      </c>
      <c r="BL240" s="18" t="s">
        <v>232</v>
      </c>
      <c r="BM240" s="140" t="s">
        <v>455</v>
      </c>
    </row>
    <row r="241" spans="2:65" s="13" customFormat="1" ht="11.25">
      <c r="B241" s="149"/>
      <c r="D241" s="143" t="s">
        <v>249</v>
      </c>
      <c r="E241" s="150" t="s">
        <v>19</v>
      </c>
      <c r="F241" s="151" t="s">
        <v>456</v>
      </c>
      <c r="H241" s="152">
        <v>7</v>
      </c>
      <c r="I241" s="153"/>
      <c r="L241" s="149"/>
      <c r="M241" s="154"/>
      <c r="T241" s="155"/>
      <c r="AT241" s="150" t="s">
        <v>249</v>
      </c>
      <c r="AU241" s="150" t="s">
        <v>233</v>
      </c>
      <c r="AV241" s="13" t="s">
        <v>87</v>
      </c>
      <c r="AW241" s="13" t="s">
        <v>37</v>
      </c>
      <c r="AX241" s="13" t="s">
        <v>76</v>
      </c>
      <c r="AY241" s="150" t="s">
        <v>223</v>
      </c>
    </row>
    <row r="242" spans="2:65" s="13" customFormat="1" ht="11.25">
      <c r="B242" s="149"/>
      <c r="D242" s="143" t="s">
        <v>249</v>
      </c>
      <c r="E242" s="150" t="s">
        <v>19</v>
      </c>
      <c r="F242" s="151" t="s">
        <v>457</v>
      </c>
      <c r="H242" s="152">
        <v>-3.5</v>
      </c>
      <c r="I242" s="153"/>
      <c r="L242" s="149"/>
      <c r="M242" s="154"/>
      <c r="T242" s="155"/>
      <c r="AT242" s="150" t="s">
        <v>249</v>
      </c>
      <c r="AU242" s="150" t="s">
        <v>233</v>
      </c>
      <c r="AV242" s="13" t="s">
        <v>87</v>
      </c>
      <c r="AW242" s="13" t="s">
        <v>37</v>
      </c>
      <c r="AX242" s="13" t="s">
        <v>76</v>
      </c>
      <c r="AY242" s="150" t="s">
        <v>223</v>
      </c>
    </row>
    <row r="243" spans="2:65" s="15" customFormat="1" ht="11.25">
      <c r="B243" s="167"/>
      <c r="D243" s="143" t="s">
        <v>249</v>
      </c>
      <c r="E243" s="168" t="s">
        <v>19</v>
      </c>
      <c r="F243" s="169" t="s">
        <v>292</v>
      </c>
      <c r="H243" s="170">
        <v>3.5</v>
      </c>
      <c r="I243" s="171"/>
      <c r="L243" s="167"/>
      <c r="M243" s="172"/>
      <c r="T243" s="173"/>
      <c r="AT243" s="168" t="s">
        <v>249</v>
      </c>
      <c r="AU243" s="168" t="s">
        <v>233</v>
      </c>
      <c r="AV243" s="15" t="s">
        <v>233</v>
      </c>
      <c r="AW243" s="15" t="s">
        <v>37</v>
      </c>
      <c r="AX243" s="15" t="s">
        <v>76</v>
      </c>
      <c r="AY243" s="168" t="s">
        <v>223</v>
      </c>
    </row>
    <row r="244" spans="2:65" s="13" customFormat="1" ht="11.25">
      <c r="B244" s="149"/>
      <c r="D244" s="143" t="s">
        <v>249</v>
      </c>
      <c r="E244" s="150" t="s">
        <v>19</v>
      </c>
      <c r="F244" s="151" t="s">
        <v>458</v>
      </c>
      <c r="H244" s="152">
        <v>7.0000000000000007E-2</v>
      </c>
      <c r="I244" s="153"/>
      <c r="L244" s="149"/>
      <c r="M244" s="154"/>
      <c r="T244" s="155"/>
      <c r="AT244" s="150" t="s">
        <v>249</v>
      </c>
      <c r="AU244" s="150" t="s">
        <v>233</v>
      </c>
      <c r="AV244" s="13" t="s">
        <v>87</v>
      </c>
      <c r="AW244" s="13" t="s">
        <v>37</v>
      </c>
      <c r="AX244" s="13" t="s">
        <v>76</v>
      </c>
      <c r="AY244" s="150" t="s">
        <v>223</v>
      </c>
    </row>
    <row r="245" spans="2:65" s="14" customFormat="1" ht="11.25">
      <c r="B245" s="156"/>
      <c r="D245" s="143" t="s">
        <v>249</v>
      </c>
      <c r="E245" s="157" t="s">
        <v>19</v>
      </c>
      <c r="F245" s="158" t="s">
        <v>253</v>
      </c>
      <c r="H245" s="159">
        <v>3.57</v>
      </c>
      <c r="I245" s="160"/>
      <c r="L245" s="156"/>
      <c r="M245" s="161"/>
      <c r="T245" s="162"/>
      <c r="AT245" s="157" t="s">
        <v>249</v>
      </c>
      <c r="AU245" s="157" t="s">
        <v>233</v>
      </c>
      <c r="AV245" s="14" t="s">
        <v>232</v>
      </c>
      <c r="AW245" s="14" t="s">
        <v>37</v>
      </c>
      <c r="AX245" s="14" t="s">
        <v>84</v>
      </c>
      <c r="AY245" s="157" t="s">
        <v>223</v>
      </c>
    </row>
    <row r="246" spans="2:65" s="1" customFormat="1" ht="90" customHeight="1">
      <c r="B246" s="34"/>
      <c r="C246" s="129" t="s">
        <v>459</v>
      </c>
      <c r="D246" s="129" t="s">
        <v>227</v>
      </c>
      <c r="E246" s="130" t="s">
        <v>460</v>
      </c>
      <c r="F246" s="131" t="s">
        <v>461</v>
      </c>
      <c r="G246" s="132" t="s">
        <v>271</v>
      </c>
      <c r="H246" s="133">
        <v>3.5</v>
      </c>
      <c r="I246" s="134"/>
      <c r="J246" s="135">
        <f>ROUND(I246*H246,2)</f>
        <v>0</v>
      </c>
      <c r="K246" s="131" t="s">
        <v>272</v>
      </c>
      <c r="L246" s="34"/>
      <c r="M246" s="136" t="s">
        <v>19</v>
      </c>
      <c r="N246" s="137" t="s">
        <v>47</v>
      </c>
      <c r="P246" s="138">
        <f>O246*H246</f>
        <v>0</v>
      </c>
      <c r="Q246" s="138">
        <v>0</v>
      </c>
      <c r="R246" s="138">
        <f>Q246*H246</f>
        <v>0</v>
      </c>
      <c r="S246" s="138">
        <v>0</v>
      </c>
      <c r="T246" s="139">
        <f>S246*H246</f>
        <v>0</v>
      </c>
      <c r="AR246" s="140" t="s">
        <v>232</v>
      </c>
      <c r="AT246" s="140" t="s">
        <v>227</v>
      </c>
      <c r="AU246" s="140" t="s">
        <v>233</v>
      </c>
      <c r="AY246" s="18" t="s">
        <v>223</v>
      </c>
      <c r="BE246" s="141">
        <f>IF(N246="základní",J246,0)</f>
        <v>0</v>
      </c>
      <c r="BF246" s="141">
        <f>IF(N246="snížená",J246,0)</f>
        <v>0</v>
      </c>
      <c r="BG246" s="141">
        <f>IF(N246="zákl. přenesená",J246,0)</f>
        <v>0</v>
      </c>
      <c r="BH246" s="141">
        <f>IF(N246="sníž. přenesená",J246,0)</f>
        <v>0</v>
      </c>
      <c r="BI246" s="141">
        <f>IF(N246="nulová",J246,0)</f>
        <v>0</v>
      </c>
      <c r="BJ246" s="18" t="s">
        <v>84</v>
      </c>
      <c r="BK246" s="141">
        <f>ROUND(I246*H246,2)</f>
        <v>0</v>
      </c>
      <c r="BL246" s="18" t="s">
        <v>232</v>
      </c>
      <c r="BM246" s="140" t="s">
        <v>462</v>
      </c>
    </row>
    <row r="247" spans="2:65" s="1" customFormat="1" ht="11.25">
      <c r="B247" s="34"/>
      <c r="D247" s="163" t="s">
        <v>274</v>
      </c>
      <c r="F247" s="164" t="s">
        <v>463</v>
      </c>
      <c r="I247" s="165"/>
      <c r="L247" s="34"/>
      <c r="M247" s="166"/>
      <c r="T247" s="55"/>
      <c r="AT247" s="18" t="s">
        <v>274</v>
      </c>
      <c r="AU247" s="18" t="s">
        <v>233</v>
      </c>
    </row>
    <row r="248" spans="2:65" s="13" customFormat="1" ht="11.25">
      <c r="B248" s="149"/>
      <c r="D248" s="143" t="s">
        <v>249</v>
      </c>
      <c r="E248" s="150" t="s">
        <v>19</v>
      </c>
      <c r="F248" s="151" t="s">
        <v>464</v>
      </c>
      <c r="H248" s="152">
        <v>3.5</v>
      </c>
      <c r="I248" s="153"/>
      <c r="L248" s="149"/>
      <c r="M248" s="154"/>
      <c r="T248" s="155"/>
      <c r="AT248" s="150" t="s">
        <v>249</v>
      </c>
      <c r="AU248" s="150" t="s">
        <v>233</v>
      </c>
      <c r="AV248" s="13" t="s">
        <v>87</v>
      </c>
      <c r="AW248" s="13" t="s">
        <v>37</v>
      </c>
      <c r="AX248" s="13" t="s">
        <v>84</v>
      </c>
      <c r="AY248" s="150" t="s">
        <v>223</v>
      </c>
    </row>
    <row r="249" spans="2:65" s="1" customFormat="1" ht="24.2" customHeight="1">
      <c r="B249" s="34"/>
      <c r="C249" s="174" t="s">
        <v>465</v>
      </c>
      <c r="D249" s="174" t="s">
        <v>314</v>
      </c>
      <c r="E249" s="175" t="s">
        <v>466</v>
      </c>
      <c r="F249" s="176" t="s">
        <v>467</v>
      </c>
      <c r="G249" s="177" t="s">
        <v>271</v>
      </c>
      <c r="H249" s="178">
        <v>3.57</v>
      </c>
      <c r="I249" s="179"/>
      <c r="J249" s="180">
        <f>ROUND(I249*H249,2)</f>
        <v>0</v>
      </c>
      <c r="K249" s="176" t="s">
        <v>272</v>
      </c>
      <c r="L249" s="181"/>
      <c r="M249" s="182" t="s">
        <v>19</v>
      </c>
      <c r="N249" s="183" t="s">
        <v>47</v>
      </c>
      <c r="P249" s="138">
        <f>O249*H249</f>
        <v>0</v>
      </c>
      <c r="Q249" s="138">
        <v>0.13100000000000001</v>
      </c>
      <c r="R249" s="138">
        <f>Q249*H249</f>
        <v>0.46766999999999997</v>
      </c>
      <c r="S249" s="138">
        <v>0</v>
      </c>
      <c r="T249" s="139">
        <f>S249*H249</f>
        <v>0</v>
      </c>
      <c r="AR249" s="140" t="s">
        <v>268</v>
      </c>
      <c r="AT249" s="140" t="s">
        <v>314</v>
      </c>
      <c r="AU249" s="140" t="s">
        <v>233</v>
      </c>
      <c r="AY249" s="18" t="s">
        <v>223</v>
      </c>
      <c r="BE249" s="141">
        <f>IF(N249="základní",J249,0)</f>
        <v>0</v>
      </c>
      <c r="BF249" s="141">
        <f>IF(N249="snížená",J249,0)</f>
        <v>0</v>
      </c>
      <c r="BG249" s="141">
        <f>IF(N249="zákl. přenesená",J249,0)</f>
        <v>0</v>
      </c>
      <c r="BH249" s="141">
        <f>IF(N249="sníž. přenesená",J249,0)</f>
        <v>0</v>
      </c>
      <c r="BI249" s="141">
        <f>IF(N249="nulová",J249,0)</f>
        <v>0</v>
      </c>
      <c r="BJ249" s="18" t="s">
        <v>84</v>
      </c>
      <c r="BK249" s="141">
        <f>ROUND(I249*H249,2)</f>
        <v>0</v>
      </c>
      <c r="BL249" s="18" t="s">
        <v>232</v>
      </c>
      <c r="BM249" s="140" t="s">
        <v>468</v>
      </c>
    </row>
    <row r="250" spans="2:65" s="13" customFormat="1" ht="11.25">
      <c r="B250" s="149"/>
      <c r="D250" s="143" t="s">
        <v>249</v>
      </c>
      <c r="E250" s="150" t="s">
        <v>19</v>
      </c>
      <c r="F250" s="151" t="s">
        <v>464</v>
      </c>
      <c r="H250" s="152">
        <v>3.5</v>
      </c>
      <c r="I250" s="153"/>
      <c r="L250" s="149"/>
      <c r="M250" s="154"/>
      <c r="T250" s="155"/>
      <c r="AT250" s="150" t="s">
        <v>249</v>
      </c>
      <c r="AU250" s="150" t="s">
        <v>233</v>
      </c>
      <c r="AV250" s="13" t="s">
        <v>87</v>
      </c>
      <c r="AW250" s="13" t="s">
        <v>37</v>
      </c>
      <c r="AX250" s="13" t="s">
        <v>76</v>
      </c>
      <c r="AY250" s="150" t="s">
        <v>223</v>
      </c>
    </row>
    <row r="251" spans="2:65" s="13" customFormat="1" ht="11.25">
      <c r="B251" s="149"/>
      <c r="D251" s="143" t="s">
        <v>249</v>
      </c>
      <c r="E251" s="150" t="s">
        <v>19</v>
      </c>
      <c r="F251" s="151" t="s">
        <v>458</v>
      </c>
      <c r="H251" s="152">
        <v>7.0000000000000007E-2</v>
      </c>
      <c r="I251" s="153"/>
      <c r="L251" s="149"/>
      <c r="M251" s="154"/>
      <c r="T251" s="155"/>
      <c r="AT251" s="150" t="s">
        <v>249</v>
      </c>
      <c r="AU251" s="150" t="s">
        <v>233</v>
      </c>
      <c r="AV251" s="13" t="s">
        <v>87</v>
      </c>
      <c r="AW251" s="13" t="s">
        <v>37</v>
      </c>
      <c r="AX251" s="13" t="s">
        <v>76</v>
      </c>
      <c r="AY251" s="150" t="s">
        <v>223</v>
      </c>
    </row>
    <row r="252" spans="2:65" s="14" customFormat="1" ht="11.25">
      <c r="B252" s="156"/>
      <c r="D252" s="143" t="s">
        <v>249</v>
      </c>
      <c r="E252" s="157" t="s">
        <v>19</v>
      </c>
      <c r="F252" s="158" t="s">
        <v>253</v>
      </c>
      <c r="H252" s="159">
        <v>3.57</v>
      </c>
      <c r="I252" s="160"/>
      <c r="L252" s="156"/>
      <c r="M252" s="161"/>
      <c r="T252" s="162"/>
      <c r="AT252" s="157" t="s">
        <v>249</v>
      </c>
      <c r="AU252" s="157" t="s">
        <v>233</v>
      </c>
      <c r="AV252" s="14" t="s">
        <v>232</v>
      </c>
      <c r="AW252" s="14" t="s">
        <v>37</v>
      </c>
      <c r="AX252" s="14" t="s">
        <v>84</v>
      </c>
      <c r="AY252" s="157" t="s">
        <v>223</v>
      </c>
    </row>
    <row r="253" spans="2:65" s="11" customFormat="1" ht="20.85" customHeight="1">
      <c r="B253" s="117"/>
      <c r="D253" s="118" t="s">
        <v>75</v>
      </c>
      <c r="E253" s="127" t="s">
        <v>469</v>
      </c>
      <c r="F253" s="127" t="s">
        <v>470</v>
      </c>
      <c r="I253" s="120"/>
      <c r="J253" s="128">
        <f>BK253</f>
        <v>0</v>
      </c>
      <c r="L253" s="117"/>
      <c r="M253" s="122"/>
      <c r="P253" s="123">
        <f>SUM(P254:P262)</f>
        <v>0</v>
      </c>
      <c r="R253" s="123">
        <f>SUM(R254:R262)</f>
        <v>24210.214200000002</v>
      </c>
      <c r="T253" s="124">
        <f>SUM(T254:T262)</f>
        <v>72.845999999999989</v>
      </c>
      <c r="AR253" s="118" t="s">
        <v>84</v>
      </c>
      <c r="AT253" s="125" t="s">
        <v>75</v>
      </c>
      <c r="AU253" s="125" t="s">
        <v>87</v>
      </c>
      <c r="AY253" s="118" t="s">
        <v>223</v>
      </c>
      <c r="BK253" s="126">
        <f>SUM(BK254:BK262)</f>
        <v>0</v>
      </c>
    </row>
    <row r="254" spans="2:65" s="1" customFormat="1" ht="44.25" customHeight="1">
      <c r="B254" s="34"/>
      <c r="C254" s="129" t="s">
        <v>471</v>
      </c>
      <c r="D254" s="129" t="s">
        <v>227</v>
      </c>
      <c r="E254" s="130" t="s">
        <v>472</v>
      </c>
      <c r="F254" s="131" t="s">
        <v>473</v>
      </c>
      <c r="G254" s="132" t="s">
        <v>271</v>
      </c>
      <c r="H254" s="133">
        <v>205.2</v>
      </c>
      <c r="I254" s="134"/>
      <c r="J254" s="135">
        <f>ROUND(I254*H254,2)</f>
        <v>0</v>
      </c>
      <c r="K254" s="131" t="s">
        <v>272</v>
      </c>
      <c r="L254" s="34"/>
      <c r="M254" s="136" t="s">
        <v>19</v>
      </c>
      <c r="N254" s="137" t="s">
        <v>47</v>
      </c>
      <c r="P254" s="138">
        <f>O254*H254</f>
        <v>0</v>
      </c>
      <c r="Q254" s="138">
        <v>0</v>
      </c>
      <c r="R254" s="138">
        <f>Q254*H254</f>
        <v>0</v>
      </c>
      <c r="S254" s="138">
        <v>0.35499999999999998</v>
      </c>
      <c r="T254" s="139">
        <f>S254*H254</f>
        <v>72.845999999999989</v>
      </c>
      <c r="AR254" s="140" t="s">
        <v>232</v>
      </c>
      <c r="AT254" s="140" t="s">
        <v>227</v>
      </c>
      <c r="AU254" s="140" t="s">
        <v>233</v>
      </c>
      <c r="AY254" s="18" t="s">
        <v>223</v>
      </c>
      <c r="BE254" s="141">
        <f>IF(N254="základní",J254,0)</f>
        <v>0</v>
      </c>
      <c r="BF254" s="141">
        <f>IF(N254="snížená",J254,0)</f>
        <v>0</v>
      </c>
      <c r="BG254" s="141">
        <f>IF(N254="zákl. přenesená",J254,0)</f>
        <v>0</v>
      </c>
      <c r="BH254" s="141">
        <f>IF(N254="sníž. přenesená",J254,0)</f>
        <v>0</v>
      </c>
      <c r="BI254" s="141">
        <f>IF(N254="nulová",J254,0)</f>
        <v>0</v>
      </c>
      <c r="BJ254" s="18" t="s">
        <v>84</v>
      </c>
      <c r="BK254" s="141">
        <f>ROUND(I254*H254,2)</f>
        <v>0</v>
      </c>
      <c r="BL254" s="18" t="s">
        <v>232</v>
      </c>
      <c r="BM254" s="140" t="s">
        <v>474</v>
      </c>
    </row>
    <row r="255" spans="2:65" s="1" customFormat="1" ht="11.25">
      <c r="B255" s="34"/>
      <c r="D255" s="163" t="s">
        <v>274</v>
      </c>
      <c r="F255" s="164" t="s">
        <v>475</v>
      </c>
      <c r="I255" s="165"/>
      <c r="L255" s="34"/>
      <c r="M255" s="166"/>
      <c r="T255" s="55"/>
      <c r="AT255" s="18" t="s">
        <v>274</v>
      </c>
      <c r="AU255" s="18" t="s">
        <v>233</v>
      </c>
    </row>
    <row r="256" spans="2:65" s="13" customFormat="1" ht="11.25">
      <c r="B256" s="149"/>
      <c r="D256" s="143" t="s">
        <v>249</v>
      </c>
      <c r="E256" s="150" t="s">
        <v>19</v>
      </c>
      <c r="F256" s="151" t="s">
        <v>476</v>
      </c>
      <c r="H256" s="152">
        <v>205.2</v>
      </c>
      <c r="I256" s="153"/>
      <c r="L256" s="149"/>
      <c r="M256" s="154"/>
      <c r="T256" s="155"/>
      <c r="AT256" s="150" t="s">
        <v>249</v>
      </c>
      <c r="AU256" s="150" t="s">
        <v>233</v>
      </c>
      <c r="AV256" s="13" t="s">
        <v>87</v>
      </c>
      <c r="AW256" s="13" t="s">
        <v>37</v>
      </c>
      <c r="AX256" s="13" t="s">
        <v>84</v>
      </c>
      <c r="AY256" s="150" t="s">
        <v>223</v>
      </c>
    </row>
    <row r="257" spans="2:65" s="1" customFormat="1" ht="37.9" customHeight="1">
      <c r="B257" s="34"/>
      <c r="C257" s="129" t="s">
        <v>477</v>
      </c>
      <c r="D257" s="129" t="s">
        <v>227</v>
      </c>
      <c r="E257" s="130" t="s">
        <v>478</v>
      </c>
      <c r="F257" s="131" t="s">
        <v>479</v>
      </c>
      <c r="G257" s="132" t="s">
        <v>271</v>
      </c>
      <c r="H257" s="133">
        <v>205.2</v>
      </c>
      <c r="I257" s="134"/>
      <c r="J257" s="135">
        <f>ROUND(I257*H257,2)</f>
        <v>0</v>
      </c>
      <c r="K257" s="131" t="s">
        <v>272</v>
      </c>
      <c r="L257" s="34"/>
      <c r="M257" s="136" t="s">
        <v>19</v>
      </c>
      <c r="N257" s="137" t="s">
        <v>47</v>
      </c>
      <c r="P257" s="138">
        <f>O257*H257</f>
        <v>0</v>
      </c>
      <c r="Q257" s="138">
        <v>8.3500000000000005E-2</v>
      </c>
      <c r="R257" s="138">
        <f>Q257*H257</f>
        <v>17.1342</v>
      </c>
      <c r="S257" s="138">
        <v>0</v>
      </c>
      <c r="T257" s="139">
        <f>S257*H257</f>
        <v>0</v>
      </c>
      <c r="AR257" s="140" t="s">
        <v>232</v>
      </c>
      <c r="AT257" s="140" t="s">
        <v>227</v>
      </c>
      <c r="AU257" s="140" t="s">
        <v>233</v>
      </c>
      <c r="AY257" s="18" t="s">
        <v>223</v>
      </c>
      <c r="BE257" s="141">
        <f>IF(N257="základní",J257,0)</f>
        <v>0</v>
      </c>
      <c r="BF257" s="141">
        <f>IF(N257="snížená",J257,0)</f>
        <v>0</v>
      </c>
      <c r="BG257" s="141">
        <f>IF(N257="zákl. přenesená",J257,0)</f>
        <v>0</v>
      </c>
      <c r="BH257" s="141">
        <f>IF(N257="sníž. přenesená",J257,0)</f>
        <v>0</v>
      </c>
      <c r="BI257" s="141">
        <f>IF(N257="nulová",J257,0)</f>
        <v>0</v>
      </c>
      <c r="BJ257" s="18" t="s">
        <v>84</v>
      </c>
      <c r="BK257" s="141">
        <f>ROUND(I257*H257,2)</f>
        <v>0</v>
      </c>
      <c r="BL257" s="18" t="s">
        <v>232</v>
      </c>
      <c r="BM257" s="140" t="s">
        <v>480</v>
      </c>
    </row>
    <row r="258" spans="2:65" s="1" customFormat="1" ht="11.25">
      <c r="B258" s="34"/>
      <c r="D258" s="163" t="s">
        <v>274</v>
      </c>
      <c r="F258" s="164" t="s">
        <v>481</v>
      </c>
      <c r="I258" s="165"/>
      <c r="L258" s="34"/>
      <c r="M258" s="166"/>
      <c r="T258" s="55"/>
      <c r="AT258" s="18" t="s">
        <v>274</v>
      </c>
      <c r="AU258" s="18" t="s">
        <v>233</v>
      </c>
    </row>
    <row r="259" spans="2:65" s="13" customFormat="1" ht="11.25">
      <c r="B259" s="149"/>
      <c r="D259" s="143" t="s">
        <v>249</v>
      </c>
      <c r="E259" s="150" t="s">
        <v>19</v>
      </c>
      <c r="F259" s="151" t="s">
        <v>476</v>
      </c>
      <c r="H259" s="152">
        <v>205.2</v>
      </c>
      <c r="I259" s="153"/>
      <c r="L259" s="149"/>
      <c r="M259" s="154"/>
      <c r="T259" s="155"/>
      <c r="AT259" s="150" t="s">
        <v>249</v>
      </c>
      <c r="AU259" s="150" t="s">
        <v>233</v>
      </c>
      <c r="AV259" s="13" t="s">
        <v>87</v>
      </c>
      <c r="AW259" s="13" t="s">
        <v>37</v>
      </c>
      <c r="AX259" s="13" t="s">
        <v>84</v>
      </c>
      <c r="AY259" s="150" t="s">
        <v>223</v>
      </c>
    </row>
    <row r="260" spans="2:65" s="1" customFormat="1" ht="16.5" customHeight="1">
      <c r="B260" s="34"/>
      <c r="C260" s="174" t="s">
        <v>482</v>
      </c>
      <c r="D260" s="174" t="s">
        <v>314</v>
      </c>
      <c r="E260" s="175" t="s">
        <v>483</v>
      </c>
      <c r="F260" s="176" t="s">
        <v>484</v>
      </c>
      <c r="G260" s="177" t="s">
        <v>271</v>
      </c>
      <c r="H260" s="178">
        <v>18468</v>
      </c>
      <c r="I260" s="179"/>
      <c r="J260" s="180">
        <f>ROUND(I260*H260,2)</f>
        <v>0</v>
      </c>
      <c r="K260" s="176" t="s">
        <v>231</v>
      </c>
      <c r="L260" s="181"/>
      <c r="M260" s="182" t="s">
        <v>19</v>
      </c>
      <c r="N260" s="183" t="s">
        <v>47</v>
      </c>
      <c r="P260" s="138">
        <f>O260*H260</f>
        <v>0</v>
      </c>
      <c r="Q260" s="138">
        <v>1.31</v>
      </c>
      <c r="R260" s="138">
        <f>Q260*H260</f>
        <v>24193.08</v>
      </c>
      <c r="S260" s="138">
        <v>0</v>
      </c>
      <c r="T260" s="139">
        <f>S260*H260</f>
        <v>0</v>
      </c>
      <c r="AR260" s="140" t="s">
        <v>485</v>
      </c>
      <c r="AT260" s="140" t="s">
        <v>314</v>
      </c>
      <c r="AU260" s="140" t="s">
        <v>233</v>
      </c>
      <c r="AY260" s="18" t="s">
        <v>223</v>
      </c>
      <c r="BE260" s="141">
        <f>IF(N260="základní",J260,0)</f>
        <v>0</v>
      </c>
      <c r="BF260" s="141">
        <f>IF(N260="snížená",J260,0)</f>
        <v>0</v>
      </c>
      <c r="BG260" s="141">
        <f>IF(N260="zákl. přenesená",J260,0)</f>
        <v>0</v>
      </c>
      <c r="BH260" s="141">
        <f>IF(N260="sníž. přenesená",J260,0)</f>
        <v>0</v>
      </c>
      <c r="BI260" s="141">
        <f>IF(N260="nulová",J260,0)</f>
        <v>0</v>
      </c>
      <c r="BJ260" s="18" t="s">
        <v>84</v>
      </c>
      <c r="BK260" s="141">
        <f>ROUND(I260*H260,2)</f>
        <v>0</v>
      </c>
      <c r="BL260" s="18" t="s">
        <v>485</v>
      </c>
      <c r="BM260" s="140" t="s">
        <v>486</v>
      </c>
    </row>
    <row r="261" spans="2:65" s="12" customFormat="1" ht="11.25">
      <c r="B261" s="142"/>
      <c r="D261" s="143" t="s">
        <v>249</v>
      </c>
      <c r="E261" s="144" t="s">
        <v>19</v>
      </c>
      <c r="F261" s="145" t="s">
        <v>487</v>
      </c>
      <c r="H261" s="144" t="s">
        <v>19</v>
      </c>
      <c r="I261" s="146"/>
      <c r="L261" s="142"/>
      <c r="M261" s="147"/>
      <c r="T261" s="148"/>
      <c r="AT261" s="144" t="s">
        <v>249</v>
      </c>
      <c r="AU261" s="144" t="s">
        <v>233</v>
      </c>
      <c r="AV261" s="12" t="s">
        <v>84</v>
      </c>
      <c r="AW261" s="12" t="s">
        <v>37</v>
      </c>
      <c r="AX261" s="12" t="s">
        <v>76</v>
      </c>
      <c r="AY261" s="144" t="s">
        <v>223</v>
      </c>
    </row>
    <row r="262" spans="2:65" s="13" customFormat="1" ht="11.25">
      <c r="B262" s="149"/>
      <c r="D262" s="143" t="s">
        <v>249</v>
      </c>
      <c r="E262" s="150" t="s">
        <v>19</v>
      </c>
      <c r="F262" s="151" t="s">
        <v>488</v>
      </c>
      <c r="H262" s="152">
        <v>18468</v>
      </c>
      <c r="I262" s="153"/>
      <c r="L262" s="149"/>
      <c r="M262" s="154"/>
      <c r="T262" s="155"/>
      <c r="AT262" s="150" t="s">
        <v>249</v>
      </c>
      <c r="AU262" s="150" t="s">
        <v>233</v>
      </c>
      <c r="AV262" s="13" t="s">
        <v>87</v>
      </c>
      <c r="AW262" s="13" t="s">
        <v>37</v>
      </c>
      <c r="AX262" s="13" t="s">
        <v>84</v>
      </c>
      <c r="AY262" s="150" t="s">
        <v>223</v>
      </c>
    </row>
    <row r="263" spans="2:65" s="11" customFormat="1" ht="22.9" customHeight="1">
      <c r="B263" s="117"/>
      <c r="D263" s="118" t="s">
        <v>75</v>
      </c>
      <c r="E263" s="127" t="s">
        <v>268</v>
      </c>
      <c r="F263" s="127" t="s">
        <v>489</v>
      </c>
      <c r="I263" s="120"/>
      <c r="J263" s="128">
        <f>BK263</f>
        <v>0</v>
      </c>
      <c r="L263" s="117"/>
      <c r="M263" s="122"/>
      <c r="P263" s="123">
        <f>P264+P289+P306</f>
        <v>0</v>
      </c>
      <c r="R263" s="123">
        <f>R264+R289+R306</f>
        <v>655.24860000000012</v>
      </c>
      <c r="T263" s="124">
        <f>T264+T289+T306</f>
        <v>0</v>
      </c>
      <c r="AR263" s="118" t="s">
        <v>84</v>
      </c>
      <c r="AT263" s="125" t="s">
        <v>75</v>
      </c>
      <c r="AU263" s="125" t="s">
        <v>84</v>
      </c>
      <c r="AY263" s="118" t="s">
        <v>223</v>
      </c>
      <c r="BK263" s="126">
        <f>BK264+BK289+BK306</f>
        <v>0</v>
      </c>
    </row>
    <row r="264" spans="2:65" s="11" customFormat="1" ht="20.85" customHeight="1">
      <c r="B264" s="117"/>
      <c r="D264" s="118" t="s">
        <v>75</v>
      </c>
      <c r="E264" s="127" t="s">
        <v>490</v>
      </c>
      <c r="F264" s="127" t="s">
        <v>491</v>
      </c>
      <c r="I264" s="120"/>
      <c r="J264" s="128">
        <f>BK264</f>
        <v>0</v>
      </c>
      <c r="L264" s="117"/>
      <c r="M264" s="122"/>
      <c r="P264" s="123">
        <f>SUM(P265:P288)</f>
        <v>0</v>
      </c>
      <c r="R264" s="123">
        <f>SUM(R265:R288)</f>
        <v>36.953480000000006</v>
      </c>
      <c r="T264" s="124">
        <f>SUM(T265:T288)</f>
        <v>0</v>
      </c>
      <c r="AR264" s="118" t="s">
        <v>84</v>
      </c>
      <c r="AT264" s="125" t="s">
        <v>75</v>
      </c>
      <c r="AU264" s="125" t="s">
        <v>87</v>
      </c>
      <c r="AY264" s="118" t="s">
        <v>223</v>
      </c>
      <c r="BK264" s="126">
        <f>SUM(BK265:BK288)</f>
        <v>0</v>
      </c>
    </row>
    <row r="265" spans="2:65" s="1" customFormat="1" ht="49.15" customHeight="1">
      <c r="B265" s="34"/>
      <c r="C265" s="129" t="s">
        <v>492</v>
      </c>
      <c r="D265" s="129" t="s">
        <v>227</v>
      </c>
      <c r="E265" s="130" t="s">
        <v>493</v>
      </c>
      <c r="F265" s="131" t="s">
        <v>494</v>
      </c>
      <c r="G265" s="132" t="s">
        <v>247</v>
      </c>
      <c r="H265" s="133">
        <v>3.0779999999999998</v>
      </c>
      <c r="I265" s="134"/>
      <c r="J265" s="135">
        <f>ROUND(I265*H265,2)</f>
        <v>0</v>
      </c>
      <c r="K265" s="131" t="s">
        <v>272</v>
      </c>
      <c r="L265" s="34"/>
      <c r="M265" s="136" t="s">
        <v>19</v>
      </c>
      <c r="N265" s="137" t="s">
        <v>47</v>
      </c>
      <c r="P265" s="138">
        <f>O265*H265</f>
        <v>0</v>
      </c>
      <c r="Q265" s="138">
        <v>0</v>
      </c>
      <c r="R265" s="138">
        <f>Q265*H265</f>
        <v>0</v>
      </c>
      <c r="S265" s="138">
        <v>0</v>
      </c>
      <c r="T265" s="139">
        <f>S265*H265</f>
        <v>0</v>
      </c>
      <c r="AR265" s="140" t="s">
        <v>232</v>
      </c>
      <c r="AT265" s="140" t="s">
        <v>227</v>
      </c>
      <c r="AU265" s="140" t="s">
        <v>233</v>
      </c>
      <c r="AY265" s="18" t="s">
        <v>223</v>
      </c>
      <c r="BE265" s="141">
        <f>IF(N265="základní",J265,0)</f>
        <v>0</v>
      </c>
      <c r="BF265" s="141">
        <f>IF(N265="snížená",J265,0)</f>
        <v>0</v>
      </c>
      <c r="BG265" s="141">
        <f>IF(N265="zákl. přenesená",J265,0)</f>
        <v>0</v>
      </c>
      <c r="BH265" s="141">
        <f>IF(N265="sníž. přenesená",J265,0)</f>
        <v>0</v>
      </c>
      <c r="BI265" s="141">
        <f>IF(N265="nulová",J265,0)</f>
        <v>0</v>
      </c>
      <c r="BJ265" s="18" t="s">
        <v>84</v>
      </c>
      <c r="BK265" s="141">
        <f>ROUND(I265*H265,2)</f>
        <v>0</v>
      </c>
      <c r="BL265" s="18" t="s">
        <v>232</v>
      </c>
      <c r="BM265" s="140" t="s">
        <v>495</v>
      </c>
    </row>
    <row r="266" spans="2:65" s="1" customFormat="1" ht="11.25">
      <c r="B266" s="34"/>
      <c r="D266" s="163" t="s">
        <v>274</v>
      </c>
      <c r="F266" s="164" t="s">
        <v>496</v>
      </c>
      <c r="I266" s="165"/>
      <c r="L266" s="34"/>
      <c r="M266" s="166"/>
      <c r="T266" s="55"/>
      <c r="AT266" s="18" t="s">
        <v>274</v>
      </c>
      <c r="AU266" s="18" t="s">
        <v>233</v>
      </c>
    </row>
    <row r="267" spans="2:65" s="13" customFormat="1" ht="11.25">
      <c r="B267" s="149"/>
      <c r="D267" s="143" t="s">
        <v>249</v>
      </c>
      <c r="E267" s="150" t="s">
        <v>19</v>
      </c>
      <c r="F267" s="151" t="s">
        <v>497</v>
      </c>
      <c r="H267" s="152">
        <v>3.0779999999999998</v>
      </c>
      <c r="I267" s="153"/>
      <c r="L267" s="149"/>
      <c r="M267" s="154"/>
      <c r="T267" s="155"/>
      <c r="AT267" s="150" t="s">
        <v>249</v>
      </c>
      <c r="AU267" s="150" t="s">
        <v>233</v>
      </c>
      <c r="AV267" s="13" t="s">
        <v>87</v>
      </c>
      <c r="AW267" s="13" t="s">
        <v>37</v>
      </c>
      <c r="AX267" s="13" t="s">
        <v>84</v>
      </c>
      <c r="AY267" s="150" t="s">
        <v>223</v>
      </c>
    </row>
    <row r="268" spans="2:65" s="1" customFormat="1" ht="24.2" customHeight="1">
      <c r="B268" s="34"/>
      <c r="C268" s="129" t="s">
        <v>498</v>
      </c>
      <c r="D268" s="129" t="s">
        <v>227</v>
      </c>
      <c r="E268" s="130" t="s">
        <v>499</v>
      </c>
      <c r="F268" s="131" t="s">
        <v>500</v>
      </c>
      <c r="G268" s="132" t="s">
        <v>230</v>
      </c>
      <c r="H268" s="133">
        <v>38</v>
      </c>
      <c r="I268" s="134"/>
      <c r="J268" s="135">
        <f>ROUND(I268*H268,2)</f>
        <v>0</v>
      </c>
      <c r="K268" s="131" t="s">
        <v>272</v>
      </c>
      <c r="L268" s="34"/>
      <c r="M268" s="136" t="s">
        <v>19</v>
      </c>
      <c r="N268" s="137" t="s">
        <v>47</v>
      </c>
      <c r="P268" s="138">
        <f>O268*H268</f>
        <v>0</v>
      </c>
      <c r="Q268" s="138">
        <v>8.7419999999999998E-2</v>
      </c>
      <c r="R268" s="138">
        <f>Q268*H268</f>
        <v>3.3219599999999998</v>
      </c>
      <c r="S268" s="138">
        <v>0</v>
      </c>
      <c r="T268" s="139">
        <f>S268*H268</f>
        <v>0</v>
      </c>
      <c r="AR268" s="140" t="s">
        <v>232</v>
      </c>
      <c r="AT268" s="140" t="s">
        <v>227</v>
      </c>
      <c r="AU268" s="140" t="s">
        <v>233</v>
      </c>
      <c r="AY268" s="18" t="s">
        <v>223</v>
      </c>
      <c r="BE268" s="141">
        <f>IF(N268="základní",J268,0)</f>
        <v>0</v>
      </c>
      <c r="BF268" s="141">
        <f>IF(N268="snížená",J268,0)</f>
        <v>0</v>
      </c>
      <c r="BG268" s="141">
        <f>IF(N268="zákl. přenesená",J268,0)</f>
        <v>0</v>
      </c>
      <c r="BH268" s="141">
        <f>IF(N268="sníž. přenesená",J268,0)</f>
        <v>0</v>
      </c>
      <c r="BI268" s="141">
        <f>IF(N268="nulová",J268,0)</f>
        <v>0</v>
      </c>
      <c r="BJ268" s="18" t="s">
        <v>84</v>
      </c>
      <c r="BK268" s="141">
        <f>ROUND(I268*H268,2)</f>
        <v>0</v>
      </c>
      <c r="BL268" s="18" t="s">
        <v>232</v>
      </c>
      <c r="BM268" s="140" t="s">
        <v>501</v>
      </c>
    </row>
    <row r="269" spans="2:65" s="1" customFormat="1" ht="11.25">
      <c r="B269" s="34"/>
      <c r="D269" s="163" t="s">
        <v>274</v>
      </c>
      <c r="F269" s="164" t="s">
        <v>502</v>
      </c>
      <c r="I269" s="165"/>
      <c r="L269" s="34"/>
      <c r="M269" s="166"/>
      <c r="T269" s="55"/>
      <c r="AT269" s="18" t="s">
        <v>274</v>
      </c>
      <c r="AU269" s="18" t="s">
        <v>233</v>
      </c>
    </row>
    <row r="270" spans="2:65" s="1" customFormat="1" ht="24.2" customHeight="1">
      <c r="B270" s="34"/>
      <c r="C270" s="174" t="s">
        <v>503</v>
      </c>
      <c r="D270" s="174" t="s">
        <v>314</v>
      </c>
      <c r="E270" s="175" t="s">
        <v>504</v>
      </c>
      <c r="F270" s="176" t="s">
        <v>505</v>
      </c>
      <c r="G270" s="177" t="s">
        <v>230</v>
      </c>
      <c r="H270" s="178">
        <v>38</v>
      </c>
      <c r="I270" s="179"/>
      <c r="J270" s="180">
        <f>ROUND(I270*H270,2)</f>
        <v>0</v>
      </c>
      <c r="K270" s="176" t="s">
        <v>272</v>
      </c>
      <c r="L270" s="181"/>
      <c r="M270" s="182" t="s">
        <v>19</v>
      </c>
      <c r="N270" s="183" t="s">
        <v>47</v>
      </c>
      <c r="P270" s="138">
        <f>O270*H270</f>
        <v>0</v>
      </c>
      <c r="Q270" s="138">
        <v>3.2000000000000001E-2</v>
      </c>
      <c r="R270" s="138">
        <f>Q270*H270</f>
        <v>1.216</v>
      </c>
      <c r="S270" s="138">
        <v>0</v>
      </c>
      <c r="T270" s="139">
        <f>S270*H270</f>
        <v>0</v>
      </c>
      <c r="AR270" s="140" t="s">
        <v>268</v>
      </c>
      <c r="AT270" s="140" t="s">
        <v>314</v>
      </c>
      <c r="AU270" s="140" t="s">
        <v>233</v>
      </c>
      <c r="AY270" s="18" t="s">
        <v>223</v>
      </c>
      <c r="BE270" s="141">
        <f>IF(N270="základní",J270,0)</f>
        <v>0</v>
      </c>
      <c r="BF270" s="141">
        <f>IF(N270="snížená",J270,0)</f>
        <v>0</v>
      </c>
      <c r="BG270" s="141">
        <f>IF(N270="zákl. přenesená",J270,0)</f>
        <v>0</v>
      </c>
      <c r="BH270" s="141">
        <f>IF(N270="sníž. přenesená",J270,0)</f>
        <v>0</v>
      </c>
      <c r="BI270" s="141">
        <f>IF(N270="nulová",J270,0)</f>
        <v>0</v>
      </c>
      <c r="BJ270" s="18" t="s">
        <v>84</v>
      </c>
      <c r="BK270" s="141">
        <f>ROUND(I270*H270,2)</f>
        <v>0</v>
      </c>
      <c r="BL270" s="18" t="s">
        <v>232</v>
      </c>
      <c r="BM270" s="140" t="s">
        <v>506</v>
      </c>
    </row>
    <row r="271" spans="2:65" s="1" customFormat="1" ht="24.2" customHeight="1">
      <c r="B271" s="34"/>
      <c r="C271" s="129" t="s">
        <v>507</v>
      </c>
      <c r="D271" s="129" t="s">
        <v>227</v>
      </c>
      <c r="E271" s="130" t="s">
        <v>508</v>
      </c>
      <c r="F271" s="131" t="s">
        <v>509</v>
      </c>
      <c r="G271" s="132" t="s">
        <v>230</v>
      </c>
      <c r="H271" s="133">
        <v>38</v>
      </c>
      <c r="I271" s="134"/>
      <c r="J271" s="135">
        <f>ROUND(I271*H271,2)</f>
        <v>0</v>
      </c>
      <c r="K271" s="131" t="s">
        <v>272</v>
      </c>
      <c r="L271" s="34"/>
      <c r="M271" s="136" t="s">
        <v>19</v>
      </c>
      <c r="N271" s="137" t="s">
        <v>47</v>
      </c>
      <c r="P271" s="138">
        <f>O271*H271</f>
        <v>0</v>
      </c>
      <c r="Q271" s="138">
        <v>0.12422</v>
      </c>
      <c r="R271" s="138">
        <f>Q271*H271</f>
        <v>4.7203599999999994</v>
      </c>
      <c r="S271" s="138">
        <v>0</v>
      </c>
      <c r="T271" s="139">
        <f>S271*H271</f>
        <v>0</v>
      </c>
      <c r="AR271" s="140" t="s">
        <v>232</v>
      </c>
      <c r="AT271" s="140" t="s">
        <v>227</v>
      </c>
      <c r="AU271" s="140" t="s">
        <v>233</v>
      </c>
      <c r="AY271" s="18" t="s">
        <v>223</v>
      </c>
      <c r="BE271" s="141">
        <f>IF(N271="základní",J271,0)</f>
        <v>0</v>
      </c>
      <c r="BF271" s="141">
        <f>IF(N271="snížená",J271,0)</f>
        <v>0</v>
      </c>
      <c r="BG271" s="141">
        <f>IF(N271="zákl. přenesená",J271,0)</f>
        <v>0</v>
      </c>
      <c r="BH271" s="141">
        <f>IF(N271="sníž. přenesená",J271,0)</f>
        <v>0</v>
      </c>
      <c r="BI271" s="141">
        <f>IF(N271="nulová",J271,0)</f>
        <v>0</v>
      </c>
      <c r="BJ271" s="18" t="s">
        <v>84</v>
      </c>
      <c r="BK271" s="141">
        <f>ROUND(I271*H271,2)</f>
        <v>0</v>
      </c>
      <c r="BL271" s="18" t="s">
        <v>232</v>
      </c>
      <c r="BM271" s="140" t="s">
        <v>510</v>
      </c>
    </row>
    <row r="272" spans="2:65" s="1" customFormat="1" ht="11.25">
      <c r="B272" s="34"/>
      <c r="D272" s="163" t="s">
        <v>274</v>
      </c>
      <c r="F272" s="164" t="s">
        <v>511</v>
      </c>
      <c r="I272" s="165"/>
      <c r="L272" s="34"/>
      <c r="M272" s="166"/>
      <c r="T272" s="55"/>
      <c r="AT272" s="18" t="s">
        <v>274</v>
      </c>
      <c r="AU272" s="18" t="s">
        <v>233</v>
      </c>
    </row>
    <row r="273" spans="2:65" s="1" customFormat="1" ht="24.2" customHeight="1">
      <c r="B273" s="34"/>
      <c r="C273" s="174" t="s">
        <v>512</v>
      </c>
      <c r="D273" s="174" t="s">
        <v>314</v>
      </c>
      <c r="E273" s="175" t="s">
        <v>513</v>
      </c>
      <c r="F273" s="176" t="s">
        <v>514</v>
      </c>
      <c r="G273" s="177" t="s">
        <v>230</v>
      </c>
      <c r="H273" s="178">
        <v>38</v>
      </c>
      <c r="I273" s="179"/>
      <c r="J273" s="180">
        <f>ROUND(I273*H273,2)</f>
        <v>0</v>
      </c>
      <c r="K273" s="176" t="s">
        <v>272</v>
      </c>
      <c r="L273" s="181"/>
      <c r="M273" s="182" t="s">
        <v>19</v>
      </c>
      <c r="N273" s="183" t="s">
        <v>47</v>
      </c>
      <c r="P273" s="138">
        <f>O273*H273</f>
        <v>0</v>
      </c>
      <c r="Q273" s="138">
        <v>7.1999999999999995E-2</v>
      </c>
      <c r="R273" s="138">
        <f>Q273*H273</f>
        <v>2.7359999999999998</v>
      </c>
      <c r="S273" s="138">
        <v>0</v>
      </c>
      <c r="T273" s="139">
        <f>S273*H273</f>
        <v>0</v>
      </c>
      <c r="AR273" s="140" t="s">
        <v>268</v>
      </c>
      <c r="AT273" s="140" t="s">
        <v>314</v>
      </c>
      <c r="AU273" s="140" t="s">
        <v>233</v>
      </c>
      <c r="AY273" s="18" t="s">
        <v>223</v>
      </c>
      <c r="BE273" s="141">
        <f>IF(N273="základní",J273,0)</f>
        <v>0</v>
      </c>
      <c r="BF273" s="141">
        <f>IF(N273="snížená",J273,0)</f>
        <v>0</v>
      </c>
      <c r="BG273" s="141">
        <f>IF(N273="zákl. přenesená",J273,0)</f>
        <v>0</v>
      </c>
      <c r="BH273" s="141">
        <f>IF(N273="sníž. přenesená",J273,0)</f>
        <v>0</v>
      </c>
      <c r="BI273" s="141">
        <f>IF(N273="nulová",J273,0)</f>
        <v>0</v>
      </c>
      <c r="BJ273" s="18" t="s">
        <v>84</v>
      </c>
      <c r="BK273" s="141">
        <f>ROUND(I273*H273,2)</f>
        <v>0</v>
      </c>
      <c r="BL273" s="18" t="s">
        <v>232</v>
      </c>
      <c r="BM273" s="140" t="s">
        <v>515</v>
      </c>
    </row>
    <row r="274" spans="2:65" s="1" customFormat="1" ht="24.2" customHeight="1">
      <c r="B274" s="34"/>
      <c r="C274" s="129" t="s">
        <v>516</v>
      </c>
      <c r="D274" s="129" t="s">
        <v>227</v>
      </c>
      <c r="E274" s="130" t="s">
        <v>517</v>
      </c>
      <c r="F274" s="131" t="s">
        <v>518</v>
      </c>
      <c r="G274" s="132" t="s">
        <v>230</v>
      </c>
      <c r="H274" s="133">
        <v>76</v>
      </c>
      <c r="I274" s="134"/>
      <c r="J274" s="135">
        <f>ROUND(I274*H274,2)</f>
        <v>0</v>
      </c>
      <c r="K274" s="131" t="s">
        <v>272</v>
      </c>
      <c r="L274" s="34"/>
      <c r="M274" s="136" t="s">
        <v>19</v>
      </c>
      <c r="N274" s="137" t="s">
        <v>47</v>
      </c>
      <c r="P274" s="138">
        <f>O274*H274</f>
        <v>0</v>
      </c>
      <c r="Q274" s="138">
        <v>2.972E-2</v>
      </c>
      <c r="R274" s="138">
        <f>Q274*H274</f>
        <v>2.2587199999999998</v>
      </c>
      <c r="S274" s="138">
        <v>0</v>
      </c>
      <c r="T274" s="139">
        <f>S274*H274</f>
        <v>0</v>
      </c>
      <c r="AR274" s="140" t="s">
        <v>232</v>
      </c>
      <c r="AT274" s="140" t="s">
        <v>227</v>
      </c>
      <c r="AU274" s="140" t="s">
        <v>233</v>
      </c>
      <c r="AY274" s="18" t="s">
        <v>223</v>
      </c>
      <c r="BE274" s="141">
        <f>IF(N274="základní",J274,0)</f>
        <v>0</v>
      </c>
      <c r="BF274" s="141">
        <f>IF(N274="snížená",J274,0)</f>
        <v>0</v>
      </c>
      <c r="BG274" s="141">
        <f>IF(N274="zákl. přenesená",J274,0)</f>
        <v>0</v>
      </c>
      <c r="BH274" s="141">
        <f>IF(N274="sníž. přenesená",J274,0)</f>
        <v>0</v>
      </c>
      <c r="BI274" s="141">
        <f>IF(N274="nulová",J274,0)</f>
        <v>0</v>
      </c>
      <c r="BJ274" s="18" t="s">
        <v>84</v>
      </c>
      <c r="BK274" s="141">
        <f>ROUND(I274*H274,2)</f>
        <v>0</v>
      </c>
      <c r="BL274" s="18" t="s">
        <v>232</v>
      </c>
      <c r="BM274" s="140" t="s">
        <v>519</v>
      </c>
    </row>
    <row r="275" spans="2:65" s="1" customFormat="1" ht="11.25">
      <c r="B275" s="34"/>
      <c r="D275" s="163" t="s">
        <v>274</v>
      </c>
      <c r="F275" s="164" t="s">
        <v>520</v>
      </c>
      <c r="I275" s="165"/>
      <c r="L275" s="34"/>
      <c r="M275" s="166"/>
      <c r="T275" s="55"/>
      <c r="AT275" s="18" t="s">
        <v>274</v>
      </c>
      <c r="AU275" s="18" t="s">
        <v>233</v>
      </c>
    </row>
    <row r="276" spans="2:65" s="1" customFormat="1" ht="24.2" customHeight="1">
      <c r="B276" s="34"/>
      <c r="C276" s="174" t="s">
        <v>521</v>
      </c>
      <c r="D276" s="174" t="s">
        <v>314</v>
      </c>
      <c r="E276" s="175" t="s">
        <v>522</v>
      </c>
      <c r="F276" s="176" t="s">
        <v>523</v>
      </c>
      <c r="G276" s="177" t="s">
        <v>230</v>
      </c>
      <c r="H276" s="178">
        <v>38</v>
      </c>
      <c r="I276" s="179"/>
      <c r="J276" s="180">
        <f>ROUND(I276*H276,2)</f>
        <v>0</v>
      </c>
      <c r="K276" s="176" t="s">
        <v>272</v>
      </c>
      <c r="L276" s="181"/>
      <c r="M276" s="182" t="s">
        <v>19</v>
      </c>
      <c r="N276" s="183" t="s">
        <v>47</v>
      </c>
      <c r="P276" s="138">
        <f>O276*H276</f>
        <v>0</v>
      </c>
      <c r="Q276" s="138">
        <v>5.7000000000000002E-2</v>
      </c>
      <c r="R276" s="138">
        <f>Q276*H276</f>
        <v>2.1659999999999999</v>
      </c>
      <c r="S276" s="138">
        <v>0</v>
      </c>
      <c r="T276" s="139">
        <f>S276*H276</f>
        <v>0</v>
      </c>
      <c r="AR276" s="140" t="s">
        <v>268</v>
      </c>
      <c r="AT276" s="140" t="s">
        <v>314</v>
      </c>
      <c r="AU276" s="140" t="s">
        <v>233</v>
      </c>
      <c r="AY276" s="18" t="s">
        <v>223</v>
      </c>
      <c r="BE276" s="141">
        <f>IF(N276="základní",J276,0)</f>
        <v>0</v>
      </c>
      <c r="BF276" s="141">
        <f>IF(N276="snížená",J276,0)</f>
        <v>0</v>
      </c>
      <c r="BG276" s="141">
        <f>IF(N276="zákl. přenesená",J276,0)</f>
        <v>0</v>
      </c>
      <c r="BH276" s="141">
        <f>IF(N276="sníž. přenesená",J276,0)</f>
        <v>0</v>
      </c>
      <c r="BI276" s="141">
        <f>IF(N276="nulová",J276,0)</f>
        <v>0</v>
      </c>
      <c r="BJ276" s="18" t="s">
        <v>84</v>
      </c>
      <c r="BK276" s="141">
        <f>ROUND(I276*H276,2)</f>
        <v>0</v>
      </c>
      <c r="BL276" s="18" t="s">
        <v>232</v>
      </c>
      <c r="BM276" s="140" t="s">
        <v>524</v>
      </c>
    </row>
    <row r="277" spans="2:65" s="1" customFormat="1" ht="24.2" customHeight="1">
      <c r="B277" s="34"/>
      <c r="C277" s="174" t="s">
        <v>525</v>
      </c>
      <c r="D277" s="174" t="s">
        <v>314</v>
      </c>
      <c r="E277" s="175" t="s">
        <v>526</v>
      </c>
      <c r="F277" s="176" t="s">
        <v>527</v>
      </c>
      <c r="G277" s="177" t="s">
        <v>230</v>
      </c>
      <c r="H277" s="178">
        <v>38</v>
      </c>
      <c r="I277" s="179"/>
      <c r="J277" s="180">
        <f>ROUND(I277*H277,2)</f>
        <v>0</v>
      </c>
      <c r="K277" s="176" t="s">
        <v>231</v>
      </c>
      <c r="L277" s="181"/>
      <c r="M277" s="182" t="s">
        <v>19</v>
      </c>
      <c r="N277" s="183" t="s">
        <v>47</v>
      </c>
      <c r="P277" s="138">
        <f>O277*H277</f>
        <v>0</v>
      </c>
      <c r="Q277" s="138">
        <v>6.0999999999999999E-2</v>
      </c>
      <c r="R277" s="138">
        <f>Q277*H277</f>
        <v>2.3180000000000001</v>
      </c>
      <c r="S277" s="138">
        <v>0</v>
      </c>
      <c r="T277" s="139">
        <f>S277*H277</f>
        <v>0</v>
      </c>
      <c r="AR277" s="140" t="s">
        <v>268</v>
      </c>
      <c r="AT277" s="140" t="s">
        <v>314</v>
      </c>
      <c r="AU277" s="140" t="s">
        <v>233</v>
      </c>
      <c r="AY277" s="18" t="s">
        <v>223</v>
      </c>
      <c r="BE277" s="141">
        <f>IF(N277="základní",J277,0)</f>
        <v>0</v>
      </c>
      <c r="BF277" s="141">
        <f>IF(N277="snížená",J277,0)</f>
        <v>0</v>
      </c>
      <c r="BG277" s="141">
        <f>IF(N277="zákl. přenesená",J277,0)</f>
        <v>0</v>
      </c>
      <c r="BH277" s="141">
        <f>IF(N277="sníž. přenesená",J277,0)</f>
        <v>0</v>
      </c>
      <c r="BI277" s="141">
        <f>IF(N277="nulová",J277,0)</f>
        <v>0</v>
      </c>
      <c r="BJ277" s="18" t="s">
        <v>84</v>
      </c>
      <c r="BK277" s="141">
        <f>ROUND(I277*H277,2)</f>
        <v>0</v>
      </c>
      <c r="BL277" s="18" t="s">
        <v>232</v>
      </c>
      <c r="BM277" s="140" t="s">
        <v>528</v>
      </c>
    </row>
    <row r="278" spans="2:65" s="1" customFormat="1" ht="24.2" customHeight="1">
      <c r="B278" s="34"/>
      <c r="C278" s="129" t="s">
        <v>529</v>
      </c>
      <c r="D278" s="129" t="s">
        <v>227</v>
      </c>
      <c r="E278" s="130" t="s">
        <v>530</v>
      </c>
      <c r="F278" s="131" t="s">
        <v>531</v>
      </c>
      <c r="G278" s="132" t="s">
        <v>230</v>
      </c>
      <c r="H278" s="133">
        <v>76</v>
      </c>
      <c r="I278" s="134"/>
      <c r="J278" s="135">
        <f>ROUND(I278*H278,2)</f>
        <v>0</v>
      </c>
      <c r="K278" s="131" t="s">
        <v>272</v>
      </c>
      <c r="L278" s="34"/>
      <c r="M278" s="136" t="s">
        <v>19</v>
      </c>
      <c r="N278" s="137" t="s">
        <v>47</v>
      </c>
      <c r="P278" s="138">
        <f>O278*H278</f>
        <v>0</v>
      </c>
      <c r="Q278" s="138">
        <v>2.972E-2</v>
      </c>
      <c r="R278" s="138">
        <f>Q278*H278</f>
        <v>2.2587199999999998</v>
      </c>
      <c r="S278" s="138">
        <v>0</v>
      </c>
      <c r="T278" s="139">
        <f>S278*H278</f>
        <v>0</v>
      </c>
      <c r="AR278" s="140" t="s">
        <v>232</v>
      </c>
      <c r="AT278" s="140" t="s">
        <v>227</v>
      </c>
      <c r="AU278" s="140" t="s">
        <v>233</v>
      </c>
      <c r="AY278" s="18" t="s">
        <v>223</v>
      </c>
      <c r="BE278" s="141">
        <f>IF(N278="základní",J278,0)</f>
        <v>0</v>
      </c>
      <c r="BF278" s="141">
        <f>IF(N278="snížená",J278,0)</f>
        <v>0</v>
      </c>
      <c r="BG278" s="141">
        <f>IF(N278="zákl. přenesená",J278,0)</f>
        <v>0</v>
      </c>
      <c r="BH278" s="141">
        <f>IF(N278="sníž. přenesená",J278,0)</f>
        <v>0</v>
      </c>
      <c r="BI278" s="141">
        <f>IF(N278="nulová",J278,0)</f>
        <v>0</v>
      </c>
      <c r="BJ278" s="18" t="s">
        <v>84</v>
      </c>
      <c r="BK278" s="141">
        <f>ROUND(I278*H278,2)</f>
        <v>0</v>
      </c>
      <c r="BL278" s="18" t="s">
        <v>232</v>
      </c>
      <c r="BM278" s="140" t="s">
        <v>532</v>
      </c>
    </row>
    <row r="279" spans="2:65" s="1" customFormat="1" ht="11.25">
      <c r="B279" s="34"/>
      <c r="D279" s="163" t="s">
        <v>274</v>
      </c>
      <c r="F279" s="164" t="s">
        <v>533</v>
      </c>
      <c r="I279" s="165"/>
      <c r="L279" s="34"/>
      <c r="M279" s="166"/>
      <c r="T279" s="55"/>
      <c r="AT279" s="18" t="s">
        <v>274</v>
      </c>
      <c r="AU279" s="18" t="s">
        <v>233</v>
      </c>
    </row>
    <row r="280" spans="2:65" s="1" customFormat="1" ht="24.2" customHeight="1">
      <c r="B280" s="34"/>
      <c r="C280" s="174" t="s">
        <v>534</v>
      </c>
      <c r="D280" s="174" t="s">
        <v>314</v>
      </c>
      <c r="E280" s="175" t="s">
        <v>535</v>
      </c>
      <c r="F280" s="176" t="s">
        <v>536</v>
      </c>
      <c r="G280" s="177" t="s">
        <v>230</v>
      </c>
      <c r="H280" s="178">
        <v>76</v>
      </c>
      <c r="I280" s="179"/>
      <c r="J280" s="180">
        <f>ROUND(I280*H280,2)</f>
        <v>0</v>
      </c>
      <c r="K280" s="176" t="s">
        <v>272</v>
      </c>
      <c r="L280" s="181"/>
      <c r="M280" s="182" t="s">
        <v>19</v>
      </c>
      <c r="N280" s="183" t="s">
        <v>47</v>
      </c>
      <c r="P280" s="138">
        <f>O280*H280</f>
        <v>0</v>
      </c>
      <c r="Q280" s="138">
        <v>0.08</v>
      </c>
      <c r="R280" s="138">
        <f>Q280*H280</f>
        <v>6.08</v>
      </c>
      <c r="S280" s="138">
        <v>0</v>
      </c>
      <c r="T280" s="139">
        <f>S280*H280</f>
        <v>0</v>
      </c>
      <c r="AR280" s="140" t="s">
        <v>268</v>
      </c>
      <c r="AT280" s="140" t="s">
        <v>314</v>
      </c>
      <c r="AU280" s="140" t="s">
        <v>233</v>
      </c>
      <c r="AY280" s="18" t="s">
        <v>223</v>
      </c>
      <c r="BE280" s="141">
        <f>IF(N280="základní",J280,0)</f>
        <v>0</v>
      </c>
      <c r="BF280" s="141">
        <f>IF(N280="snížená",J280,0)</f>
        <v>0</v>
      </c>
      <c r="BG280" s="141">
        <f>IF(N280="zákl. přenesená",J280,0)</f>
        <v>0</v>
      </c>
      <c r="BH280" s="141">
        <f>IF(N280="sníž. přenesená",J280,0)</f>
        <v>0</v>
      </c>
      <c r="BI280" s="141">
        <f>IF(N280="nulová",J280,0)</f>
        <v>0</v>
      </c>
      <c r="BJ280" s="18" t="s">
        <v>84</v>
      </c>
      <c r="BK280" s="141">
        <f>ROUND(I280*H280,2)</f>
        <v>0</v>
      </c>
      <c r="BL280" s="18" t="s">
        <v>232</v>
      </c>
      <c r="BM280" s="140" t="s">
        <v>537</v>
      </c>
    </row>
    <row r="281" spans="2:65" s="1" customFormat="1" ht="24.2" customHeight="1">
      <c r="B281" s="34"/>
      <c r="C281" s="129" t="s">
        <v>538</v>
      </c>
      <c r="D281" s="129" t="s">
        <v>227</v>
      </c>
      <c r="E281" s="130" t="s">
        <v>539</v>
      </c>
      <c r="F281" s="131" t="s">
        <v>540</v>
      </c>
      <c r="G281" s="132" t="s">
        <v>230</v>
      </c>
      <c r="H281" s="133">
        <v>38</v>
      </c>
      <c r="I281" s="134"/>
      <c r="J281" s="135">
        <f>ROUND(I281*H281,2)</f>
        <v>0</v>
      </c>
      <c r="K281" s="131" t="s">
        <v>272</v>
      </c>
      <c r="L281" s="34"/>
      <c r="M281" s="136" t="s">
        <v>19</v>
      </c>
      <c r="N281" s="137" t="s">
        <v>47</v>
      </c>
      <c r="P281" s="138">
        <f>O281*H281</f>
        <v>0</v>
      </c>
      <c r="Q281" s="138">
        <v>0.21734000000000001</v>
      </c>
      <c r="R281" s="138">
        <f>Q281*H281</f>
        <v>8.2589199999999998</v>
      </c>
      <c r="S281" s="138">
        <v>0</v>
      </c>
      <c r="T281" s="139">
        <f>S281*H281</f>
        <v>0</v>
      </c>
      <c r="AR281" s="140" t="s">
        <v>232</v>
      </c>
      <c r="AT281" s="140" t="s">
        <v>227</v>
      </c>
      <c r="AU281" s="140" t="s">
        <v>233</v>
      </c>
      <c r="AY281" s="18" t="s">
        <v>223</v>
      </c>
      <c r="BE281" s="141">
        <f>IF(N281="základní",J281,0)</f>
        <v>0</v>
      </c>
      <c r="BF281" s="141">
        <f>IF(N281="snížená",J281,0)</f>
        <v>0</v>
      </c>
      <c r="BG281" s="141">
        <f>IF(N281="zákl. přenesená",J281,0)</f>
        <v>0</v>
      </c>
      <c r="BH281" s="141">
        <f>IF(N281="sníž. přenesená",J281,0)</f>
        <v>0</v>
      </c>
      <c r="BI281" s="141">
        <f>IF(N281="nulová",J281,0)</f>
        <v>0</v>
      </c>
      <c r="BJ281" s="18" t="s">
        <v>84</v>
      </c>
      <c r="BK281" s="141">
        <f>ROUND(I281*H281,2)</f>
        <v>0</v>
      </c>
      <c r="BL281" s="18" t="s">
        <v>232</v>
      </c>
      <c r="BM281" s="140" t="s">
        <v>541</v>
      </c>
    </row>
    <row r="282" spans="2:65" s="1" customFormat="1" ht="11.25">
      <c r="B282" s="34"/>
      <c r="D282" s="163" t="s">
        <v>274</v>
      </c>
      <c r="F282" s="164" t="s">
        <v>542</v>
      </c>
      <c r="I282" s="165"/>
      <c r="L282" s="34"/>
      <c r="M282" s="166"/>
      <c r="T282" s="55"/>
      <c r="AT282" s="18" t="s">
        <v>274</v>
      </c>
      <c r="AU282" s="18" t="s">
        <v>233</v>
      </c>
    </row>
    <row r="283" spans="2:65" s="1" customFormat="1" ht="16.5" customHeight="1">
      <c r="B283" s="34"/>
      <c r="C283" s="174" t="s">
        <v>543</v>
      </c>
      <c r="D283" s="174" t="s">
        <v>314</v>
      </c>
      <c r="E283" s="175" t="s">
        <v>544</v>
      </c>
      <c r="F283" s="176" t="s">
        <v>545</v>
      </c>
      <c r="G283" s="177" t="s">
        <v>230</v>
      </c>
      <c r="H283" s="178">
        <v>38</v>
      </c>
      <c r="I283" s="179"/>
      <c r="J283" s="180">
        <f>ROUND(I283*H283,2)</f>
        <v>0</v>
      </c>
      <c r="K283" s="176" t="s">
        <v>272</v>
      </c>
      <c r="L283" s="181"/>
      <c r="M283" s="182" t="s">
        <v>19</v>
      </c>
      <c r="N283" s="183" t="s">
        <v>47</v>
      </c>
      <c r="P283" s="138">
        <f>O283*H283</f>
        <v>0</v>
      </c>
      <c r="Q283" s="138">
        <v>3.8600000000000002E-2</v>
      </c>
      <c r="R283" s="138">
        <f>Q283*H283</f>
        <v>1.4668000000000001</v>
      </c>
      <c r="S283" s="138">
        <v>0</v>
      </c>
      <c r="T283" s="139">
        <f>S283*H283</f>
        <v>0</v>
      </c>
      <c r="AR283" s="140" t="s">
        <v>268</v>
      </c>
      <c r="AT283" s="140" t="s">
        <v>314</v>
      </c>
      <c r="AU283" s="140" t="s">
        <v>233</v>
      </c>
      <c r="AY283" s="18" t="s">
        <v>223</v>
      </c>
      <c r="BE283" s="141">
        <f>IF(N283="základní",J283,0)</f>
        <v>0</v>
      </c>
      <c r="BF283" s="141">
        <f>IF(N283="snížená",J283,0)</f>
        <v>0</v>
      </c>
      <c r="BG283" s="141">
        <f>IF(N283="zákl. přenesená",J283,0)</f>
        <v>0</v>
      </c>
      <c r="BH283" s="141">
        <f>IF(N283="sníž. přenesená",J283,0)</f>
        <v>0</v>
      </c>
      <c r="BI283" s="141">
        <f>IF(N283="nulová",J283,0)</f>
        <v>0</v>
      </c>
      <c r="BJ283" s="18" t="s">
        <v>84</v>
      </c>
      <c r="BK283" s="141">
        <f>ROUND(I283*H283,2)</f>
        <v>0</v>
      </c>
      <c r="BL283" s="18" t="s">
        <v>232</v>
      </c>
      <c r="BM283" s="140" t="s">
        <v>546</v>
      </c>
    </row>
    <row r="284" spans="2:65" s="1" customFormat="1" ht="24.2" customHeight="1">
      <c r="B284" s="34"/>
      <c r="C284" s="174" t="s">
        <v>547</v>
      </c>
      <c r="D284" s="174" t="s">
        <v>314</v>
      </c>
      <c r="E284" s="175" t="s">
        <v>548</v>
      </c>
      <c r="F284" s="176" t="s">
        <v>549</v>
      </c>
      <c r="G284" s="177" t="s">
        <v>230</v>
      </c>
      <c r="H284" s="178">
        <v>38</v>
      </c>
      <c r="I284" s="179"/>
      <c r="J284" s="180">
        <f>ROUND(I284*H284,2)</f>
        <v>0</v>
      </c>
      <c r="K284" s="176" t="s">
        <v>272</v>
      </c>
      <c r="L284" s="181"/>
      <c r="M284" s="182" t="s">
        <v>19</v>
      </c>
      <c r="N284" s="183" t="s">
        <v>47</v>
      </c>
      <c r="P284" s="138">
        <f>O284*H284</f>
        <v>0</v>
      </c>
      <c r="Q284" s="138">
        <v>4.0000000000000001E-3</v>
      </c>
      <c r="R284" s="138">
        <f>Q284*H284</f>
        <v>0.152</v>
      </c>
      <c r="S284" s="138">
        <v>0</v>
      </c>
      <c r="T284" s="139">
        <f>S284*H284</f>
        <v>0</v>
      </c>
      <c r="AR284" s="140" t="s">
        <v>268</v>
      </c>
      <c r="AT284" s="140" t="s">
        <v>314</v>
      </c>
      <c r="AU284" s="140" t="s">
        <v>233</v>
      </c>
      <c r="AY284" s="18" t="s">
        <v>223</v>
      </c>
      <c r="BE284" s="141">
        <f>IF(N284="základní",J284,0)</f>
        <v>0</v>
      </c>
      <c r="BF284" s="141">
        <f>IF(N284="snížená",J284,0)</f>
        <v>0</v>
      </c>
      <c r="BG284" s="141">
        <f>IF(N284="zákl. přenesená",J284,0)</f>
        <v>0</v>
      </c>
      <c r="BH284" s="141">
        <f>IF(N284="sníž. přenesená",J284,0)</f>
        <v>0</v>
      </c>
      <c r="BI284" s="141">
        <f>IF(N284="nulová",J284,0)</f>
        <v>0</v>
      </c>
      <c r="BJ284" s="18" t="s">
        <v>84</v>
      </c>
      <c r="BK284" s="141">
        <f>ROUND(I284*H284,2)</f>
        <v>0</v>
      </c>
      <c r="BL284" s="18" t="s">
        <v>232</v>
      </c>
      <c r="BM284" s="140" t="s">
        <v>550</v>
      </c>
    </row>
    <row r="285" spans="2:65" s="1" customFormat="1" ht="33" customHeight="1">
      <c r="B285" s="34"/>
      <c r="C285" s="129" t="s">
        <v>551</v>
      </c>
      <c r="D285" s="129" t="s">
        <v>227</v>
      </c>
      <c r="E285" s="130" t="s">
        <v>552</v>
      </c>
      <c r="F285" s="131" t="s">
        <v>553</v>
      </c>
      <c r="G285" s="132" t="s">
        <v>247</v>
      </c>
      <c r="H285" s="133">
        <v>19</v>
      </c>
      <c r="I285" s="134"/>
      <c r="J285" s="135">
        <f>ROUND(I285*H285,2)</f>
        <v>0</v>
      </c>
      <c r="K285" s="131" t="s">
        <v>272</v>
      </c>
      <c r="L285" s="34"/>
      <c r="M285" s="136" t="s">
        <v>19</v>
      </c>
      <c r="N285" s="137" t="s">
        <v>47</v>
      </c>
      <c r="P285" s="138">
        <f>O285*H285</f>
        <v>0</v>
      </c>
      <c r="Q285" s="138">
        <v>0</v>
      </c>
      <c r="R285" s="138">
        <f>Q285*H285</f>
        <v>0</v>
      </c>
      <c r="S285" s="138">
        <v>0</v>
      </c>
      <c r="T285" s="139">
        <f>S285*H285</f>
        <v>0</v>
      </c>
      <c r="AR285" s="140" t="s">
        <v>232</v>
      </c>
      <c r="AT285" s="140" t="s">
        <v>227</v>
      </c>
      <c r="AU285" s="140" t="s">
        <v>233</v>
      </c>
      <c r="AY285" s="18" t="s">
        <v>223</v>
      </c>
      <c r="BE285" s="141">
        <f>IF(N285="základní",J285,0)</f>
        <v>0</v>
      </c>
      <c r="BF285" s="141">
        <f>IF(N285="snížená",J285,0)</f>
        <v>0</v>
      </c>
      <c r="BG285" s="141">
        <f>IF(N285="zákl. přenesená",J285,0)</f>
        <v>0</v>
      </c>
      <c r="BH285" s="141">
        <f>IF(N285="sníž. přenesená",J285,0)</f>
        <v>0</v>
      </c>
      <c r="BI285" s="141">
        <f>IF(N285="nulová",J285,0)</f>
        <v>0</v>
      </c>
      <c r="BJ285" s="18" t="s">
        <v>84</v>
      </c>
      <c r="BK285" s="141">
        <f>ROUND(I285*H285,2)</f>
        <v>0</v>
      </c>
      <c r="BL285" s="18" t="s">
        <v>232</v>
      </c>
      <c r="BM285" s="140" t="s">
        <v>554</v>
      </c>
    </row>
    <row r="286" spans="2:65" s="1" customFormat="1" ht="11.25">
      <c r="B286" s="34"/>
      <c r="D286" s="163" t="s">
        <v>274</v>
      </c>
      <c r="F286" s="164" t="s">
        <v>555</v>
      </c>
      <c r="I286" s="165"/>
      <c r="L286" s="34"/>
      <c r="M286" s="166"/>
      <c r="T286" s="55"/>
      <c r="AT286" s="18" t="s">
        <v>274</v>
      </c>
      <c r="AU286" s="18" t="s">
        <v>233</v>
      </c>
    </row>
    <row r="287" spans="2:65" s="12" customFormat="1" ht="11.25">
      <c r="B287" s="142"/>
      <c r="D287" s="143" t="s">
        <v>249</v>
      </c>
      <c r="E287" s="144" t="s">
        <v>19</v>
      </c>
      <c r="F287" s="145" t="s">
        <v>556</v>
      </c>
      <c r="H287" s="144" t="s">
        <v>19</v>
      </c>
      <c r="I287" s="146"/>
      <c r="L287" s="142"/>
      <c r="M287" s="147"/>
      <c r="T287" s="148"/>
      <c r="AT287" s="144" t="s">
        <v>249</v>
      </c>
      <c r="AU287" s="144" t="s">
        <v>233</v>
      </c>
      <c r="AV287" s="12" t="s">
        <v>84</v>
      </c>
      <c r="AW287" s="12" t="s">
        <v>37</v>
      </c>
      <c r="AX287" s="12" t="s">
        <v>76</v>
      </c>
      <c r="AY287" s="144" t="s">
        <v>223</v>
      </c>
    </row>
    <row r="288" spans="2:65" s="13" customFormat="1" ht="11.25">
      <c r="B288" s="149"/>
      <c r="D288" s="143" t="s">
        <v>249</v>
      </c>
      <c r="E288" s="150" t="s">
        <v>19</v>
      </c>
      <c r="F288" s="151" t="s">
        <v>557</v>
      </c>
      <c r="H288" s="152">
        <v>19</v>
      </c>
      <c r="I288" s="153"/>
      <c r="L288" s="149"/>
      <c r="M288" s="154"/>
      <c r="T288" s="155"/>
      <c r="AT288" s="150" t="s">
        <v>249</v>
      </c>
      <c r="AU288" s="150" t="s">
        <v>233</v>
      </c>
      <c r="AV288" s="13" t="s">
        <v>87</v>
      </c>
      <c r="AW288" s="13" t="s">
        <v>37</v>
      </c>
      <c r="AX288" s="13" t="s">
        <v>84</v>
      </c>
      <c r="AY288" s="150" t="s">
        <v>223</v>
      </c>
    </row>
    <row r="289" spans="2:65" s="11" customFormat="1" ht="20.85" customHeight="1">
      <c r="B289" s="117"/>
      <c r="D289" s="118" t="s">
        <v>75</v>
      </c>
      <c r="E289" s="127" t="s">
        <v>558</v>
      </c>
      <c r="F289" s="127" t="s">
        <v>559</v>
      </c>
      <c r="I289" s="120"/>
      <c r="J289" s="128">
        <f>BK289</f>
        <v>0</v>
      </c>
      <c r="L289" s="117"/>
      <c r="M289" s="122"/>
      <c r="P289" s="123">
        <f>SUM(P290:P305)</f>
        <v>0</v>
      </c>
      <c r="R289" s="123">
        <f>SUM(R290:R305)</f>
        <v>522.37051500000007</v>
      </c>
      <c r="T289" s="124">
        <f>SUM(T290:T305)</f>
        <v>0</v>
      </c>
      <c r="AR289" s="118" t="s">
        <v>84</v>
      </c>
      <c r="AT289" s="125" t="s">
        <v>75</v>
      </c>
      <c r="AU289" s="125" t="s">
        <v>87</v>
      </c>
      <c r="AY289" s="118" t="s">
        <v>223</v>
      </c>
      <c r="BK289" s="126">
        <f>SUM(BK290:BK305)</f>
        <v>0</v>
      </c>
    </row>
    <row r="290" spans="2:65" s="1" customFormat="1" ht="55.5" customHeight="1">
      <c r="B290" s="34"/>
      <c r="C290" s="129" t="s">
        <v>560</v>
      </c>
      <c r="D290" s="129" t="s">
        <v>227</v>
      </c>
      <c r="E290" s="130" t="s">
        <v>561</v>
      </c>
      <c r="F290" s="131" t="s">
        <v>562</v>
      </c>
      <c r="G290" s="132" t="s">
        <v>563</v>
      </c>
      <c r="H290" s="133">
        <v>1896</v>
      </c>
      <c r="I290" s="134"/>
      <c r="J290" s="135">
        <f>ROUND(I290*H290,2)</f>
        <v>0</v>
      </c>
      <c r="K290" s="131" t="s">
        <v>272</v>
      </c>
      <c r="L290" s="34"/>
      <c r="M290" s="136" t="s">
        <v>19</v>
      </c>
      <c r="N290" s="137" t="s">
        <v>47</v>
      </c>
      <c r="P290" s="138">
        <f>O290*H290</f>
        <v>0</v>
      </c>
      <c r="Q290" s="138">
        <v>0.27411000000000002</v>
      </c>
      <c r="R290" s="138">
        <f>Q290*H290</f>
        <v>519.71256000000005</v>
      </c>
      <c r="S290" s="138">
        <v>0</v>
      </c>
      <c r="T290" s="139">
        <f>S290*H290</f>
        <v>0</v>
      </c>
      <c r="AR290" s="140" t="s">
        <v>232</v>
      </c>
      <c r="AT290" s="140" t="s">
        <v>227</v>
      </c>
      <c r="AU290" s="140" t="s">
        <v>233</v>
      </c>
      <c r="AY290" s="18" t="s">
        <v>223</v>
      </c>
      <c r="BE290" s="141">
        <f>IF(N290="základní",J290,0)</f>
        <v>0</v>
      </c>
      <c r="BF290" s="141">
        <f>IF(N290="snížená",J290,0)</f>
        <v>0</v>
      </c>
      <c r="BG290" s="141">
        <f>IF(N290="zákl. přenesená",J290,0)</f>
        <v>0</v>
      </c>
      <c r="BH290" s="141">
        <f>IF(N290="sníž. přenesená",J290,0)</f>
        <v>0</v>
      </c>
      <c r="BI290" s="141">
        <f>IF(N290="nulová",J290,0)</f>
        <v>0</v>
      </c>
      <c r="BJ290" s="18" t="s">
        <v>84</v>
      </c>
      <c r="BK290" s="141">
        <f>ROUND(I290*H290,2)</f>
        <v>0</v>
      </c>
      <c r="BL290" s="18" t="s">
        <v>232</v>
      </c>
      <c r="BM290" s="140" t="s">
        <v>564</v>
      </c>
    </row>
    <row r="291" spans="2:65" s="1" customFormat="1" ht="11.25">
      <c r="B291" s="34"/>
      <c r="D291" s="163" t="s">
        <v>274</v>
      </c>
      <c r="F291" s="164" t="s">
        <v>565</v>
      </c>
      <c r="I291" s="165"/>
      <c r="L291" s="34"/>
      <c r="M291" s="166"/>
      <c r="T291" s="55"/>
      <c r="AT291" s="18" t="s">
        <v>274</v>
      </c>
      <c r="AU291" s="18" t="s">
        <v>233</v>
      </c>
    </row>
    <row r="292" spans="2:65" s="13" customFormat="1" ht="11.25">
      <c r="B292" s="149"/>
      <c r="D292" s="143" t="s">
        <v>249</v>
      </c>
      <c r="E292" s="150" t="s">
        <v>19</v>
      </c>
      <c r="F292" s="151" t="s">
        <v>566</v>
      </c>
      <c r="H292" s="152">
        <v>1896</v>
      </c>
      <c r="I292" s="153"/>
      <c r="L292" s="149"/>
      <c r="M292" s="154"/>
      <c r="T292" s="155"/>
      <c r="AT292" s="150" t="s">
        <v>249</v>
      </c>
      <c r="AU292" s="150" t="s">
        <v>233</v>
      </c>
      <c r="AV292" s="13" t="s">
        <v>87</v>
      </c>
      <c r="AW292" s="13" t="s">
        <v>37</v>
      </c>
      <c r="AX292" s="13" t="s">
        <v>84</v>
      </c>
      <c r="AY292" s="150" t="s">
        <v>223</v>
      </c>
    </row>
    <row r="293" spans="2:65" s="1" customFormat="1" ht="44.25" customHeight="1">
      <c r="B293" s="34"/>
      <c r="C293" s="129" t="s">
        <v>567</v>
      </c>
      <c r="D293" s="129" t="s">
        <v>227</v>
      </c>
      <c r="E293" s="130" t="s">
        <v>568</v>
      </c>
      <c r="F293" s="131" t="s">
        <v>569</v>
      </c>
      <c r="G293" s="132" t="s">
        <v>247</v>
      </c>
      <c r="H293" s="133">
        <v>379.2</v>
      </c>
      <c r="I293" s="134"/>
      <c r="J293" s="135">
        <f>ROUND(I293*H293,2)</f>
        <v>0</v>
      </c>
      <c r="K293" s="131" t="s">
        <v>272</v>
      </c>
      <c r="L293" s="34"/>
      <c r="M293" s="136" t="s">
        <v>19</v>
      </c>
      <c r="N293" s="137" t="s">
        <v>47</v>
      </c>
      <c r="P293" s="138">
        <f>O293*H293</f>
        <v>0</v>
      </c>
      <c r="Q293" s="138">
        <v>0</v>
      </c>
      <c r="R293" s="138">
        <f>Q293*H293</f>
        <v>0</v>
      </c>
      <c r="S293" s="138">
        <v>0</v>
      </c>
      <c r="T293" s="139">
        <f>S293*H293</f>
        <v>0</v>
      </c>
      <c r="AR293" s="140" t="s">
        <v>232</v>
      </c>
      <c r="AT293" s="140" t="s">
        <v>227</v>
      </c>
      <c r="AU293" s="140" t="s">
        <v>233</v>
      </c>
      <c r="AY293" s="18" t="s">
        <v>223</v>
      </c>
      <c r="BE293" s="141">
        <f>IF(N293="základní",J293,0)</f>
        <v>0</v>
      </c>
      <c r="BF293" s="141">
        <f>IF(N293="snížená",J293,0)</f>
        <v>0</v>
      </c>
      <c r="BG293" s="141">
        <f>IF(N293="zákl. přenesená",J293,0)</f>
        <v>0</v>
      </c>
      <c r="BH293" s="141">
        <f>IF(N293="sníž. přenesená",J293,0)</f>
        <v>0</v>
      </c>
      <c r="BI293" s="141">
        <f>IF(N293="nulová",J293,0)</f>
        <v>0</v>
      </c>
      <c r="BJ293" s="18" t="s">
        <v>84</v>
      </c>
      <c r="BK293" s="141">
        <f>ROUND(I293*H293,2)</f>
        <v>0</v>
      </c>
      <c r="BL293" s="18" t="s">
        <v>232</v>
      </c>
      <c r="BM293" s="140" t="s">
        <v>570</v>
      </c>
    </row>
    <row r="294" spans="2:65" s="1" customFormat="1" ht="11.25">
      <c r="B294" s="34"/>
      <c r="D294" s="163" t="s">
        <v>274</v>
      </c>
      <c r="F294" s="164" t="s">
        <v>571</v>
      </c>
      <c r="I294" s="165"/>
      <c r="L294" s="34"/>
      <c r="M294" s="166"/>
      <c r="T294" s="55"/>
      <c r="AT294" s="18" t="s">
        <v>274</v>
      </c>
      <c r="AU294" s="18" t="s">
        <v>233</v>
      </c>
    </row>
    <row r="295" spans="2:65" s="12" customFormat="1" ht="11.25">
      <c r="B295" s="142"/>
      <c r="D295" s="143" t="s">
        <v>249</v>
      </c>
      <c r="E295" s="144" t="s">
        <v>19</v>
      </c>
      <c r="F295" s="145" t="s">
        <v>572</v>
      </c>
      <c r="H295" s="144" t="s">
        <v>19</v>
      </c>
      <c r="I295" s="146"/>
      <c r="L295" s="142"/>
      <c r="M295" s="147"/>
      <c r="T295" s="148"/>
      <c r="AT295" s="144" t="s">
        <v>249</v>
      </c>
      <c r="AU295" s="144" t="s">
        <v>233</v>
      </c>
      <c r="AV295" s="12" t="s">
        <v>84</v>
      </c>
      <c r="AW295" s="12" t="s">
        <v>37</v>
      </c>
      <c r="AX295" s="12" t="s">
        <v>76</v>
      </c>
      <c r="AY295" s="144" t="s">
        <v>223</v>
      </c>
    </row>
    <row r="296" spans="2:65" s="13" customFormat="1" ht="11.25">
      <c r="B296" s="149"/>
      <c r="D296" s="143" t="s">
        <v>249</v>
      </c>
      <c r="E296" s="150" t="s">
        <v>19</v>
      </c>
      <c r="F296" s="151" t="s">
        <v>573</v>
      </c>
      <c r="H296" s="152">
        <v>379.2</v>
      </c>
      <c r="I296" s="153"/>
      <c r="L296" s="149"/>
      <c r="M296" s="154"/>
      <c r="T296" s="155"/>
      <c r="AT296" s="150" t="s">
        <v>249</v>
      </c>
      <c r="AU296" s="150" t="s">
        <v>233</v>
      </c>
      <c r="AV296" s="13" t="s">
        <v>87</v>
      </c>
      <c r="AW296" s="13" t="s">
        <v>37</v>
      </c>
      <c r="AX296" s="13" t="s">
        <v>84</v>
      </c>
      <c r="AY296" s="150" t="s">
        <v>223</v>
      </c>
    </row>
    <row r="297" spans="2:65" s="1" customFormat="1" ht="55.5" customHeight="1">
      <c r="B297" s="34"/>
      <c r="C297" s="129" t="s">
        <v>574</v>
      </c>
      <c r="D297" s="129" t="s">
        <v>227</v>
      </c>
      <c r="E297" s="130" t="s">
        <v>575</v>
      </c>
      <c r="F297" s="131" t="s">
        <v>576</v>
      </c>
      <c r="G297" s="132" t="s">
        <v>271</v>
      </c>
      <c r="H297" s="133">
        <v>4266</v>
      </c>
      <c r="I297" s="134"/>
      <c r="J297" s="135">
        <f>ROUND(I297*H297,2)</f>
        <v>0</v>
      </c>
      <c r="K297" s="131" t="s">
        <v>272</v>
      </c>
      <c r="L297" s="34"/>
      <c r="M297" s="136" t="s">
        <v>19</v>
      </c>
      <c r="N297" s="137" t="s">
        <v>47</v>
      </c>
      <c r="P297" s="138">
        <f>O297*H297</f>
        <v>0</v>
      </c>
      <c r="Q297" s="138">
        <v>3.1E-4</v>
      </c>
      <c r="R297" s="138">
        <f>Q297*H297</f>
        <v>1.32246</v>
      </c>
      <c r="S297" s="138">
        <v>0</v>
      </c>
      <c r="T297" s="139">
        <f>S297*H297</f>
        <v>0</v>
      </c>
      <c r="AR297" s="140" t="s">
        <v>232</v>
      </c>
      <c r="AT297" s="140" t="s">
        <v>227</v>
      </c>
      <c r="AU297" s="140" t="s">
        <v>233</v>
      </c>
      <c r="AY297" s="18" t="s">
        <v>223</v>
      </c>
      <c r="BE297" s="141">
        <f>IF(N297="základní",J297,0)</f>
        <v>0</v>
      </c>
      <c r="BF297" s="141">
        <f>IF(N297="snížená",J297,0)</f>
        <v>0</v>
      </c>
      <c r="BG297" s="141">
        <f>IF(N297="zákl. přenesená",J297,0)</f>
        <v>0</v>
      </c>
      <c r="BH297" s="141">
        <f>IF(N297="sníž. přenesená",J297,0)</f>
        <v>0</v>
      </c>
      <c r="BI297" s="141">
        <f>IF(N297="nulová",J297,0)</f>
        <v>0</v>
      </c>
      <c r="BJ297" s="18" t="s">
        <v>84</v>
      </c>
      <c r="BK297" s="141">
        <f>ROUND(I297*H297,2)</f>
        <v>0</v>
      </c>
      <c r="BL297" s="18" t="s">
        <v>232</v>
      </c>
      <c r="BM297" s="140" t="s">
        <v>577</v>
      </c>
    </row>
    <row r="298" spans="2:65" s="1" customFormat="1" ht="11.25">
      <c r="B298" s="34"/>
      <c r="D298" s="163" t="s">
        <v>274</v>
      </c>
      <c r="F298" s="164" t="s">
        <v>578</v>
      </c>
      <c r="I298" s="165"/>
      <c r="L298" s="34"/>
      <c r="M298" s="166"/>
      <c r="T298" s="55"/>
      <c r="AT298" s="18" t="s">
        <v>274</v>
      </c>
      <c r="AU298" s="18" t="s">
        <v>233</v>
      </c>
    </row>
    <row r="299" spans="2:65" s="12" customFormat="1" ht="11.25">
      <c r="B299" s="142"/>
      <c r="D299" s="143" t="s">
        <v>249</v>
      </c>
      <c r="E299" s="144" t="s">
        <v>19</v>
      </c>
      <c r="F299" s="145" t="s">
        <v>579</v>
      </c>
      <c r="H299" s="144" t="s">
        <v>19</v>
      </c>
      <c r="I299" s="146"/>
      <c r="L299" s="142"/>
      <c r="M299" s="147"/>
      <c r="T299" s="148"/>
      <c r="AT299" s="144" t="s">
        <v>249</v>
      </c>
      <c r="AU299" s="144" t="s">
        <v>233</v>
      </c>
      <c r="AV299" s="12" t="s">
        <v>84</v>
      </c>
      <c r="AW299" s="12" t="s">
        <v>37</v>
      </c>
      <c r="AX299" s="12" t="s">
        <v>76</v>
      </c>
      <c r="AY299" s="144" t="s">
        <v>223</v>
      </c>
    </row>
    <row r="300" spans="2:65" s="13" customFormat="1" ht="11.25">
      <c r="B300" s="149"/>
      <c r="D300" s="143" t="s">
        <v>249</v>
      </c>
      <c r="E300" s="150" t="s">
        <v>19</v>
      </c>
      <c r="F300" s="151" t="s">
        <v>580</v>
      </c>
      <c r="H300" s="152">
        <v>4266</v>
      </c>
      <c r="I300" s="153"/>
      <c r="L300" s="149"/>
      <c r="M300" s="154"/>
      <c r="T300" s="155"/>
      <c r="AT300" s="150" t="s">
        <v>249</v>
      </c>
      <c r="AU300" s="150" t="s">
        <v>233</v>
      </c>
      <c r="AV300" s="13" t="s">
        <v>87</v>
      </c>
      <c r="AW300" s="13" t="s">
        <v>37</v>
      </c>
      <c r="AX300" s="13" t="s">
        <v>84</v>
      </c>
      <c r="AY300" s="150" t="s">
        <v>223</v>
      </c>
    </row>
    <row r="301" spans="2:65" s="1" customFormat="1" ht="24.2" customHeight="1">
      <c r="B301" s="34"/>
      <c r="C301" s="174" t="s">
        <v>581</v>
      </c>
      <c r="D301" s="174" t="s">
        <v>314</v>
      </c>
      <c r="E301" s="175" t="s">
        <v>582</v>
      </c>
      <c r="F301" s="176" t="s">
        <v>583</v>
      </c>
      <c r="G301" s="177" t="s">
        <v>271</v>
      </c>
      <c r="H301" s="178">
        <v>5341.98</v>
      </c>
      <c r="I301" s="179"/>
      <c r="J301" s="180">
        <f>ROUND(I301*H301,2)</f>
        <v>0</v>
      </c>
      <c r="K301" s="176" t="s">
        <v>272</v>
      </c>
      <c r="L301" s="181"/>
      <c r="M301" s="182" t="s">
        <v>19</v>
      </c>
      <c r="N301" s="183" t="s">
        <v>47</v>
      </c>
      <c r="P301" s="138">
        <f>O301*H301</f>
        <v>0</v>
      </c>
      <c r="Q301" s="138">
        <v>2.5000000000000001E-4</v>
      </c>
      <c r="R301" s="138">
        <f>Q301*H301</f>
        <v>1.3354949999999999</v>
      </c>
      <c r="S301" s="138">
        <v>0</v>
      </c>
      <c r="T301" s="139">
        <f>S301*H301</f>
        <v>0</v>
      </c>
      <c r="AR301" s="140" t="s">
        <v>268</v>
      </c>
      <c r="AT301" s="140" t="s">
        <v>314</v>
      </c>
      <c r="AU301" s="140" t="s">
        <v>233</v>
      </c>
      <c r="AY301" s="18" t="s">
        <v>223</v>
      </c>
      <c r="BE301" s="141">
        <f>IF(N301="základní",J301,0)</f>
        <v>0</v>
      </c>
      <c r="BF301" s="141">
        <f>IF(N301="snížená",J301,0)</f>
        <v>0</v>
      </c>
      <c r="BG301" s="141">
        <f>IF(N301="zákl. přenesená",J301,0)</f>
        <v>0</v>
      </c>
      <c r="BH301" s="141">
        <f>IF(N301="sníž. přenesená",J301,0)</f>
        <v>0</v>
      </c>
      <c r="BI301" s="141">
        <f>IF(N301="nulová",J301,0)</f>
        <v>0</v>
      </c>
      <c r="BJ301" s="18" t="s">
        <v>84</v>
      </c>
      <c r="BK301" s="141">
        <f>ROUND(I301*H301,2)</f>
        <v>0</v>
      </c>
      <c r="BL301" s="18" t="s">
        <v>232</v>
      </c>
      <c r="BM301" s="140" t="s">
        <v>584</v>
      </c>
    </row>
    <row r="302" spans="2:65" s="12" customFormat="1" ht="11.25">
      <c r="B302" s="142"/>
      <c r="D302" s="143" t="s">
        <v>249</v>
      </c>
      <c r="E302" s="144" t="s">
        <v>19</v>
      </c>
      <c r="F302" s="145" t="s">
        <v>585</v>
      </c>
      <c r="H302" s="144" t="s">
        <v>19</v>
      </c>
      <c r="I302" s="146"/>
      <c r="L302" s="142"/>
      <c r="M302" s="147"/>
      <c r="T302" s="148"/>
      <c r="AT302" s="144" t="s">
        <v>249</v>
      </c>
      <c r="AU302" s="144" t="s">
        <v>233</v>
      </c>
      <c r="AV302" s="12" t="s">
        <v>84</v>
      </c>
      <c r="AW302" s="12" t="s">
        <v>37</v>
      </c>
      <c r="AX302" s="12" t="s">
        <v>76</v>
      </c>
      <c r="AY302" s="144" t="s">
        <v>223</v>
      </c>
    </row>
    <row r="303" spans="2:65" s="13" customFormat="1" ht="11.25">
      <c r="B303" s="149"/>
      <c r="D303" s="143" t="s">
        <v>249</v>
      </c>
      <c r="E303" s="150" t="s">
        <v>19</v>
      </c>
      <c r="F303" s="151" t="s">
        <v>586</v>
      </c>
      <c r="H303" s="152">
        <v>4645.2</v>
      </c>
      <c r="I303" s="153"/>
      <c r="L303" s="149"/>
      <c r="M303" s="154"/>
      <c r="T303" s="155"/>
      <c r="AT303" s="150" t="s">
        <v>249</v>
      </c>
      <c r="AU303" s="150" t="s">
        <v>233</v>
      </c>
      <c r="AV303" s="13" t="s">
        <v>87</v>
      </c>
      <c r="AW303" s="13" t="s">
        <v>37</v>
      </c>
      <c r="AX303" s="13" t="s">
        <v>76</v>
      </c>
      <c r="AY303" s="150" t="s">
        <v>223</v>
      </c>
    </row>
    <row r="304" spans="2:65" s="13" customFormat="1" ht="11.25">
      <c r="B304" s="149"/>
      <c r="D304" s="143" t="s">
        <v>249</v>
      </c>
      <c r="E304" s="150" t="s">
        <v>19</v>
      </c>
      <c r="F304" s="151" t="s">
        <v>587</v>
      </c>
      <c r="H304" s="152">
        <v>696.78</v>
      </c>
      <c r="I304" s="153"/>
      <c r="L304" s="149"/>
      <c r="M304" s="154"/>
      <c r="T304" s="155"/>
      <c r="AT304" s="150" t="s">
        <v>249</v>
      </c>
      <c r="AU304" s="150" t="s">
        <v>233</v>
      </c>
      <c r="AV304" s="13" t="s">
        <v>87</v>
      </c>
      <c r="AW304" s="13" t="s">
        <v>37</v>
      </c>
      <c r="AX304" s="13" t="s">
        <v>76</v>
      </c>
      <c r="AY304" s="150" t="s">
        <v>223</v>
      </c>
    </row>
    <row r="305" spans="2:65" s="14" customFormat="1" ht="11.25">
      <c r="B305" s="156"/>
      <c r="D305" s="143" t="s">
        <v>249</v>
      </c>
      <c r="E305" s="157" t="s">
        <v>19</v>
      </c>
      <c r="F305" s="158" t="s">
        <v>253</v>
      </c>
      <c r="H305" s="159">
        <v>5341.98</v>
      </c>
      <c r="I305" s="160"/>
      <c r="L305" s="156"/>
      <c r="M305" s="161"/>
      <c r="T305" s="162"/>
      <c r="AT305" s="157" t="s">
        <v>249</v>
      </c>
      <c r="AU305" s="157" t="s">
        <v>233</v>
      </c>
      <c r="AV305" s="14" t="s">
        <v>232</v>
      </c>
      <c r="AW305" s="14" t="s">
        <v>37</v>
      </c>
      <c r="AX305" s="14" t="s">
        <v>84</v>
      </c>
      <c r="AY305" s="157" t="s">
        <v>223</v>
      </c>
    </row>
    <row r="306" spans="2:65" s="11" customFormat="1" ht="20.85" customHeight="1">
      <c r="B306" s="117"/>
      <c r="D306" s="118" t="s">
        <v>75</v>
      </c>
      <c r="E306" s="127" t="s">
        <v>588</v>
      </c>
      <c r="F306" s="127" t="s">
        <v>589</v>
      </c>
      <c r="I306" s="120"/>
      <c r="J306" s="128">
        <f>BK306</f>
        <v>0</v>
      </c>
      <c r="L306" s="117"/>
      <c r="M306" s="122"/>
      <c r="P306" s="123">
        <f>SUM(P307:P316)</f>
        <v>0</v>
      </c>
      <c r="R306" s="123">
        <f>SUM(R307:R316)</f>
        <v>95.924605</v>
      </c>
      <c r="T306" s="124">
        <f>SUM(T307:T316)</f>
        <v>0</v>
      </c>
      <c r="AR306" s="118" t="s">
        <v>84</v>
      </c>
      <c r="AT306" s="125" t="s">
        <v>75</v>
      </c>
      <c r="AU306" s="125" t="s">
        <v>87</v>
      </c>
      <c r="AY306" s="118" t="s">
        <v>223</v>
      </c>
      <c r="BK306" s="126">
        <f>SUM(BK307:BK316)</f>
        <v>0</v>
      </c>
    </row>
    <row r="307" spans="2:65" s="1" customFormat="1" ht="24.2" customHeight="1">
      <c r="B307" s="34"/>
      <c r="C307" s="129" t="s">
        <v>590</v>
      </c>
      <c r="D307" s="129" t="s">
        <v>227</v>
      </c>
      <c r="E307" s="130" t="s">
        <v>591</v>
      </c>
      <c r="F307" s="131" t="s">
        <v>592</v>
      </c>
      <c r="G307" s="132" t="s">
        <v>563</v>
      </c>
      <c r="H307" s="133">
        <v>320.5</v>
      </c>
      <c r="I307" s="134"/>
      <c r="J307" s="135">
        <f>ROUND(I307*H307,2)</f>
        <v>0</v>
      </c>
      <c r="K307" s="131" t="s">
        <v>231</v>
      </c>
      <c r="L307" s="34"/>
      <c r="M307" s="136" t="s">
        <v>19</v>
      </c>
      <c r="N307" s="137" t="s">
        <v>47</v>
      </c>
      <c r="P307" s="138">
        <f>O307*H307</f>
        <v>0</v>
      </c>
      <c r="Q307" s="138">
        <v>0.29221000000000003</v>
      </c>
      <c r="R307" s="138">
        <f>Q307*H307</f>
        <v>93.653305000000003</v>
      </c>
      <c r="S307" s="138">
        <v>0</v>
      </c>
      <c r="T307" s="139">
        <f>S307*H307</f>
        <v>0</v>
      </c>
      <c r="AR307" s="140" t="s">
        <v>232</v>
      </c>
      <c r="AT307" s="140" t="s">
        <v>227</v>
      </c>
      <c r="AU307" s="140" t="s">
        <v>233</v>
      </c>
      <c r="AY307" s="18" t="s">
        <v>223</v>
      </c>
      <c r="BE307" s="141">
        <f>IF(N307="základní",J307,0)</f>
        <v>0</v>
      </c>
      <c r="BF307" s="141">
        <f>IF(N307="snížená",J307,0)</f>
        <v>0</v>
      </c>
      <c r="BG307" s="141">
        <f>IF(N307="zákl. přenesená",J307,0)</f>
        <v>0</v>
      </c>
      <c r="BH307" s="141">
        <f>IF(N307="sníž. přenesená",J307,0)</f>
        <v>0</v>
      </c>
      <c r="BI307" s="141">
        <f>IF(N307="nulová",J307,0)</f>
        <v>0</v>
      </c>
      <c r="BJ307" s="18" t="s">
        <v>84</v>
      </c>
      <c r="BK307" s="141">
        <f>ROUND(I307*H307,2)</f>
        <v>0</v>
      </c>
      <c r="BL307" s="18" t="s">
        <v>232</v>
      </c>
      <c r="BM307" s="140" t="s">
        <v>593</v>
      </c>
    </row>
    <row r="308" spans="2:65" s="13" customFormat="1" ht="22.5">
      <c r="B308" s="149"/>
      <c r="D308" s="143" t="s">
        <v>249</v>
      </c>
      <c r="E308" s="150" t="s">
        <v>19</v>
      </c>
      <c r="F308" s="151" t="s">
        <v>594</v>
      </c>
      <c r="H308" s="152">
        <v>320.5</v>
      </c>
      <c r="I308" s="153"/>
      <c r="L308" s="149"/>
      <c r="M308" s="154"/>
      <c r="T308" s="155"/>
      <c r="AT308" s="150" t="s">
        <v>249</v>
      </c>
      <c r="AU308" s="150" t="s">
        <v>233</v>
      </c>
      <c r="AV308" s="13" t="s">
        <v>87</v>
      </c>
      <c r="AW308" s="13" t="s">
        <v>37</v>
      </c>
      <c r="AX308" s="13" t="s">
        <v>84</v>
      </c>
      <c r="AY308" s="150" t="s">
        <v>223</v>
      </c>
    </row>
    <row r="309" spans="2:65" s="1" customFormat="1" ht="49.15" customHeight="1">
      <c r="B309" s="34"/>
      <c r="C309" s="174" t="s">
        <v>595</v>
      </c>
      <c r="D309" s="174" t="s">
        <v>314</v>
      </c>
      <c r="E309" s="175" t="s">
        <v>596</v>
      </c>
      <c r="F309" s="176" t="s">
        <v>597</v>
      </c>
      <c r="G309" s="177" t="s">
        <v>230</v>
      </c>
      <c r="H309" s="178">
        <v>314</v>
      </c>
      <c r="I309" s="179"/>
      <c r="J309" s="180">
        <f>ROUND(I309*H309,2)</f>
        <v>0</v>
      </c>
      <c r="K309" s="176" t="s">
        <v>231</v>
      </c>
      <c r="L309" s="181"/>
      <c r="M309" s="182" t="s">
        <v>19</v>
      </c>
      <c r="N309" s="183" t="s">
        <v>47</v>
      </c>
      <c r="P309" s="138">
        <f>O309*H309</f>
        <v>0</v>
      </c>
      <c r="Q309" s="138">
        <v>6.7000000000000002E-3</v>
      </c>
      <c r="R309" s="138">
        <f>Q309*H309</f>
        <v>2.1038000000000001</v>
      </c>
      <c r="S309" s="138">
        <v>0</v>
      </c>
      <c r="T309" s="139">
        <f>S309*H309</f>
        <v>0</v>
      </c>
      <c r="AR309" s="140" t="s">
        <v>268</v>
      </c>
      <c r="AT309" s="140" t="s">
        <v>314</v>
      </c>
      <c r="AU309" s="140" t="s">
        <v>233</v>
      </c>
      <c r="AY309" s="18" t="s">
        <v>223</v>
      </c>
      <c r="BE309" s="141">
        <f>IF(N309="základní",J309,0)</f>
        <v>0</v>
      </c>
      <c r="BF309" s="141">
        <f>IF(N309="snížená",J309,0)</f>
        <v>0</v>
      </c>
      <c r="BG309" s="141">
        <f>IF(N309="zákl. přenesená",J309,0)</f>
        <v>0</v>
      </c>
      <c r="BH309" s="141">
        <f>IF(N309="sníž. přenesená",J309,0)</f>
        <v>0</v>
      </c>
      <c r="BI309" s="141">
        <f>IF(N309="nulová",J309,0)</f>
        <v>0</v>
      </c>
      <c r="BJ309" s="18" t="s">
        <v>84</v>
      </c>
      <c r="BK309" s="141">
        <f>ROUND(I309*H309,2)</f>
        <v>0</v>
      </c>
      <c r="BL309" s="18" t="s">
        <v>232</v>
      </c>
      <c r="BM309" s="140" t="s">
        <v>598</v>
      </c>
    </row>
    <row r="310" spans="2:65" s="13" customFormat="1" ht="22.5">
      <c r="B310" s="149"/>
      <c r="D310" s="143" t="s">
        <v>249</v>
      </c>
      <c r="E310" s="150" t="s">
        <v>19</v>
      </c>
      <c r="F310" s="151" t="s">
        <v>599</v>
      </c>
      <c r="H310" s="152">
        <v>314</v>
      </c>
      <c r="I310" s="153"/>
      <c r="L310" s="149"/>
      <c r="M310" s="154"/>
      <c r="T310" s="155"/>
      <c r="AT310" s="150" t="s">
        <v>249</v>
      </c>
      <c r="AU310" s="150" t="s">
        <v>233</v>
      </c>
      <c r="AV310" s="13" t="s">
        <v>87</v>
      </c>
      <c r="AW310" s="13" t="s">
        <v>37</v>
      </c>
      <c r="AX310" s="13" t="s">
        <v>84</v>
      </c>
      <c r="AY310" s="150" t="s">
        <v>223</v>
      </c>
    </row>
    <row r="311" spans="2:65" s="1" customFormat="1" ht="49.15" customHeight="1">
      <c r="B311" s="34"/>
      <c r="C311" s="174" t="s">
        <v>600</v>
      </c>
      <c r="D311" s="174" t="s">
        <v>314</v>
      </c>
      <c r="E311" s="175" t="s">
        <v>601</v>
      </c>
      <c r="F311" s="176" t="s">
        <v>602</v>
      </c>
      <c r="G311" s="177" t="s">
        <v>230</v>
      </c>
      <c r="H311" s="178">
        <v>1</v>
      </c>
      <c r="I311" s="179"/>
      <c r="J311" s="180">
        <f>ROUND(I311*H311,2)</f>
        <v>0</v>
      </c>
      <c r="K311" s="176" t="s">
        <v>231</v>
      </c>
      <c r="L311" s="181"/>
      <c r="M311" s="182" t="s">
        <v>19</v>
      </c>
      <c r="N311" s="183" t="s">
        <v>47</v>
      </c>
      <c r="P311" s="138">
        <f>O311*H311</f>
        <v>0</v>
      </c>
      <c r="Q311" s="138">
        <v>6.7000000000000002E-3</v>
      </c>
      <c r="R311" s="138">
        <f>Q311*H311</f>
        <v>6.7000000000000002E-3</v>
      </c>
      <c r="S311" s="138">
        <v>0</v>
      </c>
      <c r="T311" s="139">
        <f>S311*H311</f>
        <v>0</v>
      </c>
      <c r="AR311" s="140" t="s">
        <v>268</v>
      </c>
      <c r="AT311" s="140" t="s">
        <v>314</v>
      </c>
      <c r="AU311" s="140" t="s">
        <v>233</v>
      </c>
      <c r="AY311" s="18" t="s">
        <v>223</v>
      </c>
      <c r="BE311" s="141">
        <f>IF(N311="základní",J311,0)</f>
        <v>0</v>
      </c>
      <c r="BF311" s="141">
        <f>IF(N311="snížená",J311,0)</f>
        <v>0</v>
      </c>
      <c r="BG311" s="141">
        <f>IF(N311="zákl. přenesená",J311,0)</f>
        <v>0</v>
      </c>
      <c r="BH311" s="141">
        <f>IF(N311="sníž. přenesená",J311,0)</f>
        <v>0</v>
      </c>
      <c r="BI311" s="141">
        <f>IF(N311="nulová",J311,0)</f>
        <v>0</v>
      </c>
      <c r="BJ311" s="18" t="s">
        <v>84</v>
      </c>
      <c r="BK311" s="141">
        <f>ROUND(I311*H311,2)</f>
        <v>0</v>
      </c>
      <c r="BL311" s="18" t="s">
        <v>232</v>
      </c>
      <c r="BM311" s="140" t="s">
        <v>603</v>
      </c>
    </row>
    <row r="312" spans="2:65" s="13" customFormat="1" ht="11.25">
      <c r="B312" s="149"/>
      <c r="D312" s="143" t="s">
        <v>249</v>
      </c>
      <c r="E312" s="150" t="s">
        <v>19</v>
      </c>
      <c r="F312" s="151" t="s">
        <v>604</v>
      </c>
      <c r="H312" s="152">
        <v>1</v>
      </c>
      <c r="I312" s="153"/>
      <c r="L312" s="149"/>
      <c r="M312" s="154"/>
      <c r="T312" s="155"/>
      <c r="AT312" s="150" t="s">
        <v>249</v>
      </c>
      <c r="AU312" s="150" t="s">
        <v>233</v>
      </c>
      <c r="AV312" s="13" t="s">
        <v>87</v>
      </c>
      <c r="AW312" s="13" t="s">
        <v>37</v>
      </c>
      <c r="AX312" s="13" t="s">
        <v>84</v>
      </c>
      <c r="AY312" s="150" t="s">
        <v>223</v>
      </c>
    </row>
    <row r="313" spans="2:65" s="1" customFormat="1" ht="37.9" customHeight="1">
      <c r="B313" s="34"/>
      <c r="C313" s="174" t="s">
        <v>605</v>
      </c>
      <c r="D313" s="174" t="s">
        <v>314</v>
      </c>
      <c r="E313" s="175" t="s">
        <v>606</v>
      </c>
      <c r="F313" s="176" t="s">
        <v>607</v>
      </c>
      <c r="G313" s="177" t="s">
        <v>230</v>
      </c>
      <c r="H313" s="178">
        <v>12</v>
      </c>
      <c r="I313" s="179"/>
      <c r="J313" s="180">
        <f>ROUND(I313*H313,2)</f>
        <v>0</v>
      </c>
      <c r="K313" s="176" t="s">
        <v>231</v>
      </c>
      <c r="L313" s="181"/>
      <c r="M313" s="182" t="s">
        <v>19</v>
      </c>
      <c r="N313" s="183" t="s">
        <v>47</v>
      </c>
      <c r="P313" s="138">
        <f>O313*H313</f>
        <v>0</v>
      </c>
      <c r="Q313" s="138">
        <v>6.7000000000000002E-3</v>
      </c>
      <c r="R313" s="138">
        <f>Q313*H313</f>
        <v>8.0399999999999999E-2</v>
      </c>
      <c r="S313" s="138">
        <v>0</v>
      </c>
      <c r="T313" s="139">
        <f>S313*H313</f>
        <v>0</v>
      </c>
      <c r="AR313" s="140" t="s">
        <v>268</v>
      </c>
      <c r="AT313" s="140" t="s">
        <v>314</v>
      </c>
      <c r="AU313" s="140" t="s">
        <v>233</v>
      </c>
      <c r="AY313" s="18" t="s">
        <v>223</v>
      </c>
      <c r="BE313" s="141">
        <f>IF(N313="základní",J313,0)</f>
        <v>0</v>
      </c>
      <c r="BF313" s="141">
        <f>IF(N313="snížená",J313,0)</f>
        <v>0</v>
      </c>
      <c r="BG313" s="141">
        <f>IF(N313="zákl. přenesená",J313,0)</f>
        <v>0</v>
      </c>
      <c r="BH313" s="141">
        <f>IF(N313="sníž. přenesená",J313,0)</f>
        <v>0</v>
      </c>
      <c r="BI313" s="141">
        <f>IF(N313="nulová",J313,0)</f>
        <v>0</v>
      </c>
      <c r="BJ313" s="18" t="s">
        <v>84</v>
      </c>
      <c r="BK313" s="141">
        <f>ROUND(I313*H313,2)</f>
        <v>0</v>
      </c>
      <c r="BL313" s="18" t="s">
        <v>232</v>
      </c>
      <c r="BM313" s="140" t="s">
        <v>608</v>
      </c>
    </row>
    <row r="314" spans="2:65" s="13" customFormat="1" ht="11.25">
      <c r="B314" s="149"/>
      <c r="D314" s="143" t="s">
        <v>249</v>
      </c>
      <c r="E314" s="150" t="s">
        <v>19</v>
      </c>
      <c r="F314" s="151" t="s">
        <v>609</v>
      </c>
      <c r="H314" s="152">
        <v>12</v>
      </c>
      <c r="I314" s="153"/>
      <c r="L314" s="149"/>
      <c r="M314" s="154"/>
      <c r="T314" s="155"/>
      <c r="AT314" s="150" t="s">
        <v>249</v>
      </c>
      <c r="AU314" s="150" t="s">
        <v>233</v>
      </c>
      <c r="AV314" s="13" t="s">
        <v>87</v>
      </c>
      <c r="AW314" s="13" t="s">
        <v>37</v>
      </c>
      <c r="AX314" s="13" t="s">
        <v>84</v>
      </c>
      <c r="AY314" s="150" t="s">
        <v>223</v>
      </c>
    </row>
    <row r="315" spans="2:65" s="1" customFormat="1" ht="16.5" customHeight="1">
      <c r="B315" s="34"/>
      <c r="C315" s="174" t="s">
        <v>610</v>
      </c>
      <c r="D315" s="174" t="s">
        <v>314</v>
      </c>
      <c r="E315" s="175" t="s">
        <v>611</v>
      </c>
      <c r="F315" s="176" t="s">
        <v>612</v>
      </c>
      <c r="G315" s="177" t="s">
        <v>230</v>
      </c>
      <c r="H315" s="178">
        <v>12</v>
      </c>
      <c r="I315" s="179"/>
      <c r="J315" s="180">
        <f>ROUND(I315*H315,2)</f>
        <v>0</v>
      </c>
      <c r="K315" s="176" t="s">
        <v>231</v>
      </c>
      <c r="L315" s="181"/>
      <c r="M315" s="182" t="s">
        <v>19</v>
      </c>
      <c r="N315" s="183" t="s">
        <v>47</v>
      </c>
      <c r="P315" s="138">
        <f>O315*H315</f>
        <v>0</v>
      </c>
      <c r="Q315" s="138">
        <v>6.7000000000000002E-3</v>
      </c>
      <c r="R315" s="138">
        <f>Q315*H315</f>
        <v>8.0399999999999999E-2</v>
      </c>
      <c r="S315" s="138">
        <v>0</v>
      </c>
      <c r="T315" s="139">
        <f>S315*H315</f>
        <v>0</v>
      </c>
      <c r="AR315" s="140" t="s">
        <v>268</v>
      </c>
      <c r="AT315" s="140" t="s">
        <v>314</v>
      </c>
      <c r="AU315" s="140" t="s">
        <v>233</v>
      </c>
      <c r="AY315" s="18" t="s">
        <v>223</v>
      </c>
      <c r="BE315" s="141">
        <f>IF(N315="základní",J315,0)</f>
        <v>0</v>
      </c>
      <c r="BF315" s="141">
        <f>IF(N315="snížená",J315,0)</f>
        <v>0</v>
      </c>
      <c r="BG315" s="141">
        <f>IF(N315="zákl. přenesená",J315,0)</f>
        <v>0</v>
      </c>
      <c r="BH315" s="141">
        <f>IF(N315="sníž. přenesená",J315,0)</f>
        <v>0</v>
      </c>
      <c r="BI315" s="141">
        <f>IF(N315="nulová",J315,0)</f>
        <v>0</v>
      </c>
      <c r="BJ315" s="18" t="s">
        <v>84</v>
      </c>
      <c r="BK315" s="141">
        <f>ROUND(I315*H315,2)</f>
        <v>0</v>
      </c>
      <c r="BL315" s="18" t="s">
        <v>232</v>
      </c>
      <c r="BM315" s="140" t="s">
        <v>613</v>
      </c>
    </row>
    <row r="316" spans="2:65" s="13" customFormat="1" ht="11.25">
      <c r="B316" s="149"/>
      <c r="D316" s="143" t="s">
        <v>249</v>
      </c>
      <c r="E316" s="150" t="s">
        <v>19</v>
      </c>
      <c r="F316" s="151" t="s">
        <v>609</v>
      </c>
      <c r="H316" s="152">
        <v>12</v>
      </c>
      <c r="I316" s="153"/>
      <c r="L316" s="149"/>
      <c r="M316" s="154"/>
      <c r="T316" s="155"/>
      <c r="AT316" s="150" t="s">
        <v>249</v>
      </c>
      <c r="AU316" s="150" t="s">
        <v>233</v>
      </c>
      <c r="AV316" s="13" t="s">
        <v>87</v>
      </c>
      <c r="AW316" s="13" t="s">
        <v>37</v>
      </c>
      <c r="AX316" s="13" t="s">
        <v>84</v>
      </c>
      <c r="AY316" s="150" t="s">
        <v>223</v>
      </c>
    </row>
    <row r="317" spans="2:65" s="11" customFormat="1" ht="22.9" customHeight="1">
      <c r="B317" s="117"/>
      <c r="D317" s="118" t="s">
        <v>75</v>
      </c>
      <c r="E317" s="127" t="s">
        <v>282</v>
      </c>
      <c r="F317" s="127" t="s">
        <v>614</v>
      </c>
      <c r="I317" s="120"/>
      <c r="J317" s="128">
        <f>BK317</f>
        <v>0</v>
      </c>
      <c r="L317" s="117"/>
      <c r="M317" s="122"/>
      <c r="P317" s="123">
        <f>P318+P336+P358+P395+P401</f>
        <v>0</v>
      </c>
      <c r="R317" s="123">
        <f>R318+R336+R358+R395+R401</f>
        <v>596.46724999999992</v>
      </c>
      <c r="T317" s="124">
        <f>T318+T336+T358+T395+T401</f>
        <v>4741.8995000000004</v>
      </c>
      <c r="AR317" s="118" t="s">
        <v>84</v>
      </c>
      <c r="AT317" s="125" t="s">
        <v>75</v>
      </c>
      <c r="AU317" s="125" t="s">
        <v>84</v>
      </c>
      <c r="AY317" s="118" t="s">
        <v>223</v>
      </c>
      <c r="BK317" s="126">
        <f>BK318+BK336+BK358+BK395+BK401</f>
        <v>0</v>
      </c>
    </row>
    <row r="318" spans="2:65" s="11" customFormat="1" ht="20.85" customHeight="1">
      <c r="B318" s="117"/>
      <c r="D318" s="118" t="s">
        <v>75</v>
      </c>
      <c r="E318" s="127" t="s">
        <v>615</v>
      </c>
      <c r="F318" s="127" t="s">
        <v>616</v>
      </c>
      <c r="I318" s="120"/>
      <c r="J318" s="128">
        <f>BK318</f>
        <v>0</v>
      </c>
      <c r="L318" s="117"/>
      <c r="M318" s="122"/>
      <c r="P318" s="123">
        <f>SUM(P319:P335)</f>
        <v>0</v>
      </c>
      <c r="R318" s="123">
        <f>SUM(R319:R335)</f>
        <v>0.20496</v>
      </c>
      <c r="T318" s="124">
        <f>SUM(T319:T335)</f>
        <v>144.89000000000001</v>
      </c>
      <c r="AR318" s="118" t="s">
        <v>84</v>
      </c>
      <c r="AT318" s="125" t="s">
        <v>75</v>
      </c>
      <c r="AU318" s="125" t="s">
        <v>87</v>
      </c>
      <c r="AY318" s="118" t="s">
        <v>223</v>
      </c>
      <c r="BK318" s="126">
        <f>SUM(BK319:BK335)</f>
        <v>0</v>
      </c>
    </row>
    <row r="319" spans="2:65" s="1" customFormat="1" ht="24.2" customHeight="1">
      <c r="B319" s="34"/>
      <c r="C319" s="129" t="s">
        <v>617</v>
      </c>
      <c r="D319" s="129" t="s">
        <v>227</v>
      </c>
      <c r="E319" s="130" t="s">
        <v>618</v>
      </c>
      <c r="F319" s="131" t="s">
        <v>619</v>
      </c>
      <c r="G319" s="132" t="s">
        <v>563</v>
      </c>
      <c r="H319" s="133">
        <v>26</v>
      </c>
      <c r="I319" s="134"/>
      <c r="J319" s="135">
        <f>ROUND(I319*H319,2)</f>
        <v>0</v>
      </c>
      <c r="K319" s="131" t="s">
        <v>272</v>
      </c>
      <c r="L319" s="34"/>
      <c r="M319" s="136" t="s">
        <v>19</v>
      </c>
      <c r="N319" s="137" t="s">
        <v>47</v>
      </c>
      <c r="P319" s="138">
        <f>O319*H319</f>
        <v>0</v>
      </c>
      <c r="Q319" s="138">
        <v>0</v>
      </c>
      <c r="R319" s="138">
        <f>Q319*H319</f>
        <v>0</v>
      </c>
      <c r="S319" s="138">
        <v>0</v>
      </c>
      <c r="T319" s="139">
        <f>S319*H319</f>
        <v>0</v>
      </c>
      <c r="AR319" s="140" t="s">
        <v>232</v>
      </c>
      <c r="AT319" s="140" t="s">
        <v>227</v>
      </c>
      <c r="AU319" s="140" t="s">
        <v>233</v>
      </c>
      <c r="AY319" s="18" t="s">
        <v>223</v>
      </c>
      <c r="BE319" s="141">
        <f>IF(N319="základní",J319,0)</f>
        <v>0</v>
      </c>
      <c r="BF319" s="141">
        <f>IF(N319="snížená",J319,0)</f>
        <v>0</v>
      </c>
      <c r="BG319" s="141">
        <f>IF(N319="zákl. přenesená",J319,0)</f>
        <v>0</v>
      </c>
      <c r="BH319" s="141">
        <f>IF(N319="sníž. přenesená",J319,0)</f>
        <v>0</v>
      </c>
      <c r="BI319" s="141">
        <f>IF(N319="nulová",J319,0)</f>
        <v>0</v>
      </c>
      <c r="BJ319" s="18" t="s">
        <v>84</v>
      </c>
      <c r="BK319" s="141">
        <f>ROUND(I319*H319,2)</f>
        <v>0</v>
      </c>
      <c r="BL319" s="18" t="s">
        <v>232</v>
      </c>
      <c r="BM319" s="140" t="s">
        <v>620</v>
      </c>
    </row>
    <row r="320" spans="2:65" s="1" customFormat="1" ht="11.25">
      <c r="B320" s="34"/>
      <c r="D320" s="163" t="s">
        <v>274</v>
      </c>
      <c r="F320" s="164" t="s">
        <v>621</v>
      </c>
      <c r="I320" s="165"/>
      <c r="L320" s="34"/>
      <c r="M320" s="166"/>
      <c r="T320" s="55"/>
      <c r="AT320" s="18" t="s">
        <v>274</v>
      </c>
      <c r="AU320" s="18" t="s">
        <v>233</v>
      </c>
    </row>
    <row r="321" spans="2:65" s="13" customFormat="1" ht="11.25">
      <c r="B321" s="149"/>
      <c r="D321" s="143" t="s">
        <v>249</v>
      </c>
      <c r="E321" s="150" t="s">
        <v>19</v>
      </c>
      <c r="F321" s="151" t="s">
        <v>622</v>
      </c>
      <c r="H321" s="152">
        <v>26</v>
      </c>
      <c r="I321" s="153"/>
      <c r="L321" s="149"/>
      <c r="M321" s="154"/>
      <c r="T321" s="155"/>
      <c r="AT321" s="150" t="s">
        <v>249</v>
      </c>
      <c r="AU321" s="150" t="s">
        <v>233</v>
      </c>
      <c r="AV321" s="13" t="s">
        <v>87</v>
      </c>
      <c r="AW321" s="13" t="s">
        <v>37</v>
      </c>
      <c r="AX321" s="13" t="s">
        <v>84</v>
      </c>
      <c r="AY321" s="150" t="s">
        <v>223</v>
      </c>
    </row>
    <row r="322" spans="2:65" s="1" customFormat="1" ht="24.2" customHeight="1">
      <c r="B322" s="34"/>
      <c r="C322" s="129" t="s">
        <v>623</v>
      </c>
      <c r="D322" s="129" t="s">
        <v>227</v>
      </c>
      <c r="E322" s="130" t="s">
        <v>624</v>
      </c>
      <c r="F322" s="131" t="s">
        <v>625</v>
      </c>
      <c r="G322" s="132" t="s">
        <v>563</v>
      </c>
      <c r="H322" s="133">
        <v>13</v>
      </c>
      <c r="I322" s="134"/>
      <c r="J322" s="135">
        <f>ROUND(I322*H322,2)</f>
        <v>0</v>
      </c>
      <c r="K322" s="131" t="s">
        <v>272</v>
      </c>
      <c r="L322" s="34"/>
      <c r="M322" s="136" t="s">
        <v>19</v>
      </c>
      <c r="N322" s="137" t="s">
        <v>47</v>
      </c>
      <c r="P322" s="138">
        <f>O322*H322</f>
        <v>0</v>
      </c>
      <c r="Q322" s="138">
        <v>0</v>
      </c>
      <c r="R322" s="138">
        <f>Q322*H322</f>
        <v>0</v>
      </c>
      <c r="S322" s="138">
        <v>0</v>
      </c>
      <c r="T322" s="139">
        <f>S322*H322</f>
        <v>0</v>
      </c>
      <c r="AR322" s="140" t="s">
        <v>232</v>
      </c>
      <c r="AT322" s="140" t="s">
        <v>227</v>
      </c>
      <c r="AU322" s="140" t="s">
        <v>233</v>
      </c>
      <c r="AY322" s="18" t="s">
        <v>223</v>
      </c>
      <c r="BE322" s="141">
        <f>IF(N322="základní",J322,0)</f>
        <v>0</v>
      </c>
      <c r="BF322" s="141">
        <f>IF(N322="snížená",J322,0)</f>
        <v>0</v>
      </c>
      <c r="BG322" s="141">
        <f>IF(N322="zákl. přenesená",J322,0)</f>
        <v>0</v>
      </c>
      <c r="BH322" s="141">
        <f>IF(N322="sníž. přenesená",J322,0)</f>
        <v>0</v>
      </c>
      <c r="BI322" s="141">
        <f>IF(N322="nulová",J322,0)</f>
        <v>0</v>
      </c>
      <c r="BJ322" s="18" t="s">
        <v>84</v>
      </c>
      <c r="BK322" s="141">
        <f>ROUND(I322*H322,2)</f>
        <v>0</v>
      </c>
      <c r="BL322" s="18" t="s">
        <v>232</v>
      </c>
      <c r="BM322" s="140" t="s">
        <v>626</v>
      </c>
    </row>
    <row r="323" spans="2:65" s="1" customFormat="1" ht="11.25">
      <c r="B323" s="34"/>
      <c r="D323" s="163" t="s">
        <v>274</v>
      </c>
      <c r="F323" s="164" t="s">
        <v>627</v>
      </c>
      <c r="I323" s="165"/>
      <c r="L323" s="34"/>
      <c r="M323" s="166"/>
      <c r="T323" s="55"/>
      <c r="AT323" s="18" t="s">
        <v>274</v>
      </c>
      <c r="AU323" s="18" t="s">
        <v>233</v>
      </c>
    </row>
    <row r="324" spans="2:65" s="13" customFormat="1" ht="11.25">
      <c r="B324" s="149"/>
      <c r="D324" s="143" t="s">
        <v>249</v>
      </c>
      <c r="E324" s="150" t="s">
        <v>19</v>
      </c>
      <c r="F324" s="151" t="s">
        <v>628</v>
      </c>
      <c r="H324" s="152">
        <v>13</v>
      </c>
      <c r="I324" s="153"/>
      <c r="L324" s="149"/>
      <c r="M324" s="154"/>
      <c r="T324" s="155"/>
      <c r="AT324" s="150" t="s">
        <v>249</v>
      </c>
      <c r="AU324" s="150" t="s">
        <v>233</v>
      </c>
      <c r="AV324" s="13" t="s">
        <v>87</v>
      </c>
      <c r="AW324" s="13" t="s">
        <v>37</v>
      </c>
      <c r="AX324" s="13" t="s">
        <v>84</v>
      </c>
      <c r="AY324" s="150" t="s">
        <v>223</v>
      </c>
    </row>
    <row r="325" spans="2:65" s="1" customFormat="1" ht="62.65" customHeight="1">
      <c r="B325" s="34"/>
      <c r="C325" s="129" t="s">
        <v>629</v>
      </c>
      <c r="D325" s="129" t="s">
        <v>227</v>
      </c>
      <c r="E325" s="130" t="s">
        <v>630</v>
      </c>
      <c r="F325" s="131" t="s">
        <v>631</v>
      </c>
      <c r="G325" s="132" t="s">
        <v>563</v>
      </c>
      <c r="H325" s="133">
        <v>336</v>
      </c>
      <c r="I325" s="134"/>
      <c r="J325" s="135">
        <f>ROUND(I325*H325,2)</f>
        <v>0</v>
      </c>
      <c r="K325" s="131" t="s">
        <v>272</v>
      </c>
      <c r="L325" s="34"/>
      <c r="M325" s="136" t="s">
        <v>19</v>
      </c>
      <c r="N325" s="137" t="s">
        <v>47</v>
      </c>
      <c r="P325" s="138">
        <f>O325*H325</f>
        <v>0</v>
      </c>
      <c r="Q325" s="138">
        <v>6.0999999999999997E-4</v>
      </c>
      <c r="R325" s="138">
        <f>Q325*H325</f>
        <v>0.20496</v>
      </c>
      <c r="S325" s="138">
        <v>0</v>
      </c>
      <c r="T325" s="139">
        <f>S325*H325</f>
        <v>0</v>
      </c>
      <c r="AR325" s="140" t="s">
        <v>232</v>
      </c>
      <c r="AT325" s="140" t="s">
        <v>227</v>
      </c>
      <c r="AU325" s="140" t="s">
        <v>233</v>
      </c>
      <c r="AY325" s="18" t="s">
        <v>223</v>
      </c>
      <c r="BE325" s="141">
        <f>IF(N325="základní",J325,0)</f>
        <v>0</v>
      </c>
      <c r="BF325" s="141">
        <f>IF(N325="snížená",J325,0)</f>
        <v>0</v>
      </c>
      <c r="BG325" s="141">
        <f>IF(N325="zákl. přenesená",J325,0)</f>
        <v>0</v>
      </c>
      <c r="BH325" s="141">
        <f>IF(N325="sníž. přenesená",J325,0)</f>
        <v>0</v>
      </c>
      <c r="BI325" s="141">
        <f>IF(N325="nulová",J325,0)</f>
        <v>0</v>
      </c>
      <c r="BJ325" s="18" t="s">
        <v>84</v>
      </c>
      <c r="BK325" s="141">
        <f>ROUND(I325*H325,2)</f>
        <v>0</v>
      </c>
      <c r="BL325" s="18" t="s">
        <v>232</v>
      </c>
      <c r="BM325" s="140" t="s">
        <v>632</v>
      </c>
    </row>
    <row r="326" spans="2:65" s="1" customFormat="1" ht="11.25">
      <c r="B326" s="34"/>
      <c r="D326" s="163" t="s">
        <v>274</v>
      </c>
      <c r="F326" s="164" t="s">
        <v>633</v>
      </c>
      <c r="I326" s="165"/>
      <c r="L326" s="34"/>
      <c r="M326" s="166"/>
      <c r="T326" s="55"/>
      <c r="AT326" s="18" t="s">
        <v>274</v>
      </c>
      <c r="AU326" s="18" t="s">
        <v>233</v>
      </c>
    </row>
    <row r="327" spans="2:65" s="13" customFormat="1" ht="11.25">
      <c r="B327" s="149"/>
      <c r="D327" s="143" t="s">
        <v>249</v>
      </c>
      <c r="E327" s="150" t="s">
        <v>19</v>
      </c>
      <c r="F327" s="151" t="s">
        <v>628</v>
      </c>
      <c r="H327" s="152">
        <v>13</v>
      </c>
      <c r="I327" s="153"/>
      <c r="L327" s="149"/>
      <c r="M327" s="154"/>
      <c r="T327" s="155"/>
      <c r="AT327" s="150" t="s">
        <v>249</v>
      </c>
      <c r="AU327" s="150" t="s">
        <v>233</v>
      </c>
      <c r="AV327" s="13" t="s">
        <v>87</v>
      </c>
      <c r="AW327" s="13" t="s">
        <v>37</v>
      </c>
      <c r="AX327" s="13" t="s">
        <v>76</v>
      </c>
      <c r="AY327" s="150" t="s">
        <v>223</v>
      </c>
    </row>
    <row r="328" spans="2:65" s="13" customFormat="1" ht="11.25">
      <c r="B328" s="149"/>
      <c r="D328" s="143" t="s">
        <v>249</v>
      </c>
      <c r="E328" s="150" t="s">
        <v>19</v>
      </c>
      <c r="F328" s="151" t="s">
        <v>634</v>
      </c>
      <c r="H328" s="152">
        <v>323</v>
      </c>
      <c r="I328" s="153"/>
      <c r="L328" s="149"/>
      <c r="M328" s="154"/>
      <c r="T328" s="155"/>
      <c r="AT328" s="150" t="s">
        <v>249</v>
      </c>
      <c r="AU328" s="150" t="s">
        <v>233</v>
      </c>
      <c r="AV328" s="13" t="s">
        <v>87</v>
      </c>
      <c r="AW328" s="13" t="s">
        <v>37</v>
      </c>
      <c r="AX328" s="13" t="s">
        <v>76</v>
      </c>
      <c r="AY328" s="150" t="s">
        <v>223</v>
      </c>
    </row>
    <row r="329" spans="2:65" s="14" customFormat="1" ht="11.25">
      <c r="B329" s="156"/>
      <c r="D329" s="143" t="s">
        <v>249</v>
      </c>
      <c r="E329" s="157" t="s">
        <v>19</v>
      </c>
      <c r="F329" s="158" t="s">
        <v>253</v>
      </c>
      <c r="H329" s="159">
        <v>336</v>
      </c>
      <c r="I329" s="160"/>
      <c r="L329" s="156"/>
      <c r="M329" s="161"/>
      <c r="T329" s="162"/>
      <c r="AT329" s="157" t="s">
        <v>249</v>
      </c>
      <c r="AU329" s="157" t="s">
        <v>233</v>
      </c>
      <c r="AV329" s="14" t="s">
        <v>232</v>
      </c>
      <c r="AW329" s="14" t="s">
        <v>37</v>
      </c>
      <c r="AX329" s="14" t="s">
        <v>84</v>
      </c>
      <c r="AY329" s="157" t="s">
        <v>223</v>
      </c>
    </row>
    <row r="330" spans="2:65" s="1" customFormat="1" ht="66.75" customHeight="1">
      <c r="B330" s="34"/>
      <c r="C330" s="129" t="s">
        <v>635</v>
      </c>
      <c r="D330" s="129" t="s">
        <v>227</v>
      </c>
      <c r="E330" s="130" t="s">
        <v>636</v>
      </c>
      <c r="F330" s="131" t="s">
        <v>637</v>
      </c>
      <c r="G330" s="132" t="s">
        <v>271</v>
      </c>
      <c r="H330" s="133">
        <v>7244.5</v>
      </c>
      <c r="I330" s="134"/>
      <c r="J330" s="135">
        <f>ROUND(I330*H330,2)</f>
        <v>0</v>
      </c>
      <c r="K330" s="131" t="s">
        <v>231</v>
      </c>
      <c r="L330" s="34"/>
      <c r="M330" s="136" t="s">
        <v>19</v>
      </c>
      <c r="N330" s="137" t="s">
        <v>47</v>
      </c>
      <c r="P330" s="138">
        <f>O330*H330</f>
        <v>0</v>
      </c>
      <c r="Q330" s="138">
        <v>0</v>
      </c>
      <c r="R330" s="138">
        <f>Q330*H330</f>
        <v>0</v>
      </c>
      <c r="S330" s="138">
        <v>0.02</v>
      </c>
      <c r="T330" s="139">
        <f>S330*H330</f>
        <v>144.89000000000001</v>
      </c>
      <c r="AR330" s="140" t="s">
        <v>232</v>
      </c>
      <c r="AT330" s="140" t="s">
        <v>227</v>
      </c>
      <c r="AU330" s="140" t="s">
        <v>233</v>
      </c>
      <c r="AY330" s="18" t="s">
        <v>223</v>
      </c>
      <c r="BE330" s="141">
        <f>IF(N330="základní",J330,0)</f>
        <v>0</v>
      </c>
      <c r="BF330" s="141">
        <f>IF(N330="snížená",J330,0)</f>
        <v>0</v>
      </c>
      <c r="BG330" s="141">
        <f>IF(N330="zákl. přenesená",J330,0)</f>
        <v>0</v>
      </c>
      <c r="BH330" s="141">
        <f>IF(N330="sníž. přenesená",J330,0)</f>
        <v>0</v>
      </c>
      <c r="BI330" s="141">
        <f>IF(N330="nulová",J330,0)</f>
        <v>0</v>
      </c>
      <c r="BJ330" s="18" t="s">
        <v>84</v>
      </c>
      <c r="BK330" s="141">
        <f>ROUND(I330*H330,2)</f>
        <v>0</v>
      </c>
      <c r="BL330" s="18" t="s">
        <v>232</v>
      </c>
      <c r="BM330" s="140" t="s">
        <v>638</v>
      </c>
    </row>
    <row r="331" spans="2:65" s="13" customFormat="1" ht="11.25">
      <c r="B331" s="149"/>
      <c r="D331" s="143" t="s">
        <v>249</v>
      </c>
      <c r="E331" s="150" t="s">
        <v>19</v>
      </c>
      <c r="F331" s="151" t="s">
        <v>639</v>
      </c>
      <c r="H331" s="152">
        <v>6229</v>
      </c>
      <c r="I331" s="153"/>
      <c r="L331" s="149"/>
      <c r="M331" s="154"/>
      <c r="T331" s="155"/>
      <c r="AT331" s="150" t="s">
        <v>249</v>
      </c>
      <c r="AU331" s="150" t="s">
        <v>233</v>
      </c>
      <c r="AV331" s="13" t="s">
        <v>87</v>
      </c>
      <c r="AW331" s="13" t="s">
        <v>37</v>
      </c>
      <c r="AX331" s="13" t="s">
        <v>76</v>
      </c>
      <c r="AY331" s="150" t="s">
        <v>223</v>
      </c>
    </row>
    <row r="332" spans="2:65" s="13" customFormat="1" ht="11.25">
      <c r="B332" s="149"/>
      <c r="D332" s="143" t="s">
        <v>249</v>
      </c>
      <c r="E332" s="150" t="s">
        <v>19</v>
      </c>
      <c r="F332" s="151" t="s">
        <v>640</v>
      </c>
      <c r="H332" s="152">
        <v>8.5</v>
      </c>
      <c r="I332" s="153"/>
      <c r="L332" s="149"/>
      <c r="M332" s="154"/>
      <c r="T332" s="155"/>
      <c r="AT332" s="150" t="s">
        <v>249</v>
      </c>
      <c r="AU332" s="150" t="s">
        <v>233</v>
      </c>
      <c r="AV332" s="13" t="s">
        <v>87</v>
      </c>
      <c r="AW332" s="13" t="s">
        <v>37</v>
      </c>
      <c r="AX332" s="13" t="s">
        <v>76</v>
      </c>
      <c r="AY332" s="150" t="s">
        <v>223</v>
      </c>
    </row>
    <row r="333" spans="2:65" s="13" customFormat="1" ht="11.25">
      <c r="B333" s="149"/>
      <c r="D333" s="143" t="s">
        <v>249</v>
      </c>
      <c r="E333" s="150" t="s">
        <v>19</v>
      </c>
      <c r="F333" s="151" t="s">
        <v>451</v>
      </c>
      <c r="H333" s="152">
        <v>7</v>
      </c>
      <c r="I333" s="153"/>
      <c r="L333" s="149"/>
      <c r="M333" s="154"/>
      <c r="T333" s="155"/>
      <c r="AT333" s="150" t="s">
        <v>249</v>
      </c>
      <c r="AU333" s="150" t="s">
        <v>233</v>
      </c>
      <c r="AV333" s="13" t="s">
        <v>87</v>
      </c>
      <c r="AW333" s="13" t="s">
        <v>37</v>
      </c>
      <c r="AX333" s="13" t="s">
        <v>76</v>
      </c>
      <c r="AY333" s="150" t="s">
        <v>223</v>
      </c>
    </row>
    <row r="334" spans="2:65" s="13" customFormat="1" ht="11.25">
      <c r="B334" s="149"/>
      <c r="D334" s="143" t="s">
        <v>249</v>
      </c>
      <c r="E334" s="150" t="s">
        <v>19</v>
      </c>
      <c r="F334" s="151" t="s">
        <v>641</v>
      </c>
      <c r="H334" s="152">
        <v>1000</v>
      </c>
      <c r="I334" s="153"/>
      <c r="L334" s="149"/>
      <c r="M334" s="154"/>
      <c r="T334" s="155"/>
      <c r="AT334" s="150" t="s">
        <v>249</v>
      </c>
      <c r="AU334" s="150" t="s">
        <v>233</v>
      </c>
      <c r="AV334" s="13" t="s">
        <v>87</v>
      </c>
      <c r="AW334" s="13" t="s">
        <v>37</v>
      </c>
      <c r="AX334" s="13" t="s">
        <v>76</v>
      </c>
      <c r="AY334" s="150" t="s">
        <v>223</v>
      </c>
    </row>
    <row r="335" spans="2:65" s="14" customFormat="1" ht="11.25">
      <c r="B335" s="156"/>
      <c r="D335" s="143" t="s">
        <v>249</v>
      </c>
      <c r="E335" s="157" t="s">
        <v>19</v>
      </c>
      <c r="F335" s="158" t="s">
        <v>253</v>
      </c>
      <c r="H335" s="159">
        <v>7244.5</v>
      </c>
      <c r="I335" s="160"/>
      <c r="L335" s="156"/>
      <c r="M335" s="161"/>
      <c r="T335" s="162"/>
      <c r="AT335" s="157" t="s">
        <v>249</v>
      </c>
      <c r="AU335" s="157" t="s">
        <v>233</v>
      </c>
      <c r="AV335" s="14" t="s">
        <v>232</v>
      </c>
      <c r="AW335" s="14" t="s">
        <v>37</v>
      </c>
      <c r="AX335" s="14" t="s">
        <v>84</v>
      </c>
      <c r="AY335" s="157" t="s">
        <v>223</v>
      </c>
    </row>
    <row r="336" spans="2:65" s="11" customFormat="1" ht="20.85" customHeight="1">
      <c r="B336" s="117"/>
      <c r="D336" s="118" t="s">
        <v>75</v>
      </c>
      <c r="E336" s="127" t="s">
        <v>642</v>
      </c>
      <c r="F336" s="127" t="s">
        <v>643</v>
      </c>
      <c r="I336" s="120"/>
      <c r="J336" s="128">
        <f>BK336</f>
        <v>0</v>
      </c>
      <c r="L336" s="117"/>
      <c r="M336" s="122"/>
      <c r="P336" s="123">
        <f>SUM(P337:P357)</f>
        <v>0</v>
      </c>
      <c r="R336" s="123">
        <f>SUM(R337:R357)</f>
        <v>596.02376499999991</v>
      </c>
      <c r="T336" s="124">
        <f>SUM(T337:T357)</f>
        <v>0</v>
      </c>
      <c r="AR336" s="118" t="s">
        <v>84</v>
      </c>
      <c r="AT336" s="125" t="s">
        <v>75</v>
      </c>
      <c r="AU336" s="125" t="s">
        <v>87</v>
      </c>
      <c r="AY336" s="118" t="s">
        <v>223</v>
      </c>
      <c r="BK336" s="126">
        <f>SUM(BK337:BK357)</f>
        <v>0</v>
      </c>
    </row>
    <row r="337" spans="2:65" s="1" customFormat="1" ht="62.65" customHeight="1">
      <c r="B337" s="34"/>
      <c r="C337" s="129" t="s">
        <v>644</v>
      </c>
      <c r="D337" s="129" t="s">
        <v>227</v>
      </c>
      <c r="E337" s="130" t="s">
        <v>645</v>
      </c>
      <c r="F337" s="131" t="s">
        <v>646</v>
      </c>
      <c r="G337" s="132" t="s">
        <v>563</v>
      </c>
      <c r="H337" s="133">
        <v>1470.5</v>
      </c>
      <c r="I337" s="134"/>
      <c r="J337" s="135">
        <f>ROUND(I337*H337,2)</f>
        <v>0</v>
      </c>
      <c r="K337" s="131" t="s">
        <v>272</v>
      </c>
      <c r="L337" s="34"/>
      <c r="M337" s="136" t="s">
        <v>19</v>
      </c>
      <c r="N337" s="137" t="s">
        <v>47</v>
      </c>
      <c r="P337" s="138">
        <f>O337*H337</f>
        <v>0</v>
      </c>
      <c r="Q337" s="138">
        <v>8.9779999999999999E-2</v>
      </c>
      <c r="R337" s="138">
        <f>Q337*H337</f>
        <v>132.02149</v>
      </c>
      <c r="S337" s="138">
        <v>0</v>
      </c>
      <c r="T337" s="139">
        <f>S337*H337</f>
        <v>0</v>
      </c>
      <c r="AR337" s="140" t="s">
        <v>232</v>
      </c>
      <c r="AT337" s="140" t="s">
        <v>227</v>
      </c>
      <c r="AU337" s="140" t="s">
        <v>233</v>
      </c>
      <c r="AY337" s="18" t="s">
        <v>223</v>
      </c>
      <c r="BE337" s="141">
        <f>IF(N337="základní",J337,0)</f>
        <v>0</v>
      </c>
      <c r="BF337" s="141">
        <f>IF(N337="snížená",J337,0)</f>
        <v>0</v>
      </c>
      <c r="BG337" s="141">
        <f>IF(N337="zákl. přenesená",J337,0)</f>
        <v>0</v>
      </c>
      <c r="BH337" s="141">
        <f>IF(N337="sníž. přenesená",J337,0)</f>
        <v>0</v>
      </c>
      <c r="BI337" s="141">
        <f>IF(N337="nulová",J337,0)</f>
        <v>0</v>
      </c>
      <c r="BJ337" s="18" t="s">
        <v>84</v>
      </c>
      <c r="BK337" s="141">
        <f>ROUND(I337*H337,2)</f>
        <v>0</v>
      </c>
      <c r="BL337" s="18" t="s">
        <v>232</v>
      </c>
      <c r="BM337" s="140" t="s">
        <v>647</v>
      </c>
    </row>
    <row r="338" spans="2:65" s="1" customFormat="1" ht="11.25">
      <c r="B338" s="34"/>
      <c r="D338" s="163" t="s">
        <v>274</v>
      </c>
      <c r="F338" s="164" t="s">
        <v>648</v>
      </c>
      <c r="I338" s="165"/>
      <c r="L338" s="34"/>
      <c r="M338" s="166"/>
      <c r="T338" s="55"/>
      <c r="AT338" s="18" t="s">
        <v>274</v>
      </c>
      <c r="AU338" s="18" t="s">
        <v>233</v>
      </c>
    </row>
    <row r="339" spans="2:65" s="13" customFormat="1" ht="11.25">
      <c r="B339" s="149"/>
      <c r="D339" s="143" t="s">
        <v>249</v>
      </c>
      <c r="E339" s="150" t="s">
        <v>19</v>
      </c>
      <c r="F339" s="151" t="s">
        <v>649</v>
      </c>
      <c r="H339" s="152">
        <v>1794.5</v>
      </c>
      <c r="I339" s="153"/>
      <c r="L339" s="149"/>
      <c r="M339" s="154"/>
      <c r="T339" s="155"/>
      <c r="AT339" s="150" t="s">
        <v>249</v>
      </c>
      <c r="AU339" s="150" t="s">
        <v>233</v>
      </c>
      <c r="AV339" s="13" t="s">
        <v>87</v>
      </c>
      <c r="AW339" s="13" t="s">
        <v>37</v>
      </c>
      <c r="AX339" s="13" t="s">
        <v>76</v>
      </c>
      <c r="AY339" s="150" t="s">
        <v>223</v>
      </c>
    </row>
    <row r="340" spans="2:65" s="13" customFormat="1" ht="11.25">
      <c r="B340" s="149"/>
      <c r="D340" s="143" t="s">
        <v>249</v>
      </c>
      <c r="E340" s="150" t="s">
        <v>19</v>
      </c>
      <c r="F340" s="151" t="s">
        <v>650</v>
      </c>
      <c r="H340" s="152">
        <v>-324</v>
      </c>
      <c r="I340" s="153"/>
      <c r="L340" s="149"/>
      <c r="M340" s="154"/>
      <c r="T340" s="155"/>
      <c r="AT340" s="150" t="s">
        <v>249</v>
      </c>
      <c r="AU340" s="150" t="s">
        <v>233</v>
      </c>
      <c r="AV340" s="13" t="s">
        <v>87</v>
      </c>
      <c r="AW340" s="13" t="s">
        <v>37</v>
      </c>
      <c r="AX340" s="13" t="s">
        <v>76</v>
      </c>
      <c r="AY340" s="150" t="s">
        <v>223</v>
      </c>
    </row>
    <row r="341" spans="2:65" s="14" customFormat="1" ht="11.25">
      <c r="B341" s="156"/>
      <c r="D341" s="143" t="s">
        <v>249</v>
      </c>
      <c r="E341" s="157" t="s">
        <v>19</v>
      </c>
      <c r="F341" s="158" t="s">
        <v>253</v>
      </c>
      <c r="H341" s="159">
        <v>1470.5</v>
      </c>
      <c r="I341" s="160"/>
      <c r="L341" s="156"/>
      <c r="M341" s="161"/>
      <c r="T341" s="162"/>
      <c r="AT341" s="157" t="s">
        <v>249</v>
      </c>
      <c r="AU341" s="157" t="s">
        <v>233</v>
      </c>
      <c r="AV341" s="14" t="s">
        <v>232</v>
      </c>
      <c r="AW341" s="14" t="s">
        <v>37</v>
      </c>
      <c r="AX341" s="14" t="s">
        <v>84</v>
      </c>
      <c r="AY341" s="157" t="s">
        <v>223</v>
      </c>
    </row>
    <row r="342" spans="2:65" s="1" customFormat="1" ht="16.5" customHeight="1">
      <c r="B342" s="34"/>
      <c r="C342" s="174" t="s">
        <v>651</v>
      </c>
      <c r="D342" s="174" t="s">
        <v>314</v>
      </c>
      <c r="E342" s="175" t="s">
        <v>652</v>
      </c>
      <c r="F342" s="176" t="s">
        <v>653</v>
      </c>
      <c r="G342" s="177" t="s">
        <v>271</v>
      </c>
      <c r="H342" s="178">
        <v>47.05</v>
      </c>
      <c r="I342" s="179"/>
      <c r="J342" s="180">
        <f>ROUND(I342*H342,2)</f>
        <v>0</v>
      </c>
      <c r="K342" s="176" t="s">
        <v>272</v>
      </c>
      <c r="L342" s="181"/>
      <c r="M342" s="182" t="s">
        <v>19</v>
      </c>
      <c r="N342" s="183" t="s">
        <v>47</v>
      </c>
      <c r="P342" s="138">
        <f>O342*H342</f>
        <v>0</v>
      </c>
      <c r="Q342" s="138">
        <v>0.222</v>
      </c>
      <c r="R342" s="138">
        <f>Q342*H342</f>
        <v>10.4451</v>
      </c>
      <c r="S342" s="138">
        <v>0</v>
      </c>
      <c r="T342" s="139">
        <f>S342*H342</f>
        <v>0</v>
      </c>
      <c r="AR342" s="140" t="s">
        <v>268</v>
      </c>
      <c r="AT342" s="140" t="s">
        <v>314</v>
      </c>
      <c r="AU342" s="140" t="s">
        <v>233</v>
      </c>
      <c r="AY342" s="18" t="s">
        <v>223</v>
      </c>
      <c r="BE342" s="141">
        <f>IF(N342="základní",J342,0)</f>
        <v>0</v>
      </c>
      <c r="BF342" s="141">
        <f>IF(N342="snížená",J342,0)</f>
        <v>0</v>
      </c>
      <c r="BG342" s="141">
        <f>IF(N342="zákl. přenesená",J342,0)</f>
        <v>0</v>
      </c>
      <c r="BH342" s="141">
        <f>IF(N342="sníž. přenesená",J342,0)</f>
        <v>0</v>
      </c>
      <c r="BI342" s="141">
        <f>IF(N342="nulová",J342,0)</f>
        <v>0</v>
      </c>
      <c r="BJ342" s="18" t="s">
        <v>84</v>
      </c>
      <c r="BK342" s="141">
        <f>ROUND(I342*H342,2)</f>
        <v>0</v>
      </c>
      <c r="BL342" s="18" t="s">
        <v>232</v>
      </c>
      <c r="BM342" s="140" t="s">
        <v>654</v>
      </c>
    </row>
    <row r="343" spans="2:65" s="13" customFormat="1" ht="11.25">
      <c r="B343" s="149"/>
      <c r="D343" s="143" t="s">
        <v>249</v>
      </c>
      <c r="E343" s="150" t="s">
        <v>19</v>
      </c>
      <c r="F343" s="151" t="s">
        <v>655</v>
      </c>
      <c r="H343" s="152">
        <v>47.05</v>
      </c>
      <c r="I343" s="153"/>
      <c r="L343" s="149"/>
      <c r="M343" s="154"/>
      <c r="T343" s="155"/>
      <c r="AT343" s="150" t="s">
        <v>249</v>
      </c>
      <c r="AU343" s="150" t="s">
        <v>233</v>
      </c>
      <c r="AV343" s="13" t="s">
        <v>87</v>
      </c>
      <c r="AW343" s="13" t="s">
        <v>37</v>
      </c>
      <c r="AX343" s="13" t="s">
        <v>84</v>
      </c>
      <c r="AY343" s="150" t="s">
        <v>223</v>
      </c>
    </row>
    <row r="344" spans="2:65" s="1" customFormat="1" ht="49.15" customHeight="1">
      <c r="B344" s="34"/>
      <c r="C344" s="129" t="s">
        <v>656</v>
      </c>
      <c r="D344" s="129" t="s">
        <v>227</v>
      </c>
      <c r="E344" s="130" t="s">
        <v>657</v>
      </c>
      <c r="F344" s="131" t="s">
        <v>658</v>
      </c>
      <c r="G344" s="132" t="s">
        <v>563</v>
      </c>
      <c r="H344" s="133">
        <v>1835.5</v>
      </c>
      <c r="I344" s="134"/>
      <c r="J344" s="135">
        <f>ROUND(I344*H344,2)</f>
        <v>0</v>
      </c>
      <c r="K344" s="131" t="s">
        <v>272</v>
      </c>
      <c r="L344" s="34"/>
      <c r="M344" s="136" t="s">
        <v>19</v>
      </c>
      <c r="N344" s="137" t="s">
        <v>47</v>
      </c>
      <c r="P344" s="138">
        <f>O344*H344</f>
        <v>0</v>
      </c>
      <c r="Q344" s="138">
        <v>0.14066999999999999</v>
      </c>
      <c r="R344" s="138">
        <f>Q344*H344</f>
        <v>258.19978499999996</v>
      </c>
      <c r="S344" s="138">
        <v>0</v>
      </c>
      <c r="T344" s="139">
        <f>S344*H344</f>
        <v>0</v>
      </c>
      <c r="AR344" s="140" t="s">
        <v>232</v>
      </c>
      <c r="AT344" s="140" t="s">
        <v>227</v>
      </c>
      <c r="AU344" s="140" t="s">
        <v>233</v>
      </c>
      <c r="AY344" s="18" t="s">
        <v>223</v>
      </c>
      <c r="BE344" s="141">
        <f>IF(N344="základní",J344,0)</f>
        <v>0</v>
      </c>
      <c r="BF344" s="141">
        <f>IF(N344="snížená",J344,0)</f>
        <v>0</v>
      </c>
      <c r="BG344" s="141">
        <f>IF(N344="zákl. přenesená",J344,0)</f>
        <v>0</v>
      </c>
      <c r="BH344" s="141">
        <f>IF(N344="sníž. přenesená",J344,0)</f>
        <v>0</v>
      </c>
      <c r="BI344" s="141">
        <f>IF(N344="nulová",J344,0)</f>
        <v>0</v>
      </c>
      <c r="BJ344" s="18" t="s">
        <v>84</v>
      </c>
      <c r="BK344" s="141">
        <f>ROUND(I344*H344,2)</f>
        <v>0</v>
      </c>
      <c r="BL344" s="18" t="s">
        <v>232</v>
      </c>
      <c r="BM344" s="140" t="s">
        <v>659</v>
      </c>
    </row>
    <row r="345" spans="2:65" s="1" customFormat="1" ht="11.25">
      <c r="B345" s="34"/>
      <c r="D345" s="163" t="s">
        <v>274</v>
      </c>
      <c r="F345" s="164" t="s">
        <v>660</v>
      </c>
      <c r="I345" s="165"/>
      <c r="L345" s="34"/>
      <c r="M345" s="166"/>
      <c r="T345" s="55"/>
      <c r="AT345" s="18" t="s">
        <v>274</v>
      </c>
      <c r="AU345" s="18" t="s">
        <v>233</v>
      </c>
    </row>
    <row r="346" spans="2:65" s="13" customFormat="1" ht="22.5">
      <c r="B346" s="149"/>
      <c r="D346" s="143" t="s">
        <v>249</v>
      </c>
      <c r="E346" s="150" t="s">
        <v>19</v>
      </c>
      <c r="F346" s="151" t="s">
        <v>661</v>
      </c>
      <c r="H346" s="152">
        <v>1835.5</v>
      </c>
      <c r="I346" s="153"/>
      <c r="L346" s="149"/>
      <c r="M346" s="154"/>
      <c r="T346" s="155"/>
      <c r="AT346" s="150" t="s">
        <v>249</v>
      </c>
      <c r="AU346" s="150" t="s">
        <v>233</v>
      </c>
      <c r="AV346" s="13" t="s">
        <v>87</v>
      </c>
      <c r="AW346" s="13" t="s">
        <v>37</v>
      </c>
      <c r="AX346" s="13" t="s">
        <v>84</v>
      </c>
      <c r="AY346" s="150" t="s">
        <v>223</v>
      </c>
    </row>
    <row r="347" spans="2:65" s="1" customFormat="1" ht="16.5" customHeight="1">
      <c r="B347" s="34"/>
      <c r="C347" s="174" t="s">
        <v>662</v>
      </c>
      <c r="D347" s="174" t="s">
        <v>314</v>
      </c>
      <c r="E347" s="175" t="s">
        <v>663</v>
      </c>
      <c r="F347" s="176" t="s">
        <v>664</v>
      </c>
      <c r="G347" s="177" t="s">
        <v>563</v>
      </c>
      <c r="H347" s="178">
        <v>1872.21</v>
      </c>
      <c r="I347" s="179"/>
      <c r="J347" s="180">
        <f>ROUND(I347*H347,2)</f>
        <v>0</v>
      </c>
      <c r="K347" s="176" t="s">
        <v>231</v>
      </c>
      <c r="L347" s="181"/>
      <c r="M347" s="182" t="s">
        <v>19</v>
      </c>
      <c r="N347" s="183" t="s">
        <v>47</v>
      </c>
      <c r="P347" s="138">
        <f>O347*H347</f>
        <v>0</v>
      </c>
      <c r="Q347" s="138">
        <v>0.104</v>
      </c>
      <c r="R347" s="138">
        <f>Q347*H347</f>
        <v>194.70983999999999</v>
      </c>
      <c r="S347" s="138">
        <v>0</v>
      </c>
      <c r="T347" s="139">
        <f>S347*H347</f>
        <v>0</v>
      </c>
      <c r="AR347" s="140" t="s">
        <v>268</v>
      </c>
      <c r="AT347" s="140" t="s">
        <v>314</v>
      </c>
      <c r="AU347" s="140" t="s">
        <v>233</v>
      </c>
      <c r="AY347" s="18" t="s">
        <v>223</v>
      </c>
      <c r="BE347" s="141">
        <f>IF(N347="základní",J347,0)</f>
        <v>0</v>
      </c>
      <c r="BF347" s="141">
        <f>IF(N347="snížená",J347,0)</f>
        <v>0</v>
      </c>
      <c r="BG347" s="141">
        <f>IF(N347="zákl. přenesená",J347,0)</f>
        <v>0</v>
      </c>
      <c r="BH347" s="141">
        <f>IF(N347="sníž. přenesená",J347,0)</f>
        <v>0</v>
      </c>
      <c r="BI347" s="141">
        <f>IF(N347="nulová",J347,0)</f>
        <v>0</v>
      </c>
      <c r="BJ347" s="18" t="s">
        <v>84</v>
      </c>
      <c r="BK347" s="141">
        <f>ROUND(I347*H347,2)</f>
        <v>0</v>
      </c>
      <c r="BL347" s="18" t="s">
        <v>232</v>
      </c>
      <c r="BM347" s="140" t="s">
        <v>665</v>
      </c>
    </row>
    <row r="348" spans="2:65" s="13" customFormat="1" ht="22.5">
      <c r="B348" s="149"/>
      <c r="D348" s="143" t="s">
        <v>249</v>
      </c>
      <c r="E348" s="150" t="s">
        <v>19</v>
      </c>
      <c r="F348" s="151" t="s">
        <v>661</v>
      </c>
      <c r="H348" s="152">
        <v>1835.5</v>
      </c>
      <c r="I348" s="153"/>
      <c r="L348" s="149"/>
      <c r="M348" s="154"/>
      <c r="T348" s="155"/>
      <c r="AT348" s="150" t="s">
        <v>249</v>
      </c>
      <c r="AU348" s="150" t="s">
        <v>233</v>
      </c>
      <c r="AV348" s="13" t="s">
        <v>87</v>
      </c>
      <c r="AW348" s="13" t="s">
        <v>37</v>
      </c>
      <c r="AX348" s="13" t="s">
        <v>76</v>
      </c>
      <c r="AY348" s="150" t="s">
        <v>223</v>
      </c>
    </row>
    <row r="349" spans="2:65" s="13" customFormat="1" ht="11.25">
      <c r="B349" s="149"/>
      <c r="D349" s="143" t="s">
        <v>249</v>
      </c>
      <c r="E349" s="150" t="s">
        <v>19</v>
      </c>
      <c r="F349" s="151" t="s">
        <v>666</v>
      </c>
      <c r="H349" s="152">
        <v>36.71</v>
      </c>
      <c r="I349" s="153"/>
      <c r="L349" s="149"/>
      <c r="M349" s="154"/>
      <c r="T349" s="155"/>
      <c r="AT349" s="150" t="s">
        <v>249</v>
      </c>
      <c r="AU349" s="150" t="s">
        <v>233</v>
      </c>
      <c r="AV349" s="13" t="s">
        <v>87</v>
      </c>
      <c r="AW349" s="13" t="s">
        <v>37</v>
      </c>
      <c r="AX349" s="13" t="s">
        <v>76</v>
      </c>
      <c r="AY349" s="150" t="s">
        <v>223</v>
      </c>
    </row>
    <row r="350" spans="2:65" s="14" customFormat="1" ht="11.25">
      <c r="B350" s="156"/>
      <c r="D350" s="143" t="s">
        <v>249</v>
      </c>
      <c r="E350" s="157" t="s">
        <v>19</v>
      </c>
      <c r="F350" s="158" t="s">
        <v>253</v>
      </c>
      <c r="H350" s="159">
        <v>1872.21</v>
      </c>
      <c r="I350" s="160"/>
      <c r="L350" s="156"/>
      <c r="M350" s="161"/>
      <c r="T350" s="162"/>
      <c r="AT350" s="157" t="s">
        <v>249</v>
      </c>
      <c r="AU350" s="157" t="s">
        <v>233</v>
      </c>
      <c r="AV350" s="14" t="s">
        <v>232</v>
      </c>
      <c r="AW350" s="14" t="s">
        <v>37</v>
      </c>
      <c r="AX350" s="14" t="s">
        <v>84</v>
      </c>
      <c r="AY350" s="157" t="s">
        <v>223</v>
      </c>
    </row>
    <row r="351" spans="2:65" s="1" customFormat="1" ht="44.25" customHeight="1">
      <c r="B351" s="34"/>
      <c r="C351" s="129" t="s">
        <v>667</v>
      </c>
      <c r="D351" s="129" t="s">
        <v>227</v>
      </c>
      <c r="E351" s="130" t="s">
        <v>668</v>
      </c>
      <c r="F351" s="131" t="s">
        <v>669</v>
      </c>
      <c r="G351" s="132" t="s">
        <v>563</v>
      </c>
      <c r="H351" s="133">
        <v>5</v>
      </c>
      <c r="I351" s="134"/>
      <c r="J351" s="135">
        <f>ROUND(I351*H351,2)</f>
        <v>0</v>
      </c>
      <c r="K351" s="131" t="s">
        <v>272</v>
      </c>
      <c r="L351" s="34"/>
      <c r="M351" s="136" t="s">
        <v>19</v>
      </c>
      <c r="N351" s="137" t="s">
        <v>47</v>
      </c>
      <c r="P351" s="138">
        <f>O351*H351</f>
        <v>0</v>
      </c>
      <c r="Q351" s="138">
        <v>0.10095</v>
      </c>
      <c r="R351" s="138">
        <f>Q351*H351</f>
        <v>0.50475000000000003</v>
      </c>
      <c r="S351" s="138">
        <v>0</v>
      </c>
      <c r="T351" s="139">
        <f>S351*H351</f>
        <v>0</v>
      </c>
      <c r="AR351" s="140" t="s">
        <v>232</v>
      </c>
      <c r="AT351" s="140" t="s">
        <v>227</v>
      </c>
      <c r="AU351" s="140" t="s">
        <v>233</v>
      </c>
      <c r="AY351" s="18" t="s">
        <v>223</v>
      </c>
      <c r="BE351" s="141">
        <f>IF(N351="základní",J351,0)</f>
        <v>0</v>
      </c>
      <c r="BF351" s="141">
        <f>IF(N351="snížená",J351,0)</f>
        <v>0</v>
      </c>
      <c r="BG351" s="141">
        <f>IF(N351="zákl. přenesená",J351,0)</f>
        <v>0</v>
      </c>
      <c r="BH351" s="141">
        <f>IF(N351="sníž. přenesená",J351,0)</f>
        <v>0</v>
      </c>
      <c r="BI351" s="141">
        <f>IF(N351="nulová",J351,0)</f>
        <v>0</v>
      </c>
      <c r="BJ351" s="18" t="s">
        <v>84</v>
      </c>
      <c r="BK351" s="141">
        <f>ROUND(I351*H351,2)</f>
        <v>0</v>
      </c>
      <c r="BL351" s="18" t="s">
        <v>232</v>
      </c>
      <c r="BM351" s="140" t="s">
        <v>670</v>
      </c>
    </row>
    <row r="352" spans="2:65" s="1" customFormat="1" ht="11.25">
      <c r="B352" s="34"/>
      <c r="D352" s="163" t="s">
        <v>274</v>
      </c>
      <c r="F352" s="164" t="s">
        <v>671</v>
      </c>
      <c r="I352" s="165"/>
      <c r="L352" s="34"/>
      <c r="M352" s="166"/>
      <c r="T352" s="55"/>
      <c r="AT352" s="18" t="s">
        <v>274</v>
      </c>
      <c r="AU352" s="18" t="s">
        <v>233</v>
      </c>
    </row>
    <row r="353" spans="2:65" s="13" customFormat="1" ht="11.25">
      <c r="B353" s="149"/>
      <c r="D353" s="143" t="s">
        <v>249</v>
      </c>
      <c r="E353" s="150" t="s">
        <v>19</v>
      </c>
      <c r="F353" s="151" t="s">
        <v>672</v>
      </c>
      <c r="H353" s="152">
        <v>5</v>
      </c>
      <c r="I353" s="153"/>
      <c r="L353" s="149"/>
      <c r="M353" s="154"/>
      <c r="T353" s="155"/>
      <c r="AT353" s="150" t="s">
        <v>249</v>
      </c>
      <c r="AU353" s="150" t="s">
        <v>233</v>
      </c>
      <c r="AV353" s="13" t="s">
        <v>87</v>
      </c>
      <c r="AW353" s="13" t="s">
        <v>37</v>
      </c>
      <c r="AX353" s="13" t="s">
        <v>84</v>
      </c>
      <c r="AY353" s="150" t="s">
        <v>223</v>
      </c>
    </row>
    <row r="354" spans="2:65" s="1" customFormat="1" ht="16.5" customHeight="1">
      <c r="B354" s="34"/>
      <c r="C354" s="174" t="s">
        <v>673</v>
      </c>
      <c r="D354" s="174" t="s">
        <v>314</v>
      </c>
      <c r="E354" s="175" t="s">
        <v>674</v>
      </c>
      <c r="F354" s="176" t="s">
        <v>675</v>
      </c>
      <c r="G354" s="177" t="s">
        <v>563</v>
      </c>
      <c r="H354" s="178">
        <v>5.0999999999999996</v>
      </c>
      <c r="I354" s="179"/>
      <c r="J354" s="180">
        <f>ROUND(I354*H354,2)</f>
        <v>0</v>
      </c>
      <c r="K354" s="176" t="s">
        <v>272</v>
      </c>
      <c r="L354" s="181"/>
      <c r="M354" s="182" t="s">
        <v>19</v>
      </c>
      <c r="N354" s="183" t="s">
        <v>47</v>
      </c>
      <c r="P354" s="138">
        <f>O354*H354</f>
        <v>0</v>
      </c>
      <c r="Q354" s="138">
        <v>2.8000000000000001E-2</v>
      </c>
      <c r="R354" s="138">
        <f>Q354*H354</f>
        <v>0.14279999999999998</v>
      </c>
      <c r="S354" s="138">
        <v>0</v>
      </c>
      <c r="T354" s="139">
        <f>S354*H354</f>
        <v>0</v>
      </c>
      <c r="AR354" s="140" t="s">
        <v>268</v>
      </c>
      <c r="AT354" s="140" t="s">
        <v>314</v>
      </c>
      <c r="AU354" s="140" t="s">
        <v>233</v>
      </c>
      <c r="AY354" s="18" t="s">
        <v>223</v>
      </c>
      <c r="BE354" s="141">
        <f>IF(N354="základní",J354,0)</f>
        <v>0</v>
      </c>
      <c r="BF354" s="141">
        <f>IF(N354="snížená",J354,0)</f>
        <v>0</v>
      </c>
      <c r="BG354" s="141">
        <f>IF(N354="zákl. přenesená",J354,0)</f>
        <v>0</v>
      </c>
      <c r="BH354" s="141">
        <f>IF(N354="sníž. přenesená",J354,0)</f>
        <v>0</v>
      </c>
      <c r="BI354" s="141">
        <f>IF(N354="nulová",J354,0)</f>
        <v>0</v>
      </c>
      <c r="BJ354" s="18" t="s">
        <v>84</v>
      </c>
      <c r="BK354" s="141">
        <f>ROUND(I354*H354,2)</f>
        <v>0</v>
      </c>
      <c r="BL354" s="18" t="s">
        <v>232</v>
      </c>
      <c r="BM354" s="140" t="s">
        <v>676</v>
      </c>
    </row>
    <row r="355" spans="2:65" s="13" customFormat="1" ht="11.25">
      <c r="B355" s="149"/>
      <c r="D355" s="143" t="s">
        <v>249</v>
      </c>
      <c r="E355" s="150" t="s">
        <v>19</v>
      </c>
      <c r="F355" s="151" t="s">
        <v>672</v>
      </c>
      <c r="H355" s="152">
        <v>5</v>
      </c>
      <c r="I355" s="153"/>
      <c r="L355" s="149"/>
      <c r="M355" s="154"/>
      <c r="T355" s="155"/>
      <c r="AT355" s="150" t="s">
        <v>249</v>
      </c>
      <c r="AU355" s="150" t="s">
        <v>233</v>
      </c>
      <c r="AV355" s="13" t="s">
        <v>87</v>
      </c>
      <c r="AW355" s="13" t="s">
        <v>37</v>
      </c>
      <c r="AX355" s="13" t="s">
        <v>76</v>
      </c>
      <c r="AY355" s="150" t="s">
        <v>223</v>
      </c>
    </row>
    <row r="356" spans="2:65" s="13" customFormat="1" ht="11.25">
      <c r="B356" s="149"/>
      <c r="D356" s="143" t="s">
        <v>249</v>
      </c>
      <c r="E356" s="150" t="s">
        <v>19</v>
      </c>
      <c r="F356" s="151" t="s">
        <v>677</v>
      </c>
      <c r="H356" s="152">
        <v>0.1</v>
      </c>
      <c r="I356" s="153"/>
      <c r="L356" s="149"/>
      <c r="M356" s="154"/>
      <c r="T356" s="155"/>
      <c r="AT356" s="150" t="s">
        <v>249</v>
      </c>
      <c r="AU356" s="150" t="s">
        <v>233</v>
      </c>
      <c r="AV356" s="13" t="s">
        <v>87</v>
      </c>
      <c r="AW356" s="13" t="s">
        <v>37</v>
      </c>
      <c r="AX356" s="13" t="s">
        <v>76</v>
      </c>
      <c r="AY356" s="150" t="s">
        <v>223</v>
      </c>
    </row>
    <row r="357" spans="2:65" s="14" customFormat="1" ht="11.25">
      <c r="B357" s="156"/>
      <c r="D357" s="143" t="s">
        <v>249</v>
      </c>
      <c r="E357" s="157" t="s">
        <v>19</v>
      </c>
      <c r="F357" s="158" t="s">
        <v>253</v>
      </c>
      <c r="H357" s="159">
        <v>5.0999999999999996</v>
      </c>
      <c r="I357" s="160"/>
      <c r="L357" s="156"/>
      <c r="M357" s="161"/>
      <c r="T357" s="162"/>
      <c r="AT357" s="157" t="s">
        <v>249</v>
      </c>
      <c r="AU357" s="157" t="s">
        <v>233</v>
      </c>
      <c r="AV357" s="14" t="s">
        <v>232</v>
      </c>
      <c r="AW357" s="14" t="s">
        <v>37</v>
      </c>
      <c r="AX357" s="14" t="s">
        <v>84</v>
      </c>
      <c r="AY357" s="157" t="s">
        <v>223</v>
      </c>
    </row>
    <row r="358" spans="2:65" s="11" customFormat="1" ht="20.85" customHeight="1">
      <c r="B358" s="117"/>
      <c r="D358" s="118" t="s">
        <v>75</v>
      </c>
      <c r="E358" s="127" t="s">
        <v>678</v>
      </c>
      <c r="F358" s="127" t="s">
        <v>679</v>
      </c>
      <c r="I358" s="120"/>
      <c r="J358" s="128">
        <f>BK358</f>
        <v>0</v>
      </c>
      <c r="L358" s="117"/>
      <c r="M358" s="122"/>
      <c r="P358" s="123">
        <f>SUM(P359:P394)</f>
        <v>0</v>
      </c>
      <c r="R358" s="123">
        <f>SUM(R359:R394)</f>
        <v>0.23416000000000001</v>
      </c>
      <c r="T358" s="124">
        <f>SUM(T359:T394)</f>
        <v>4571.7404999999999</v>
      </c>
      <c r="AR358" s="118" t="s">
        <v>84</v>
      </c>
      <c r="AT358" s="125" t="s">
        <v>75</v>
      </c>
      <c r="AU358" s="125" t="s">
        <v>87</v>
      </c>
      <c r="AY358" s="118" t="s">
        <v>223</v>
      </c>
      <c r="BK358" s="126">
        <f>SUM(BK359:BK394)</f>
        <v>0</v>
      </c>
    </row>
    <row r="359" spans="2:65" s="1" customFormat="1" ht="44.25" customHeight="1">
      <c r="B359" s="34"/>
      <c r="C359" s="129" t="s">
        <v>680</v>
      </c>
      <c r="D359" s="129" t="s">
        <v>227</v>
      </c>
      <c r="E359" s="130" t="s">
        <v>681</v>
      </c>
      <c r="F359" s="131" t="s">
        <v>682</v>
      </c>
      <c r="G359" s="132" t="s">
        <v>271</v>
      </c>
      <c r="H359" s="133">
        <v>5854</v>
      </c>
      <c r="I359" s="134"/>
      <c r="J359" s="135">
        <f>ROUND(I359*H359,2)</f>
        <v>0</v>
      </c>
      <c r="K359" s="131" t="s">
        <v>272</v>
      </c>
      <c r="L359" s="34"/>
      <c r="M359" s="136" t="s">
        <v>19</v>
      </c>
      <c r="N359" s="137" t="s">
        <v>47</v>
      </c>
      <c r="P359" s="138">
        <f>O359*H359</f>
        <v>0</v>
      </c>
      <c r="Q359" s="138">
        <v>1.0000000000000001E-5</v>
      </c>
      <c r="R359" s="138">
        <f>Q359*H359</f>
        <v>5.8540000000000002E-2</v>
      </c>
      <c r="S359" s="138">
        <v>9.1999999999999998E-2</v>
      </c>
      <c r="T359" s="139">
        <f>S359*H359</f>
        <v>538.56799999999998</v>
      </c>
      <c r="AR359" s="140" t="s">
        <v>232</v>
      </c>
      <c r="AT359" s="140" t="s">
        <v>227</v>
      </c>
      <c r="AU359" s="140" t="s">
        <v>233</v>
      </c>
      <c r="AY359" s="18" t="s">
        <v>223</v>
      </c>
      <c r="BE359" s="141">
        <f>IF(N359="základní",J359,0)</f>
        <v>0</v>
      </c>
      <c r="BF359" s="141">
        <f>IF(N359="snížená",J359,0)</f>
        <v>0</v>
      </c>
      <c r="BG359" s="141">
        <f>IF(N359="zákl. přenesená",J359,0)</f>
        <v>0</v>
      </c>
      <c r="BH359" s="141">
        <f>IF(N359="sníž. přenesená",J359,0)</f>
        <v>0</v>
      </c>
      <c r="BI359" s="141">
        <f>IF(N359="nulová",J359,0)</f>
        <v>0</v>
      </c>
      <c r="BJ359" s="18" t="s">
        <v>84</v>
      </c>
      <c r="BK359" s="141">
        <f>ROUND(I359*H359,2)</f>
        <v>0</v>
      </c>
      <c r="BL359" s="18" t="s">
        <v>232</v>
      </c>
      <c r="BM359" s="140" t="s">
        <v>683</v>
      </c>
    </row>
    <row r="360" spans="2:65" s="1" customFormat="1" ht="11.25">
      <c r="B360" s="34"/>
      <c r="D360" s="163" t="s">
        <v>274</v>
      </c>
      <c r="F360" s="164" t="s">
        <v>684</v>
      </c>
      <c r="I360" s="165"/>
      <c r="L360" s="34"/>
      <c r="M360" s="166"/>
      <c r="T360" s="55"/>
      <c r="AT360" s="18" t="s">
        <v>274</v>
      </c>
      <c r="AU360" s="18" t="s">
        <v>233</v>
      </c>
    </row>
    <row r="361" spans="2:65" s="13" customFormat="1" ht="22.5">
      <c r="B361" s="149"/>
      <c r="D361" s="143" t="s">
        <v>249</v>
      </c>
      <c r="E361" s="150" t="s">
        <v>19</v>
      </c>
      <c r="F361" s="151" t="s">
        <v>685</v>
      </c>
      <c r="H361" s="152">
        <v>5854</v>
      </c>
      <c r="I361" s="153"/>
      <c r="L361" s="149"/>
      <c r="M361" s="154"/>
      <c r="T361" s="155"/>
      <c r="AT361" s="150" t="s">
        <v>249</v>
      </c>
      <c r="AU361" s="150" t="s">
        <v>233</v>
      </c>
      <c r="AV361" s="13" t="s">
        <v>87</v>
      </c>
      <c r="AW361" s="13" t="s">
        <v>37</v>
      </c>
      <c r="AX361" s="13" t="s">
        <v>84</v>
      </c>
      <c r="AY361" s="150" t="s">
        <v>223</v>
      </c>
    </row>
    <row r="362" spans="2:65" s="1" customFormat="1" ht="44.25" customHeight="1">
      <c r="B362" s="34"/>
      <c r="C362" s="129" t="s">
        <v>686</v>
      </c>
      <c r="D362" s="129" t="s">
        <v>227</v>
      </c>
      <c r="E362" s="130" t="s">
        <v>687</v>
      </c>
      <c r="F362" s="131" t="s">
        <v>688</v>
      </c>
      <c r="G362" s="132" t="s">
        <v>271</v>
      </c>
      <c r="H362" s="133">
        <v>5854</v>
      </c>
      <c r="I362" s="134"/>
      <c r="J362" s="135">
        <f>ROUND(I362*H362,2)</f>
        <v>0</v>
      </c>
      <c r="K362" s="131" t="s">
        <v>272</v>
      </c>
      <c r="L362" s="34"/>
      <c r="M362" s="136" t="s">
        <v>19</v>
      </c>
      <c r="N362" s="137" t="s">
        <v>47</v>
      </c>
      <c r="P362" s="138">
        <f>O362*H362</f>
        <v>0</v>
      </c>
      <c r="Q362" s="138">
        <v>3.0000000000000001E-5</v>
      </c>
      <c r="R362" s="138">
        <f>Q362*H362</f>
        <v>0.17562</v>
      </c>
      <c r="S362" s="138">
        <v>0.23</v>
      </c>
      <c r="T362" s="139">
        <f>S362*H362</f>
        <v>1346.42</v>
      </c>
      <c r="AR362" s="140" t="s">
        <v>232</v>
      </c>
      <c r="AT362" s="140" t="s">
        <v>227</v>
      </c>
      <c r="AU362" s="140" t="s">
        <v>233</v>
      </c>
      <c r="AY362" s="18" t="s">
        <v>223</v>
      </c>
      <c r="BE362" s="141">
        <f>IF(N362="základní",J362,0)</f>
        <v>0</v>
      </c>
      <c r="BF362" s="141">
        <f>IF(N362="snížená",J362,0)</f>
        <v>0</v>
      </c>
      <c r="BG362" s="141">
        <f>IF(N362="zákl. přenesená",J362,0)</f>
        <v>0</v>
      </c>
      <c r="BH362" s="141">
        <f>IF(N362="sníž. přenesená",J362,0)</f>
        <v>0</v>
      </c>
      <c r="BI362" s="141">
        <f>IF(N362="nulová",J362,0)</f>
        <v>0</v>
      </c>
      <c r="BJ362" s="18" t="s">
        <v>84</v>
      </c>
      <c r="BK362" s="141">
        <f>ROUND(I362*H362,2)</f>
        <v>0</v>
      </c>
      <c r="BL362" s="18" t="s">
        <v>232</v>
      </c>
      <c r="BM362" s="140" t="s">
        <v>689</v>
      </c>
    </row>
    <row r="363" spans="2:65" s="1" customFormat="1" ht="11.25">
      <c r="B363" s="34"/>
      <c r="D363" s="163" t="s">
        <v>274</v>
      </c>
      <c r="F363" s="164" t="s">
        <v>690</v>
      </c>
      <c r="I363" s="165"/>
      <c r="L363" s="34"/>
      <c r="M363" s="166"/>
      <c r="T363" s="55"/>
      <c r="AT363" s="18" t="s">
        <v>274</v>
      </c>
      <c r="AU363" s="18" t="s">
        <v>233</v>
      </c>
    </row>
    <row r="364" spans="2:65" s="13" customFormat="1" ht="22.5">
      <c r="B364" s="149"/>
      <c r="D364" s="143" t="s">
        <v>249</v>
      </c>
      <c r="E364" s="150" t="s">
        <v>19</v>
      </c>
      <c r="F364" s="151" t="s">
        <v>691</v>
      </c>
      <c r="H364" s="152">
        <v>5854</v>
      </c>
      <c r="I364" s="153"/>
      <c r="L364" s="149"/>
      <c r="M364" s="154"/>
      <c r="T364" s="155"/>
      <c r="AT364" s="150" t="s">
        <v>249</v>
      </c>
      <c r="AU364" s="150" t="s">
        <v>233</v>
      </c>
      <c r="AV364" s="13" t="s">
        <v>87</v>
      </c>
      <c r="AW364" s="13" t="s">
        <v>37</v>
      </c>
      <c r="AX364" s="13" t="s">
        <v>84</v>
      </c>
      <c r="AY364" s="150" t="s">
        <v>223</v>
      </c>
    </row>
    <row r="365" spans="2:65" s="1" customFormat="1" ht="66.75" customHeight="1">
      <c r="B365" s="34"/>
      <c r="C365" s="129" t="s">
        <v>692</v>
      </c>
      <c r="D365" s="129" t="s">
        <v>227</v>
      </c>
      <c r="E365" s="130" t="s">
        <v>693</v>
      </c>
      <c r="F365" s="131" t="s">
        <v>694</v>
      </c>
      <c r="G365" s="132" t="s">
        <v>271</v>
      </c>
      <c r="H365" s="133">
        <v>6039</v>
      </c>
      <c r="I365" s="134"/>
      <c r="J365" s="135">
        <f>ROUND(I365*H365,2)</f>
        <v>0</v>
      </c>
      <c r="K365" s="131" t="s">
        <v>272</v>
      </c>
      <c r="L365" s="34"/>
      <c r="M365" s="136" t="s">
        <v>19</v>
      </c>
      <c r="N365" s="137" t="s">
        <v>47</v>
      </c>
      <c r="P365" s="138">
        <f>O365*H365</f>
        <v>0</v>
      </c>
      <c r="Q365" s="138">
        <v>0</v>
      </c>
      <c r="R365" s="138">
        <f>Q365*H365</f>
        <v>0</v>
      </c>
      <c r="S365" s="138">
        <v>0.44</v>
      </c>
      <c r="T365" s="139">
        <f>S365*H365</f>
        <v>2657.16</v>
      </c>
      <c r="AR365" s="140" t="s">
        <v>232</v>
      </c>
      <c r="AT365" s="140" t="s">
        <v>227</v>
      </c>
      <c r="AU365" s="140" t="s">
        <v>233</v>
      </c>
      <c r="AY365" s="18" t="s">
        <v>223</v>
      </c>
      <c r="BE365" s="141">
        <f>IF(N365="základní",J365,0)</f>
        <v>0</v>
      </c>
      <c r="BF365" s="141">
        <f>IF(N365="snížená",J365,0)</f>
        <v>0</v>
      </c>
      <c r="BG365" s="141">
        <f>IF(N365="zákl. přenesená",J365,0)</f>
        <v>0</v>
      </c>
      <c r="BH365" s="141">
        <f>IF(N365="sníž. přenesená",J365,0)</f>
        <v>0</v>
      </c>
      <c r="BI365" s="141">
        <f>IF(N365="nulová",J365,0)</f>
        <v>0</v>
      </c>
      <c r="BJ365" s="18" t="s">
        <v>84</v>
      </c>
      <c r="BK365" s="141">
        <f>ROUND(I365*H365,2)</f>
        <v>0</v>
      </c>
      <c r="BL365" s="18" t="s">
        <v>232</v>
      </c>
      <c r="BM365" s="140" t="s">
        <v>695</v>
      </c>
    </row>
    <row r="366" spans="2:65" s="1" customFormat="1" ht="11.25">
      <c r="B366" s="34"/>
      <c r="D366" s="163" t="s">
        <v>274</v>
      </c>
      <c r="F366" s="164" t="s">
        <v>696</v>
      </c>
      <c r="I366" s="165"/>
      <c r="L366" s="34"/>
      <c r="M366" s="166"/>
      <c r="T366" s="55"/>
      <c r="AT366" s="18" t="s">
        <v>274</v>
      </c>
      <c r="AU366" s="18" t="s">
        <v>233</v>
      </c>
    </row>
    <row r="367" spans="2:65" s="12" customFormat="1" ht="11.25">
      <c r="B367" s="142"/>
      <c r="D367" s="143" t="s">
        <v>249</v>
      </c>
      <c r="E367" s="144" t="s">
        <v>19</v>
      </c>
      <c r="F367" s="145" t="s">
        <v>366</v>
      </c>
      <c r="H367" s="144" t="s">
        <v>19</v>
      </c>
      <c r="I367" s="146"/>
      <c r="L367" s="142"/>
      <c r="M367" s="147"/>
      <c r="T367" s="148"/>
      <c r="AT367" s="144" t="s">
        <v>249</v>
      </c>
      <c r="AU367" s="144" t="s">
        <v>233</v>
      </c>
      <c r="AV367" s="12" t="s">
        <v>84</v>
      </c>
      <c r="AW367" s="12" t="s">
        <v>37</v>
      </c>
      <c r="AX367" s="12" t="s">
        <v>76</v>
      </c>
      <c r="AY367" s="144" t="s">
        <v>223</v>
      </c>
    </row>
    <row r="368" spans="2:65" s="13" customFormat="1" ht="11.25">
      <c r="B368" s="149"/>
      <c r="D368" s="143" t="s">
        <v>249</v>
      </c>
      <c r="E368" s="150" t="s">
        <v>19</v>
      </c>
      <c r="F368" s="151" t="s">
        <v>697</v>
      </c>
      <c r="H368" s="152">
        <v>5854</v>
      </c>
      <c r="I368" s="153"/>
      <c r="L368" s="149"/>
      <c r="M368" s="154"/>
      <c r="T368" s="155"/>
      <c r="AT368" s="150" t="s">
        <v>249</v>
      </c>
      <c r="AU368" s="150" t="s">
        <v>233</v>
      </c>
      <c r="AV368" s="13" t="s">
        <v>87</v>
      </c>
      <c r="AW368" s="13" t="s">
        <v>37</v>
      </c>
      <c r="AX368" s="13" t="s">
        <v>76</v>
      </c>
      <c r="AY368" s="150" t="s">
        <v>223</v>
      </c>
    </row>
    <row r="369" spans="2:65" s="12" customFormat="1" ht="11.25">
      <c r="B369" s="142"/>
      <c r="D369" s="143" t="s">
        <v>249</v>
      </c>
      <c r="E369" s="144" t="s">
        <v>19</v>
      </c>
      <c r="F369" s="145" t="s">
        <v>698</v>
      </c>
      <c r="H369" s="144" t="s">
        <v>19</v>
      </c>
      <c r="I369" s="146"/>
      <c r="L369" s="142"/>
      <c r="M369" s="147"/>
      <c r="T369" s="148"/>
      <c r="AT369" s="144" t="s">
        <v>249</v>
      </c>
      <c r="AU369" s="144" t="s">
        <v>233</v>
      </c>
      <c r="AV369" s="12" t="s">
        <v>84</v>
      </c>
      <c r="AW369" s="12" t="s">
        <v>37</v>
      </c>
      <c r="AX369" s="12" t="s">
        <v>76</v>
      </c>
      <c r="AY369" s="144" t="s">
        <v>223</v>
      </c>
    </row>
    <row r="370" spans="2:65" s="13" customFormat="1" ht="22.5">
      <c r="B370" s="149"/>
      <c r="D370" s="143" t="s">
        <v>249</v>
      </c>
      <c r="E370" s="150" t="s">
        <v>19</v>
      </c>
      <c r="F370" s="151" t="s">
        <v>699</v>
      </c>
      <c r="H370" s="152">
        <v>185</v>
      </c>
      <c r="I370" s="153"/>
      <c r="L370" s="149"/>
      <c r="M370" s="154"/>
      <c r="T370" s="155"/>
      <c r="AT370" s="150" t="s">
        <v>249</v>
      </c>
      <c r="AU370" s="150" t="s">
        <v>233</v>
      </c>
      <c r="AV370" s="13" t="s">
        <v>87</v>
      </c>
      <c r="AW370" s="13" t="s">
        <v>37</v>
      </c>
      <c r="AX370" s="13" t="s">
        <v>76</v>
      </c>
      <c r="AY370" s="150" t="s">
        <v>223</v>
      </c>
    </row>
    <row r="371" spans="2:65" s="14" customFormat="1" ht="11.25">
      <c r="B371" s="156"/>
      <c r="D371" s="143" t="s">
        <v>249</v>
      </c>
      <c r="E371" s="157" t="s">
        <v>19</v>
      </c>
      <c r="F371" s="158" t="s">
        <v>253</v>
      </c>
      <c r="H371" s="159">
        <v>6039</v>
      </c>
      <c r="I371" s="160"/>
      <c r="L371" s="156"/>
      <c r="M371" s="161"/>
      <c r="T371" s="162"/>
      <c r="AT371" s="157" t="s">
        <v>249</v>
      </c>
      <c r="AU371" s="157" t="s">
        <v>233</v>
      </c>
      <c r="AV371" s="14" t="s">
        <v>232</v>
      </c>
      <c r="AW371" s="14" t="s">
        <v>37</v>
      </c>
      <c r="AX371" s="14" t="s">
        <v>84</v>
      </c>
      <c r="AY371" s="157" t="s">
        <v>223</v>
      </c>
    </row>
    <row r="372" spans="2:65" s="1" customFormat="1" ht="78" customHeight="1">
      <c r="B372" s="34"/>
      <c r="C372" s="129" t="s">
        <v>700</v>
      </c>
      <c r="D372" s="129" t="s">
        <v>227</v>
      </c>
      <c r="E372" s="130" t="s">
        <v>701</v>
      </c>
      <c r="F372" s="131" t="s">
        <v>702</v>
      </c>
      <c r="G372" s="132" t="s">
        <v>271</v>
      </c>
      <c r="H372" s="133">
        <v>2.5</v>
      </c>
      <c r="I372" s="134"/>
      <c r="J372" s="135">
        <f>ROUND(I372*H372,2)</f>
        <v>0</v>
      </c>
      <c r="K372" s="131" t="s">
        <v>272</v>
      </c>
      <c r="L372" s="34"/>
      <c r="M372" s="136" t="s">
        <v>19</v>
      </c>
      <c r="N372" s="137" t="s">
        <v>47</v>
      </c>
      <c r="P372" s="138">
        <f>O372*H372</f>
        <v>0</v>
      </c>
      <c r="Q372" s="138">
        <v>0</v>
      </c>
      <c r="R372" s="138">
        <f>Q372*H372</f>
        <v>0</v>
      </c>
      <c r="S372" s="138">
        <v>0.255</v>
      </c>
      <c r="T372" s="139">
        <f>S372*H372</f>
        <v>0.63749999999999996</v>
      </c>
      <c r="AR372" s="140" t="s">
        <v>232</v>
      </c>
      <c r="AT372" s="140" t="s">
        <v>227</v>
      </c>
      <c r="AU372" s="140" t="s">
        <v>233</v>
      </c>
      <c r="AY372" s="18" t="s">
        <v>223</v>
      </c>
      <c r="BE372" s="141">
        <f>IF(N372="základní",J372,0)</f>
        <v>0</v>
      </c>
      <c r="BF372" s="141">
        <f>IF(N372="snížená",J372,0)</f>
        <v>0</v>
      </c>
      <c r="BG372" s="141">
        <f>IF(N372="zákl. přenesená",J372,0)</f>
        <v>0</v>
      </c>
      <c r="BH372" s="141">
        <f>IF(N372="sníž. přenesená",J372,0)</f>
        <v>0</v>
      </c>
      <c r="BI372" s="141">
        <f>IF(N372="nulová",J372,0)</f>
        <v>0</v>
      </c>
      <c r="BJ372" s="18" t="s">
        <v>84</v>
      </c>
      <c r="BK372" s="141">
        <f>ROUND(I372*H372,2)</f>
        <v>0</v>
      </c>
      <c r="BL372" s="18" t="s">
        <v>232</v>
      </c>
      <c r="BM372" s="140" t="s">
        <v>703</v>
      </c>
    </row>
    <row r="373" spans="2:65" s="1" customFormat="1" ht="11.25">
      <c r="B373" s="34"/>
      <c r="D373" s="163" t="s">
        <v>274</v>
      </c>
      <c r="F373" s="164" t="s">
        <v>704</v>
      </c>
      <c r="I373" s="165"/>
      <c r="L373" s="34"/>
      <c r="M373" s="166"/>
      <c r="T373" s="55"/>
      <c r="AT373" s="18" t="s">
        <v>274</v>
      </c>
      <c r="AU373" s="18" t="s">
        <v>233</v>
      </c>
    </row>
    <row r="374" spans="2:65" s="13" customFormat="1" ht="11.25">
      <c r="B374" s="149"/>
      <c r="D374" s="143" t="s">
        <v>249</v>
      </c>
      <c r="E374" s="150" t="s">
        <v>19</v>
      </c>
      <c r="F374" s="151" t="s">
        <v>705</v>
      </c>
      <c r="H374" s="152">
        <v>2.5</v>
      </c>
      <c r="I374" s="153"/>
      <c r="L374" s="149"/>
      <c r="M374" s="154"/>
      <c r="T374" s="155"/>
      <c r="AT374" s="150" t="s">
        <v>249</v>
      </c>
      <c r="AU374" s="150" t="s">
        <v>233</v>
      </c>
      <c r="AV374" s="13" t="s">
        <v>87</v>
      </c>
      <c r="AW374" s="13" t="s">
        <v>37</v>
      </c>
      <c r="AX374" s="13" t="s">
        <v>84</v>
      </c>
      <c r="AY374" s="150" t="s">
        <v>223</v>
      </c>
    </row>
    <row r="375" spans="2:65" s="1" customFormat="1" ht="62.65" customHeight="1">
      <c r="B375" s="34"/>
      <c r="C375" s="129" t="s">
        <v>706</v>
      </c>
      <c r="D375" s="129" t="s">
        <v>227</v>
      </c>
      <c r="E375" s="130" t="s">
        <v>707</v>
      </c>
      <c r="F375" s="131" t="s">
        <v>708</v>
      </c>
      <c r="G375" s="132" t="s">
        <v>271</v>
      </c>
      <c r="H375" s="133">
        <v>11.5</v>
      </c>
      <c r="I375" s="134"/>
      <c r="J375" s="135">
        <f>ROUND(I375*H375,2)</f>
        <v>0</v>
      </c>
      <c r="K375" s="131" t="s">
        <v>272</v>
      </c>
      <c r="L375" s="34"/>
      <c r="M375" s="136" t="s">
        <v>19</v>
      </c>
      <c r="N375" s="137" t="s">
        <v>47</v>
      </c>
      <c r="P375" s="138">
        <f>O375*H375</f>
        <v>0</v>
      </c>
      <c r="Q375" s="138">
        <v>0</v>
      </c>
      <c r="R375" s="138">
        <f>Q375*H375</f>
        <v>0</v>
      </c>
      <c r="S375" s="138">
        <v>0.26</v>
      </c>
      <c r="T375" s="139">
        <f>S375*H375</f>
        <v>2.99</v>
      </c>
      <c r="AR375" s="140" t="s">
        <v>232</v>
      </c>
      <c r="AT375" s="140" t="s">
        <v>227</v>
      </c>
      <c r="AU375" s="140" t="s">
        <v>233</v>
      </c>
      <c r="AY375" s="18" t="s">
        <v>223</v>
      </c>
      <c r="BE375" s="141">
        <f>IF(N375="základní",J375,0)</f>
        <v>0</v>
      </c>
      <c r="BF375" s="141">
        <f>IF(N375="snížená",J375,0)</f>
        <v>0</v>
      </c>
      <c r="BG375" s="141">
        <f>IF(N375="zákl. přenesená",J375,0)</f>
        <v>0</v>
      </c>
      <c r="BH375" s="141">
        <f>IF(N375="sníž. přenesená",J375,0)</f>
        <v>0</v>
      </c>
      <c r="BI375" s="141">
        <f>IF(N375="nulová",J375,0)</f>
        <v>0</v>
      </c>
      <c r="BJ375" s="18" t="s">
        <v>84</v>
      </c>
      <c r="BK375" s="141">
        <f>ROUND(I375*H375,2)</f>
        <v>0</v>
      </c>
      <c r="BL375" s="18" t="s">
        <v>232</v>
      </c>
      <c r="BM375" s="140" t="s">
        <v>709</v>
      </c>
    </row>
    <row r="376" spans="2:65" s="1" customFormat="1" ht="11.25">
      <c r="B376" s="34"/>
      <c r="D376" s="163" t="s">
        <v>274</v>
      </c>
      <c r="F376" s="164" t="s">
        <v>710</v>
      </c>
      <c r="I376" s="165"/>
      <c r="L376" s="34"/>
      <c r="M376" s="166"/>
      <c r="T376" s="55"/>
      <c r="AT376" s="18" t="s">
        <v>274</v>
      </c>
      <c r="AU376" s="18" t="s">
        <v>233</v>
      </c>
    </row>
    <row r="377" spans="2:65" s="13" customFormat="1" ht="11.25">
      <c r="B377" s="149"/>
      <c r="D377" s="143" t="s">
        <v>249</v>
      </c>
      <c r="E377" s="150" t="s">
        <v>19</v>
      </c>
      <c r="F377" s="151" t="s">
        <v>711</v>
      </c>
      <c r="H377" s="152">
        <v>11.5</v>
      </c>
      <c r="I377" s="153"/>
      <c r="L377" s="149"/>
      <c r="M377" s="154"/>
      <c r="T377" s="155"/>
      <c r="AT377" s="150" t="s">
        <v>249</v>
      </c>
      <c r="AU377" s="150" t="s">
        <v>233</v>
      </c>
      <c r="AV377" s="13" t="s">
        <v>87</v>
      </c>
      <c r="AW377" s="13" t="s">
        <v>37</v>
      </c>
      <c r="AX377" s="13" t="s">
        <v>84</v>
      </c>
      <c r="AY377" s="150" t="s">
        <v>223</v>
      </c>
    </row>
    <row r="378" spans="2:65" s="1" customFormat="1" ht="66.75" customHeight="1">
      <c r="B378" s="34"/>
      <c r="C378" s="129" t="s">
        <v>712</v>
      </c>
      <c r="D378" s="129" t="s">
        <v>227</v>
      </c>
      <c r="E378" s="130" t="s">
        <v>713</v>
      </c>
      <c r="F378" s="131" t="s">
        <v>714</v>
      </c>
      <c r="G378" s="132" t="s">
        <v>271</v>
      </c>
      <c r="H378" s="133">
        <v>14</v>
      </c>
      <c r="I378" s="134"/>
      <c r="J378" s="135">
        <f>ROUND(I378*H378,2)</f>
        <v>0</v>
      </c>
      <c r="K378" s="131" t="s">
        <v>272</v>
      </c>
      <c r="L378" s="34"/>
      <c r="M378" s="136" t="s">
        <v>19</v>
      </c>
      <c r="N378" s="137" t="s">
        <v>47</v>
      </c>
      <c r="P378" s="138">
        <f>O378*H378</f>
        <v>0</v>
      </c>
      <c r="Q378" s="138">
        <v>0</v>
      </c>
      <c r="R378" s="138">
        <f>Q378*H378</f>
        <v>0</v>
      </c>
      <c r="S378" s="138">
        <v>0.28999999999999998</v>
      </c>
      <c r="T378" s="139">
        <f>S378*H378</f>
        <v>4.0599999999999996</v>
      </c>
      <c r="AR378" s="140" t="s">
        <v>232</v>
      </c>
      <c r="AT378" s="140" t="s">
        <v>227</v>
      </c>
      <c r="AU378" s="140" t="s">
        <v>233</v>
      </c>
      <c r="AY378" s="18" t="s">
        <v>223</v>
      </c>
      <c r="BE378" s="141">
        <f>IF(N378="základní",J378,0)</f>
        <v>0</v>
      </c>
      <c r="BF378" s="141">
        <f>IF(N378="snížená",J378,0)</f>
        <v>0</v>
      </c>
      <c r="BG378" s="141">
        <f>IF(N378="zákl. přenesená",J378,0)</f>
        <v>0</v>
      </c>
      <c r="BH378" s="141">
        <f>IF(N378="sníž. přenesená",J378,0)</f>
        <v>0</v>
      </c>
      <c r="BI378" s="141">
        <f>IF(N378="nulová",J378,0)</f>
        <v>0</v>
      </c>
      <c r="BJ378" s="18" t="s">
        <v>84</v>
      </c>
      <c r="BK378" s="141">
        <f>ROUND(I378*H378,2)</f>
        <v>0</v>
      </c>
      <c r="BL378" s="18" t="s">
        <v>232</v>
      </c>
      <c r="BM378" s="140" t="s">
        <v>715</v>
      </c>
    </row>
    <row r="379" spans="2:65" s="1" customFormat="1" ht="11.25">
      <c r="B379" s="34"/>
      <c r="D379" s="163" t="s">
        <v>274</v>
      </c>
      <c r="F379" s="164" t="s">
        <v>716</v>
      </c>
      <c r="I379" s="165"/>
      <c r="L379" s="34"/>
      <c r="M379" s="166"/>
      <c r="T379" s="55"/>
      <c r="AT379" s="18" t="s">
        <v>274</v>
      </c>
      <c r="AU379" s="18" t="s">
        <v>233</v>
      </c>
    </row>
    <row r="380" spans="2:65" s="12" customFormat="1" ht="11.25">
      <c r="B380" s="142"/>
      <c r="D380" s="143" t="s">
        <v>249</v>
      </c>
      <c r="E380" s="144" t="s">
        <v>19</v>
      </c>
      <c r="F380" s="145" t="s">
        <v>717</v>
      </c>
      <c r="H380" s="144" t="s">
        <v>19</v>
      </c>
      <c r="I380" s="146"/>
      <c r="L380" s="142"/>
      <c r="M380" s="147"/>
      <c r="T380" s="148"/>
      <c r="AT380" s="144" t="s">
        <v>249</v>
      </c>
      <c r="AU380" s="144" t="s">
        <v>233</v>
      </c>
      <c r="AV380" s="12" t="s">
        <v>84</v>
      </c>
      <c r="AW380" s="12" t="s">
        <v>37</v>
      </c>
      <c r="AX380" s="12" t="s">
        <v>76</v>
      </c>
      <c r="AY380" s="144" t="s">
        <v>223</v>
      </c>
    </row>
    <row r="381" spans="2:65" s="13" customFormat="1" ht="11.25">
      <c r="B381" s="149"/>
      <c r="D381" s="143" t="s">
        <v>249</v>
      </c>
      <c r="E381" s="150" t="s">
        <v>19</v>
      </c>
      <c r="F381" s="151" t="s">
        <v>718</v>
      </c>
      <c r="H381" s="152">
        <v>2.5</v>
      </c>
      <c r="I381" s="153"/>
      <c r="L381" s="149"/>
      <c r="M381" s="154"/>
      <c r="T381" s="155"/>
      <c r="AT381" s="150" t="s">
        <v>249</v>
      </c>
      <c r="AU381" s="150" t="s">
        <v>233</v>
      </c>
      <c r="AV381" s="13" t="s">
        <v>87</v>
      </c>
      <c r="AW381" s="13" t="s">
        <v>37</v>
      </c>
      <c r="AX381" s="13" t="s">
        <v>76</v>
      </c>
      <c r="AY381" s="150" t="s">
        <v>223</v>
      </c>
    </row>
    <row r="382" spans="2:65" s="13" customFormat="1" ht="11.25">
      <c r="B382" s="149"/>
      <c r="D382" s="143" t="s">
        <v>249</v>
      </c>
      <c r="E382" s="150" t="s">
        <v>19</v>
      </c>
      <c r="F382" s="151" t="s">
        <v>719</v>
      </c>
      <c r="H382" s="152">
        <v>11.5</v>
      </c>
      <c r="I382" s="153"/>
      <c r="L382" s="149"/>
      <c r="M382" s="154"/>
      <c r="T382" s="155"/>
      <c r="AT382" s="150" t="s">
        <v>249</v>
      </c>
      <c r="AU382" s="150" t="s">
        <v>233</v>
      </c>
      <c r="AV382" s="13" t="s">
        <v>87</v>
      </c>
      <c r="AW382" s="13" t="s">
        <v>37</v>
      </c>
      <c r="AX382" s="13" t="s">
        <v>76</v>
      </c>
      <c r="AY382" s="150" t="s">
        <v>223</v>
      </c>
    </row>
    <row r="383" spans="2:65" s="14" customFormat="1" ht="11.25">
      <c r="B383" s="156"/>
      <c r="D383" s="143" t="s">
        <v>249</v>
      </c>
      <c r="E383" s="157" t="s">
        <v>19</v>
      </c>
      <c r="F383" s="158" t="s">
        <v>253</v>
      </c>
      <c r="H383" s="159">
        <v>14</v>
      </c>
      <c r="I383" s="160"/>
      <c r="L383" s="156"/>
      <c r="M383" s="161"/>
      <c r="T383" s="162"/>
      <c r="AT383" s="157" t="s">
        <v>249</v>
      </c>
      <c r="AU383" s="157" t="s">
        <v>233</v>
      </c>
      <c r="AV383" s="14" t="s">
        <v>232</v>
      </c>
      <c r="AW383" s="14" t="s">
        <v>37</v>
      </c>
      <c r="AX383" s="14" t="s">
        <v>84</v>
      </c>
      <c r="AY383" s="157" t="s">
        <v>223</v>
      </c>
    </row>
    <row r="384" spans="2:65" s="1" customFormat="1" ht="49.15" customHeight="1">
      <c r="B384" s="34"/>
      <c r="C384" s="129" t="s">
        <v>720</v>
      </c>
      <c r="D384" s="129" t="s">
        <v>227</v>
      </c>
      <c r="E384" s="130" t="s">
        <v>721</v>
      </c>
      <c r="F384" s="131" t="s">
        <v>722</v>
      </c>
      <c r="G384" s="132" t="s">
        <v>563</v>
      </c>
      <c r="H384" s="133">
        <v>105</v>
      </c>
      <c r="I384" s="134"/>
      <c r="J384" s="135">
        <f>ROUND(I384*H384,2)</f>
        <v>0</v>
      </c>
      <c r="K384" s="131" t="s">
        <v>272</v>
      </c>
      <c r="L384" s="34"/>
      <c r="M384" s="136" t="s">
        <v>19</v>
      </c>
      <c r="N384" s="137" t="s">
        <v>47</v>
      </c>
      <c r="P384" s="138">
        <f>O384*H384</f>
        <v>0</v>
      </c>
      <c r="Q384" s="138">
        <v>0</v>
      </c>
      <c r="R384" s="138">
        <f>Q384*H384</f>
        <v>0</v>
      </c>
      <c r="S384" s="138">
        <v>0.20499999999999999</v>
      </c>
      <c r="T384" s="139">
        <f>S384*H384</f>
        <v>21.524999999999999</v>
      </c>
      <c r="AR384" s="140" t="s">
        <v>232</v>
      </c>
      <c r="AT384" s="140" t="s">
        <v>227</v>
      </c>
      <c r="AU384" s="140" t="s">
        <v>233</v>
      </c>
      <c r="AY384" s="18" t="s">
        <v>223</v>
      </c>
      <c r="BE384" s="141">
        <f>IF(N384="základní",J384,0)</f>
        <v>0</v>
      </c>
      <c r="BF384" s="141">
        <f>IF(N384="snížená",J384,0)</f>
        <v>0</v>
      </c>
      <c r="BG384" s="141">
        <f>IF(N384="zákl. přenesená",J384,0)</f>
        <v>0</v>
      </c>
      <c r="BH384" s="141">
        <f>IF(N384="sníž. přenesená",J384,0)</f>
        <v>0</v>
      </c>
      <c r="BI384" s="141">
        <f>IF(N384="nulová",J384,0)</f>
        <v>0</v>
      </c>
      <c r="BJ384" s="18" t="s">
        <v>84</v>
      </c>
      <c r="BK384" s="141">
        <f>ROUND(I384*H384,2)</f>
        <v>0</v>
      </c>
      <c r="BL384" s="18" t="s">
        <v>232</v>
      </c>
      <c r="BM384" s="140" t="s">
        <v>723</v>
      </c>
    </row>
    <row r="385" spans="2:65" s="1" customFormat="1" ht="11.25">
      <c r="B385" s="34"/>
      <c r="D385" s="163" t="s">
        <v>274</v>
      </c>
      <c r="F385" s="164" t="s">
        <v>724</v>
      </c>
      <c r="I385" s="165"/>
      <c r="L385" s="34"/>
      <c r="M385" s="166"/>
      <c r="T385" s="55"/>
      <c r="AT385" s="18" t="s">
        <v>274</v>
      </c>
      <c r="AU385" s="18" t="s">
        <v>233</v>
      </c>
    </row>
    <row r="386" spans="2:65" s="13" customFormat="1" ht="22.5">
      <c r="B386" s="149"/>
      <c r="D386" s="143" t="s">
        <v>249</v>
      </c>
      <c r="E386" s="150" t="s">
        <v>19</v>
      </c>
      <c r="F386" s="151" t="s">
        <v>725</v>
      </c>
      <c r="H386" s="152">
        <v>105</v>
      </c>
      <c r="I386" s="153"/>
      <c r="L386" s="149"/>
      <c r="M386" s="154"/>
      <c r="T386" s="155"/>
      <c r="AT386" s="150" t="s">
        <v>249</v>
      </c>
      <c r="AU386" s="150" t="s">
        <v>233</v>
      </c>
      <c r="AV386" s="13" t="s">
        <v>87</v>
      </c>
      <c r="AW386" s="13" t="s">
        <v>37</v>
      </c>
      <c r="AX386" s="13" t="s">
        <v>84</v>
      </c>
      <c r="AY386" s="150" t="s">
        <v>223</v>
      </c>
    </row>
    <row r="387" spans="2:65" s="1" customFormat="1" ht="37.9" customHeight="1">
      <c r="B387" s="34"/>
      <c r="C387" s="129" t="s">
        <v>726</v>
      </c>
      <c r="D387" s="129" t="s">
        <v>227</v>
      </c>
      <c r="E387" s="130" t="s">
        <v>727</v>
      </c>
      <c r="F387" s="131" t="s">
        <v>728</v>
      </c>
      <c r="G387" s="132" t="s">
        <v>563</v>
      </c>
      <c r="H387" s="133">
        <v>9.5</v>
      </c>
      <c r="I387" s="134"/>
      <c r="J387" s="135">
        <f>ROUND(I387*H387,2)</f>
        <v>0</v>
      </c>
      <c r="K387" s="131" t="s">
        <v>272</v>
      </c>
      <c r="L387" s="34"/>
      <c r="M387" s="136" t="s">
        <v>19</v>
      </c>
      <c r="N387" s="137" t="s">
        <v>47</v>
      </c>
      <c r="P387" s="138">
        <f>O387*H387</f>
        <v>0</v>
      </c>
      <c r="Q387" s="138">
        <v>0</v>
      </c>
      <c r="R387" s="138">
        <f>Q387*H387</f>
        <v>0</v>
      </c>
      <c r="S387" s="138">
        <v>0.04</v>
      </c>
      <c r="T387" s="139">
        <f>S387*H387</f>
        <v>0.38</v>
      </c>
      <c r="AR387" s="140" t="s">
        <v>232</v>
      </c>
      <c r="AT387" s="140" t="s">
        <v>227</v>
      </c>
      <c r="AU387" s="140" t="s">
        <v>233</v>
      </c>
      <c r="AY387" s="18" t="s">
        <v>223</v>
      </c>
      <c r="BE387" s="141">
        <f>IF(N387="základní",J387,0)</f>
        <v>0</v>
      </c>
      <c r="BF387" s="141">
        <f>IF(N387="snížená",J387,0)</f>
        <v>0</v>
      </c>
      <c r="BG387" s="141">
        <f>IF(N387="zákl. přenesená",J387,0)</f>
        <v>0</v>
      </c>
      <c r="BH387" s="141">
        <f>IF(N387="sníž. přenesená",J387,0)</f>
        <v>0</v>
      </c>
      <c r="BI387" s="141">
        <f>IF(N387="nulová",J387,0)</f>
        <v>0</v>
      </c>
      <c r="BJ387" s="18" t="s">
        <v>84</v>
      </c>
      <c r="BK387" s="141">
        <f>ROUND(I387*H387,2)</f>
        <v>0</v>
      </c>
      <c r="BL387" s="18" t="s">
        <v>232</v>
      </c>
      <c r="BM387" s="140" t="s">
        <v>729</v>
      </c>
    </row>
    <row r="388" spans="2:65" s="1" customFormat="1" ht="11.25">
      <c r="B388" s="34"/>
      <c r="D388" s="163" t="s">
        <v>274</v>
      </c>
      <c r="F388" s="164" t="s">
        <v>730</v>
      </c>
      <c r="I388" s="165"/>
      <c r="L388" s="34"/>
      <c r="M388" s="166"/>
      <c r="T388" s="55"/>
      <c r="AT388" s="18" t="s">
        <v>274</v>
      </c>
      <c r="AU388" s="18" t="s">
        <v>233</v>
      </c>
    </row>
    <row r="389" spans="2:65" s="13" customFormat="1" ht="11.25">
      <c r="B389" s="149"/>
      <c r="D389" s="143" t="s">
        <v>249</v>
      </c>
      <c r="E389" s="150" t="s">
        <v>19</v>
      </c>
      <c r="F389" s="151" t="s">
        <v>731</v>
      </c>
      <c r="H389" s="152">
        <v>9.5</v>
      </c>
      <c r="I389" s="153"/>
      <c r="L389" s="149"/>
      <c r="M389" s="154"/>
      <c r="T389" s="155"/>
      <c r="AT389" s="150" t="s">
        <v>249</v>
      </c>
      <c r="AU389" s="150" t="s">
        <v>233</v>
      </c>
      <c r="AV389" s="13" t="s">
        <v>87</v>
      </c>
      <c r="AW389" s="13" t="s">
        <v>37</v>
      </c>
      <c r="AX389" s="13" t="s">
        <v>84</v>
      </c>
      <c r="AY389" s="150" t="s">
        <v>223</v>
      </c>
    </row>
    <row r="390" spans="2:65" s="1" customFormat="1" ht="55.5" customHeight="1">
      <c r="B390" s="34"/>
      <c r="C390" s="129" t="s">
        <v>732</v>
      </c>
      <c r="D390" s="129" t="s">
        <v>227</v>
      </c>
      <c r="E390" s="130" t="s">
        <v>733</v>
      </c>
      <c r="F390" s="131" t="s">
        <v>734</v>
      </c>
      <c r="G390" s="132" t="s">
        <v>271</v>
      </c>
      <c r="H390" s="133">
        <v>11.5</v>
      </c>
      <c r="I390" s="134"/>
      <c r="J390" s="135">
        <f>ROUND(I390*H390,2)</f>
        <v>0</v>
      </c>
      <c r="K390" s="131" t="s">
        <v>272</v>
      </c>
      <c r="L390" s="34"/>
      <c r="M390" s="136" t="s">
        <v>19</v>
      </c>
      <c r="N390" s="137" t="s">
        <v>47</v>
      </c>
      <c r="P390" s="138">
        <f>O390*H390</f>
        <v>0</v>
      </c>
      <c r="Q390" s="138">
        <v>0</v>
      </c>
      <c r="R390" s="138">
        <f>Q390*H390</f>
        <v>0</v>
      </c>
      <c r="S390" s="138">
        <v>0</v>
      </c>
      <c r="T390" s="139">
        <f>S390*H390</f>
        <v>0</v>
      </c>
      <c r="AR390" s="140" t="s">
        <v>232</v>
      </c>
      <c r="AT390" s="140" t="s">
        <v>227</v>
      </c>
      <c r="AU390" s="140" t="s">
        <v>233</v>
      </c>
      <c r="AY390" s="18" t="s">
        <v>223</v>
      </c>
      <c r="BE390" s="141">
        <f>IF(N390="základní",J390,0)</f>
        <v>0</v>
      </c>
      <c r="BF390" s="141">
        <f>IF(N390="snížená",J390,0)</f>
        <v>0</v>
      </c>
      <c r="BG390" s="141">
        <f>IF(N390="zákl. přenesená",J390,0)</f>
        <v>0</v>
      </c>
      <c r="BH390" s="141">
        <f>IF(N390="sníž. přenesená",J390,0)</f>
        <v>0</v>
      </c>
      <c r="BI390" s="141">
        <f>IF(N390="nulová",J390,0)</f>
        <v>0</v>
      </c>
      <c r="BJ390" s="18" t="s">
        <v>84</v>
      </c>
      <c r="BK390" s="141">
        <f>ROUND(I390*H390,2)</f>
        <v>0</v>
      </c>
      <c r="BL390" s="18" t="s">
        <v>232</v>
      </c>
      <c r="BM390" s="140" t="s">
        <v>735</v>
      </c>
    </row>
    <row r="391" spans="2:65" s="1" customFormat="1" ht="11.25">
      <c r="B391" s="34"/>
      <c r="D391" s="163" t="s">
        <v>274</v>
      </c>
      <c r="F391" s="164" t="s">
        <v>736</v>
      </c>
      <c r="I391" s="165"/>
      <c r="L391" s="34"/>
      <c r="M391" s="166"/>
      <c r="T391" s="55"/>
      <c r="AT391" s="18" t="s">
        <v>274</v>
      </c>
      <c r="AU391" s="18" t="s">
        <v>233</v>
      </c>
    </row>
    <row r="392" spans="2:65" s="13" customFormat="1" ht="11.25">
      <c r="B392" s="149"/>
      <c r="D392" s="143" t="s">
        <v>249</v>
      </c>
      <c r="E392" s="150" t="s">
        <v>19</v>
      </c>
      <c r="F392" s="151" t="s">
        <v>737</v>
      </c>
      <c r="H392" s="152">
        <v>11.5</v>
      </c>
      <c r="I392" s="153"/>
      <c r="L392" s="149"/>
      <c r="M392" s="154"/>
      <c r="T392" s="155"/>
      <c r="AT392" s="150" t="s">
        <v>249</v>
      </c>
      <c r="AU392" s="150" t="s">
        <v>233</v>
      </c>
      <c r="AV392" s="13" t="s">
        <v>87</v>
      </c>
      <c r="AW392" s="13" t="s">
        <v>37</v>
      </c>
      <c r="AX392" s="13" t="s">
        <v>84</v>
      </c>
      <c r="AY392" s="150" t="s">
        <v>223</v>
      </c>
    </row>
    <row r="393" spans="2:65" s="1" customFormat="1" ht="37.9" customHeight="1">
      <c r="B393" s="34"/>
      <c r="C393" s="129" t="s">
        <v>738</v>
      </c>
      <c r="D393" s="129" t="s">
        <v>227</v>
      </c>
      <c r="E393" s="130" t="s">
        <v>739</v>
      </c>
      <c r="F393" s="131" t="s">
        <v>740</v>
      </c>
      <c r="G393" s="132" t="s">
        <v>271</v>
      </c>
      <c r="H393" s="133">
        <v>11.5</v>
      </c>
      <c r="I393" s="134"/>
      <c r="J393" s="135">
        <f>ROUND(I393*H393,2)</f>
        <v>0</v>
      </c>
      <c r="K393" s="131" t="s">
        <v>231</v>
      </c>
      <c r="L393" s="34"/>
      <c r="M393" s="136" t="s">
        <v>19</v>
      </c>
      <c r="N393" s="137" t="s">
        <v>47</v>
      </c>
      <c r="P393" s="138">
        <f>O393*H393</f>
        <v>0</v>
      </c>
      <c r="Q393" s="138">
        <v>0</v>
      </c>
      <c r="R393" s="138">
        <f>Q393*H393</f>
        <v>0</v>
      </c>
      <c r="S393" s="138">
        <v>0</v>
      </c>
      <c r="T393" s="139">
        <f>S393*H393</f>
        <v>0</v>
      </c>
      <c r="AR393" s="140" t="s">
        <v>232</v>
      </c>
      <c r="AT393" s="140" t="s">
        <v>227</v>
      </c>
      <c r="AU393" s="140" t="s">
        <v>233</v>
      </c>
      <c r="AY393" s="18" t="s">
        <v>223</v>
      </c>
      <c r="BE393" s="141">
        <f>IF(N393="základní",J393,0)</f>
        <v>0</v>
      </c>
      <c r="BF393" s="141">
        <f>IF(N393="snížená",J393,0)</f>
        <v>0</v>
      </c>
      <c r="BG393" s="141">
        <f>IF(N393="zákl. přenesená",J393,0)</f>
        <v>0</v>
      </c>
      <c r="BH393" s="141">
        <f>IF(N393="sníž. přenesená",J393,0)</f>
        <v>0</v>
      </c>
      <c r="BI393" s="141">
        <f>IF(N393="nulová",J393,0)</f>
        <v>0</v>
      </c>
      <c r="BJ393" s="18" t="s">
        <v>84</v>
      </c>
      <c r="BK393" s="141">
        <f>ROUND(I393*H393,2)</f>
        <v>0</v>
      </c>
      <c r="BL393" s="18" t="s">
        <v>232</v>
      </c>
      <c r="BM393" s="140" t="s">
        <v>741</v>
      </c>
    </row>
    <row r="394" spans="2:65" s="13" customFormat="1" ht="11.25">
      <c r="B394" s="149"/>
      <c r="D394" s="143" t="s">
        <v>249</v>
      </c>
      <c r="E394" s="150" t="s">
        <v>19</v>
      </c>
      <c r="F394" s="151" t="s">
        <v>737</v>
      </c>
      <c r="H394" s="152">
        <v>11.5</v>
      </c>
      <c r="I394" s="153"/>
      <c r="L394" s="149"/>
      <c r="M394" s="154"/>
      <c r="T394" s="155"/>
      <c r="AT394" s="150" t="s">
        <v>249</v>
      </c>
      <c r="AU394" s="150" t="s">
        <v>233</v>
      </c>
      <c r="AV394" s="13" t="s">
        <v>87</v>
      </c>
      <c r="AW394" s="13" t="s">
        <v>37</v>
      </c>
      <c r="AX394" s="13" t="s">
        <v>84</v>
      </c>
      <c r="AY394" s="150" t="s">
        <v>223</v>
      </c>
    </row>
    <row r="395" spans="2:65" s="11" customFormat="1" ht="20.85" customHeight="1">
      <c r="B395" s="117"/>
      <c r="D395" s="118" t="s">
        <v>75</v>
      </c>
      <c r="E395" s="127" t="s">
        <v>742</v>
      </c>
      <c r="F395" s="127" t="s">
        <v>743</v>
      </c>
      <c r="I395" s="120"/>
      <c r="J395" s="128">
        <f>BK395</f>
        <v>0</v>
      </c>
      <c r="L395" s="117"/>
      <c r="M395" s="122"/>
      <c r="P395" s="123">
        <f>SUM(P396:P400)</f>
        <v>0</v>
      </c>
      <c r="R395" s="123">
        <f>SUM(R396:R400)</f>
        <v>4.365E-3</v>
      </c>
      <c r="T395" s="124">
        <f>SUM(T396:T400)</f>
        <v>25.269000000000002</v>
      </c>
      <c r="AR395" s="118" t="s">
        <v>84</v>
      </c>
      <c r="AT395" s="125" t="s">
        <v>75</v>
      </c>
      <c r="AU395" s="125" t="s">
        <v>87</v>
      </c>
      <c r="AY395" s="118" t="s">
        <v>223</v>
      </c>
      <c r="BK395" s="126">
        <f>SUM(BK396:BK400)</f>
        <v>0</v>
      </c>
    </row>
    <row r="396" spans="2:65" s="1" customFormat="1" ht="21.75" customHeight="1">
      <c r="B396" s="34"/>
      <c r="C396" s="129" t="s">
        <v>744</v>
      </c>
      <c r="D396" s="129" t="s">
        <v>227</v>
      </c>
      <c r="E396" s="130" t="s">
        <v>745</v>
      </c>
      <c r="F396" s="131" t="s">
        <v>746</v>
      </c>
      <c r="G396" s="132" t="s">
        <v>230</v>
      </c>
      <c r="H396" s="133">
        <v>17</v>
      </c>
      <c r="I396" s="134"/>
      <c r="J396" s="135">
        <f>ROUND(I396*H396,2)</f>
        <v>0</v>
      </c>
      <c r="K396" s="131" t="s">
        <v>231</v>
      </c>
      <c r="L396" s="34"/>
      <c r="M396" s="136" t="s">
        <v>19</v>
      </c>
      <c r="N396" s="137" t="s">
        <v>47</v>
      </c>
      <c r="P396" s="138">
        <f>O396*H396</f>
        <v>0</v>
      </c>
      <c r="Q396" s="138">
        <v>0</v>
      </c>
      <c r="R396" s="138">
        <f>Q396*H396</f>
        <v>0</v>
      </c>
      <c r="S396" s="138">
        <v>0.32</v>
      </c>
      <c r="T396" s="139">
        <f>S396*H396</f>
        <v>5.44</v>
      </c>
      <c r="AR396" s="140" t="s">
        <v>232</v>
      </c>
      <c r="AT396" s="140" t="s">
        <v>227</v>
      </c>
      <c r="AU396" s="140" t="s">
        <v>233</v>
      </c>
      <c r="AY396" s="18" t="s">
        <v>223</v>
      </c>
      <c r="BE396" s="141">
        <f>IF(N396="základní",J396,0)</f>
        <v>0</v>
      </c>
      <c r="BF396" s="141">
        <f>IF(N396="snížená",J396,0)</f>
        <v>0</v>
      </c>
      <c r="BG396" s="141">
        <f>IF(N396="zákl. přenesená",J396,0)</f>
        <v>0</v>
      </c>
      <c r="BH396" s="141">
        <f>IF(N396="sníž. přenesená",J396,0)</f>
        <v>0</v>
      </c>
      <c r="BI396" s="141">
        <f>IF(N396="nulová",J396,0)</f>
        <v>0</v>
      </c>
      <c r="BJ396" s="18" t="s">
        <v>84</v>
      </c>
      <c r="BK396" s="141">
        <f>ROUND(I396*H396,2)</f>
        <v>0</v>
      </c>
      <c r="BL396" s="18" t="s">
        <v>232</v>
      </c>
      <c r="BM396" s="140" t="s">
        <v>747</v>
      </c>
    </row>
    <row r="397" spans="2:65" s="1" customFormat="1" ht="37.9" customHeight="1">
      <c r="B397" s="34"/>
      <c r="C397" s="129" t="s">
        <v>748</v>
      </c>
      <c r="D397" s="129" t="s">
        <v>227</v>
      </c>
      <c r="E397" s="130" t="s">
        <v>749</v>
      </c>
      <c r="F397" s="131" t="s">
        <v>750</v>
      </c>
      <c r="G397" s="132" t="s">
        <v>563</v>
      </c>
      <c r="H397" s="133">
        <v>32</v>
      </c>
      <c r="I397" s="134"/>
      <c r="J397" s="135">
        <f>ROUND(I397*H397,2)</f>
        <v>0</v>
      </c>
      <c r="K397" s="131" t="s">
        <v>231</v>
      </c>
      <c r="L397" s="34"/>
      <c r="M397" s="136" t="s">
        <v>19</v>
      </c>
      <c r="N397" s="137" t="s">
        <v>47</v>
      </c>
      <c r="P397" s="138">
        <f>O397*H397</f>
        <v>0</v>
      </c>
      <c r="Q397" s="138">
        <v>0</v>
      </c>
      <c r="R397" s="138">
        <f>Q397*H397</f>
        <v>0</v>
      </c>
      <c r="S397" s="138">
        <v>0.55600000000000005</v>
      </c>
      <c r="T397" s="139">
        <f>S397*H397</f>
        <v>17.792000000000002</v>
      </c>
      <c r="AR397" s="140" t="s">
        <v>232</v>
      </c>
      <c r="AT397" s="140" t="s">
        <v>227</v>
      </c>
      <c r="AU397" s="140" t="s">
        <v>233</v>
      </c>
      <c r="AY397" s="18" t="s">
        <v>223</v>
      </c>
      <c r="BE397" s="141">
        <f>IF(N397="základní",J397,0)</f>
        <v>0</v>
      </c>
      <c r="BF397" s="141">
        <f>IF(N397="snížená",J397,0)</f>
        <v>0</v>
      </c>
      <c r="BG397" s="141">
        <f>IF(N397="zákl. přenesená",J397,0)</f>
        <v>0</v>
      </c>
      <c r="BH397" s="141">
        <f>IF(N397="sníž. přenesená",J397,0)</f>
        <v>0</v>
      </c>
      <c r="BI397" s="141">
        <f>IF(N397="nulová",J397,0)</f>
        <v>0</v>
      </c>
      <c r="BJ397" s="18" t="s">
        <v>84</v>
      </c>
      <c r="BK397" s="141">
        <f>ROUND(I397*H397,2)</f>
        <v>0</v>
      </c>
      <c r="BL397" s="18" t="s">
        <v>232</v>
      </c>
      <c r="BM397" s="140" t="s">
        <v>751</v>
      </c>
    </row>
    <row r="398" spans="2:65" s="13" customFormat="1" ht="11.25">
      <c r="B398" s="149"/>
      <c r="D398" s="143" t="s">
        <v>249</v>
      </c>
      <c r="E398" s="150" t="s">
        <v>19</v>
      </c>
      <c r="F398" s="151" t="s">
        <v>752</v>
      </c>
      <c r="H398" s="152">
        <v>32</v>
      </c>
      <c r="I398" s="153"/>
      <c r="L398" s="149"/>
      <c r="M398" s="154"/>
      <c r="T398" s="155"/>
      <c r="AT398" s="150" t="s">
        <v>249</v>
      </c>
      <c r="AU398" s="150" t="s">
        <v>233</v>
      </c>
      <c r="AV398" s="13" t="s">
        <v>87</v>
      </c>
      <c r="AW398" s="13" t="s">
        <v>37</v>
      </c>
      <c r="AX398" s="13" t="s">
        <v>84</v>
      </c>
      <c r="AY398" s="150" t="s">
        <v>223</v>
      </c>
    </row>
    <row r="399" spans="2:65" s="1" customFormat="1" ht="66.75" customHeight="1">
      <c r="B399" s="34"/>
      <c r="C399" s="129" t="s">
        <v>753</v>
      </c>
      <c r="D399" s="129" t="s">
        <v>227</v>
      </c>
      <c r="E399" s="130" t="s">
        <v>754</v>
      </c>
      <c r="F399" s="131" t="s">
        <v>755</v>
      </c>
      <c r="G399" s="132" t="s">
        <v>563</v>
      </c>
      <c r="H399" s="133">
        <v>48.5</v>
      </c>
      <c r="I399" s="134"/>
      <c r="J399" s="135">
        <f>ROUND(I399*H399,2)</f>
        <v>0</v>
      </c>
      <c r="K399" s="131" t="s">
        <v>231</v>
      </c>
      <c r="L399" s="34"/>
      <c r="M399" s="136" t="s">
        <v>19</v>
      </c>
      <c r="N399" s="137" t="s">
        <v>47</v>
      </c>
      <c r="P399" s="138">
        <f>O399*H399</f>
        <v>0</v>
      </c>
      <c r="Q399" s="138">
        <v>9.0000000000000006E-5</v>
      </c>
      <c r="R399" s="138">
        <f>Q399*H399</f>
        <v>4.365E-3</v>
      </c>
      <c r="S399" s="138">
        <v>4.2000000000000003E-2</v>
      </c>
      <c r="T399" s="139">
        <f>S399*H399</f>
        <v>2.0369999999999999</v>
      </c>
      <c r="AR399" s="140" t="s">
        <v>232</v>
      </c>
      <c r="AT399" s="140" t="s">
        <v>227</v>
      </c>
      <c r="AU399" s="140" t="s">
        <v>233</v>
      </c>
      <c r="AY399" s="18" t="s">
        <v>223</v>
      </c>
      <c r="BE399" s="141">
        <f>IF(N399="základní",J399,0)</f>
        <v>0</v>
      </c>
      <c r="BF399" s="141">
        <f>IF(N399="snížená",J399,0)</f>
        <v>0</v>
      </c>
      <c r="BG399" s="141">
        <f>IF(N399="zákl. přenesená",J399,0)</f>
        <v>0</v>
      </c>
      <c r="BH399" s="141">
        <f>IF(N399="sníž. přenesená",J399,0)</f>
        <v>0</v>
      </c>
      <c r="BI399" s="141">
        <f>IF(N399="nulová",J399,0)</f>
        <v>0</v>
      </c>
      <c r="BJ399" s="18" t="s">
        <v>84</v>
      </c>
      <c r="BK399" s="141">
        <f>ROUND(I399*H399,2)</f>
        <v>0</v>
      </c>
      <c r="BL399" s="18" t="s">
        <v>232</v>
      </c>
      <c r="BM399" s="140" t="s">
        <v>756</v>
      </c>
    </row>
    <row r="400" spans="2:65" s="13" customFormat="1" ht="11.25">
      <c r="B400" s="149"/>
      <c r="D400" s="143" t="s">
        <v>249</v>
      </c>
      <c r="E400" s="150" t="s">
        <v>19</v>
      </c>
      <c r="F400" s="151" t="s">
        <v>757</v>
      </c>
      <c r="H400" s="152">
        <v>48.5</v>
      </c>
      <c r="I400" s="153"/>
      <c r="L400" s="149"/>
      <c r="M400" s="154"/>
      <c r="T400" s="155"/>
      <c r="AT400" s="150" t="s">
        <v>249</v>
      </c>
      <c r="AU400" s="150" t="s">
        <v>233</v>
      </c>
      <c r="AV400" s="13" t="s">
        <v>87</v>
      </c>
      <c r="AW400" s="13" t="s">
        <v>37</v>
      </c>
      <c r="AX400" s="13" t="s">
        <v>84</v>
      </c>
      <c r="AY400" s="150" t="s">
        <v>223</v>
      </c>
    </row>
    <row r="401" spans="2:65" s="11" customFormat="1" ht="20.85" customHeight="1">
      <c r="B401" s="117"/>
      <c r="D401" s="118" t="s">
        <v>75</v>
      </c>
      <c r="E401" s="127" t="s">
        <v>758</v>
      </c>
      <c r="F401" s="127" t="s">
        <v>759</v>
      </c>
      <c r="I401" s="120"/>
      <c r="J401" s="128">
        <f>BK401</f>
        <v>0</v>
      </c>
      <c r="L401" s="117"/>
      <c r="M401" s="122"/>
      <c r="P401" s="123">
        <f>SUM(P402:P417)</f>
        <v>0</v>
      </c>
      <c r="R401" s="123">
        <f>SUM(R402:R417)</f>
        <v>0</v>
      </c>
      <c r="T401" s="124">
        <f>SUM(T402:T417)</f>
        <v>0</v>
      </c>
      <c r="AR401" s="118" t="s">
        <v>84</v>
      </c>
      <c r="AT401" s="125" t="s">
        <v>75</v>
      </c>
      <c r="AU401" s="125" t="s">
        <v>87</v>
      </c>
      <c r="AY401" s="118" t="s">
        <v>223</v>
      </c>
      <c r="BK401" s="126">
        <f>SUM(BK402:BK417)</f>
        <v>0</v>
      </c>
    </row>
    <row r="402" spans="2:65" s="1" customFormat="1" ht="37.9" customHeight="1">
      <c r="B402" s="34"/>
      <c r="C402" s="129" t="s">
        <v>760</v>
      </c>
      <c r="D402" s="129" t="s">
        <v>227</v>
      </c>
      <c r="E402" s="130" t="s">
        <v>761</v>
      </c>
      <c r="F402" s="131" t="s">
        <v>762</v>
      </c>
      <c r="G402" s="132" t="s">
        <v>265</v>
      </c>
      <c r="H402" s="133">
        <v>2.99</v>
      </c>
      <c r="I402" s="134"/>
      <c r="J402" s="135">
        <f>ROUND(I402*H402,2)</f>
        <v>0</v>
      </c>
      <c r="K402" s="131" t="s">
        <v>272</v>
      </c>
      <c r="L402" s="34"/>
      <c r="M402" s="136" t="s">
        <v>19</v>
      </c>
      <c r="N402" s="137" t="s">
        <v>47</v>
      </c>
      <c r="P402" s="138">
        <f>O402*H402</f>
        <v>0</v>
      </c>
      <c r="Q402" s="138">
        <v>0</v>
      </c>
      <c r="R402" s="138">
        <f>Q402*H402</f>
        <v>0</v>
      </c>
      <c r="S402" s="138">
        <v>0</v>
      </c>
      <c r="T402" s="139">
        <f>S402*H402</f>
        <v>0</v>
      </c>
      <c r="AR402" s="140" t="s">
        <v>232</v>
      </c>
      <c r="AT402" s="140" t="s">
        <v>227</v>
      </c>
      <c r="AU402" s="140" t="s">
        <v>233</v>
      </c>
      <c r="AY402" s="18" t="s">
        <v>223</v>
      </c>
      <c r="BE402" s="141">
        <f>IF(N402="základní",J402,0)</f>
        <v>0</v>
      </c>
      <c r="BF402" s="141">
        <f>IF(N402="snížená",J402,0)</f>
        <v>0</v>
      </c>
      <c r="BG402" s="141">
        <f>IF(N402="zákl. přenesená",J402,0)</f>
        <v>0</v>
      </c>
      <c r="BH402" s="141">
        <f>IF(N402="sníž. přenesená",J402,0)</f>
        <v>0</v>
      </c>
      <c r="BI402" s="141">
        <f>IF(N402="nulová",J402,0)</f>
        <v>0</v>
      </c>
      <c r="BJ402" s="18" t="s">
        <v>84</v>
      </c>
      <c r="BK402" s="141">
        <f>ROUND(I402*H402,2)</f>
        <v>0</v>
      </c>
      <c r="BL402" s="18" t="s">
        <v>232</v>
      </c>
      <c r="BM402" s="140" t="s">
        <v>763</v>
      </c>
    </row>
    <row r="403" spans="2:65" s="1" customFormat="1" ht="11.25">
      <c r="B403" s="34"/>
      <c r="D403" s="163" t="s">
        <v>274</v>
      </c>
      <c r="F403" s="164" t="s">
        <v>764</v>
      </c>
      <c r="I403" s="165"/>
      <c r="L403" s="34"/>
      <c r="M403" s="166"/>
      <c r="T403" s="55"/>
      <c r="AT403" s="18" t="s">
        <v>274</v>
      </c>
      <c r="AU403" s="18" t="s">
        <v>233</v>
      </c>
    </row>
    <row r="404" spans="2:65" s="13" customFormat="1" ht="11.25">
      <c r="B404" s="149"/>
      <c r="D404" s="143" t="s">
        <v>249</v>
      </c>
      <c r="E404" s="150" t="s">
        <v>19</v>
      </c>
      <c r="F404" s="151" t="s">
        <v>765</v>
      </c>
      <c r="H404" s="152">
        <v>2.99</v>
      </c>
      <c r="I404" s="153"/>
      <c r="L404" s="149"/>
      <c r="M404" s="154"/>
      <c r="T404" s="155"/>
      <c r="AT404" s="150" t="s">
        <v>249</v>
      </c>
      <c r="AU404" s="150" t="s">
        <v>233</v>
      </c>
      <c r="AV404" s="13" t="s">
        <v>87</v>
      </c>
      <c r="AW404" s="13" t="s">
        <v>37</v>
      </c>
      <c r="AX404" s="13" t="s">
        <v>84</v>
      </c>
      <c r="AY404" s="150" t="s">
        <v>223</v>
      </c>
    </row>
    <row r="405" spans="2:65" s="1" customFormat="1" ht="49.15" customHeight="1">
      <c r="B405" s="34"/>
      <c r="C405" s="129" t="s">
        <v>766</v>
      </c>
      <c r="D405" s="129" t="s">
        <v>227</v>
      </c>
      <c r="E405" s="130" t="s">
        <v>767</v>
      </c>
      <c r="F405" s="131" t="s">
        <v>768</v>
      </c>
      <c r="G405" s="132" t="s">
        <v>265</v>
      </c>
      <c r="H405" s="133">
        <v>8.9700000000000006</v>
      </c>
      <c r="I405" s="134"/>
      <c r="J405" s="135">
        <f>ROUND(I405*H405,2)</f>
        <v>0</v>
      </c>
      <c r="K405" s="131" t="s">
        <v>272</v>
      </c>
      <c r="L405" s="34"/>
      <c r="M405" s="136" t="s">
        <v>19</v>
      </c>
      <c r="N405" s="137" t="s">
        <v>47</v>
      </c>
      <c r="P405" s="138">
        <f>O405*H405</f>
        <v>0</v>
      </c>
      <c r="Q405" s="138">
        <v>0</v>
      </c>
      <c r="R405" s="138">
        <f>Q405*H405</f>
        <v>0</v>
      </c>
      <c r="S405" s="138">
        <v>0</v>
      </c>
      <c r="T405" s="139">
        <f>S405*H405</f>
        <v>0</v>
      </c>
      <c r="AR405" s="140" t="s">
        <v>232</v>
      </c>
      <c r="AT405" s="140" t="s">
        <v>227</v>
      </c>
      <c r="AU405" s="140" t="s">
        <v>233</v>
      </c>
      <c r="AY405" s="18" t="s">
        <v>223</v>
      </c>
      <c r="BE405" s="141">
        <f>IF(N405="základní",J405,0)</f>
        <v>0</v>
      </c>
      <c r="BF405" s="141">
        <f>IF(N405="snížená",J405,0)</f>
        <v>0</v>
      </c>
      <c r="BG405" s="141">
        <f>IF(N405="zákl. přenesená",J405,0)</f>
        <v>0</v>
      </c>
      <c r="BH405" s="141">
        <f>IF(N405="sníž. přenesená",J405,0)</f>
        <v>0</v>
      </c>
      <c r="BI405" s="141">
        <f>IF(N405="nulová",J405,0)</f>
        <v>0</v>
      </c>
      <c r="BJ405" s="18" t="s">
        <v>84</v>
      </c>
      <c r="BK405" s="141">
        <f>ROUND(I405*H405,2)</f>
        <v>0</v>
      </c>
      <c r="BL405" s="18" t="s">
        <v>232</v>
      </c>
      <c r="BM405" s="140" t="s">
        <v>769</v>
      </c>
    </row>
    <row r="406" spans="2:65" s="1" customFormat="1" ht="11.25">
      <c r="B406" s="34"/>
      <c r="D406" s="163" t="s">
        <v>274</v>
      </c>
      <c r="F406" s="164" t="s">
        <v>770</v>
      </c>
      <c r="I406" s="165"/>
      <c r="L406" s="34"/>
      <c r="M406" s="166"/>
      <c r="T406" s="55"/>
      <c r="AT406" s="18" t="s">
        <v>274</v>
      </c>
      <c r="AU406" s="18" t="s">
        <v>233</v>
      </c>
    </row>
    <row r="407" spans="2:65" s="13" customFormat="1" ht="33.75">
      <c r="B407" s="149"/>
      <c r="D407" s="143" t="s">
        <v>249</v>
      </c>
      <c r="E407" s="150" t="s">
        <v>19</v>
      </c>
      <c r="F407" s="151" t="s">
        <v>771</v>
      </c>
      <c r="H407" s="152">
        <v>8.9700000000000006</v>
      </c>
      <c r="I407" s="153"/>
      <c r="L407" s="149"/>
      <c r="M407" s="154"/>
      <c r="T407" s="155"/>
      <c r="AT407" s="150" t="s">
        <v>249</v>
      </c>
      <c r="AU407" s="150" t="s">
        <v>233</v>
      </c>
      <c r="AV407" s="13" t="s">
        <v>87</v>
      </c>
      <c r="AW407" s="13" t="s">
        <v>37</v>
      </c>
      <c r="AX407" s="13" t="s">
        <v>84</v>
      </c>
      <c r="AY407" s="150" t="s">
        <v>223</v>
      </c>
    </row>
    <row r="408" spans="2:65" s="1" customFormat="1" ht="49.15" customHeight="1">
      <c r="B408" s="34"/>
      <c r="C408" s="129" t="s">
        <v>772</v>
      </c>
      <c r="D408" s="129" t="s">
        <v>227</v>
      </c>
      <c r="E408" s="130" t="s">
        <v>773</v>
      </c>
      <c r="F408" s="131" t="s">
        <v>774</v>
      </c>
      <c r="G408" s="132" t="s">
        <v>265</v>
      </c>
      <c r="H408" s="133">
        <v>1346.42</v>
      </c>
      <c r="I408" s="134"/>
      <c r="J408" s="135">
        <f>ROUND(I408*H408,2)</f>
        <v>0</v>
      </c>
      <c r="K408" s="131" t="s">
        <v>231</v>
      </c>
      <c r="L408" s="34"/>
      <c r="M408" s="136" t="s">
        <v>19</v>
      </c>
      <c r="N408" s="137" t="s">
        <v>47</v>
      </c>
      <c r="P408" s="138">
        <f>O408*H408</f>
        <v>0</v>
      </c>
      <c r="Q408" s="138">
        <v>0</v>
      </c>
      <c r="R408" s="138">
        <f>Q408*H408</f>
        <v>0</v>
      </c>
      <c r="S408" s="138">
        <v>0</v>
      </c>
      <c r="T408" s="139">
        <f>S408*H408</f>
        <v>0</v>
      </c>
      <c r="AR408" s="140" t="s">
        <v>232</v>
      </c>
      <c r="AT408" s="140" t="s">
        <v>227</v>
      </c>
      <c r="AU408" s="140" t="s">
        <v>233</v>
      </c>
      <c r="AY408" s="18" t="s">
        <v>223</v>
      </c>
      <c r="BE408" s="141">
        <f>IF(N408="základní",J408,0)</f>
        <v>0</v>
      </c>
      <c r="BF408" s="141">
        <f>IF(N408="snížená",J408,0)</f>
        <v>0</v>
      </c>
      <c r="BG408" s="141">
        <f>IF(N408="zákl. přenesená",J408,0)</f>
        <v>0</v>
      </c>
      <c r="BH408" s="141">
        <f>IF(N408="sníž. přenesená",J408,0)</f>
        <v>0</v>
      </c>
      <c r="BI408" s="141">
        <f>IF(N408="nulová",J408,0)</f>
        <v>0</v>
      </c>
      <c r="BJ408" s="18" t="s">
        <v>84</v>
      </c>
      <c r="BK408" s="141">
        <f>ROUND(I408*H408,2)</f>
        <v>0</v>
      </c>
      <c r="BL408" s="18" t="s">
        <v>232</v>
      </c>
      <c r="BM408" s="140" t="s">
        <v>775</v>
      </c>
    </row>
    <row r="409" spans="2:65" s="13" customFormat="1" ht="11.25">
      <c r="B409" s="149"/>
      <c r="D409" s="143" t="s">
        <v>249</v>
      </c>
      <c r="E409" s="150" t="s">
        <v>19</v>
      </c>
      <c r="F409" s="151" t="s">
        <v>776</v>
      </c>
      <c r="H409" s="152">
        <v>1346.42</v>
      </c>
      <c r="I409" s="153"/>
      <c r="L409" s="149"/>
      <c r="M409" s="154"/>
      <c r="T409" s="155"/>
      <c r="AT409" s="150" t="s">
        <v>249</v>
      </c>
      <c r="AU409" s="150" t="s">
        <v>233</v>
      </c>
      <c r="AV409" s="13" t="s">
        <v>87</v>
      </c>
      <c r="AW409" s="13" t="s">
        <v>37</v>
      </c>
      <c r="AX409" s="13" t="s">
        <v>84</v>
      </c>
      <c r="AY409" s="150" t="s">
        <v>223</v>
      </c>
    </row>
    <row r="410" spans="2:65" s="1" customFormat="1" ht="44.25" customHeight="1">
      <c r="B410" s="34"/>
      <c r="C410" s="129" t="s">
        <v>777</v>
      </c>
      <c r="D410" s="129" t="s">
        <v>227</v>
      </c>
      <c r="E410" s="130" t="s">
        <v>778</v>
      </c>
      <c r="F410" s="131" t="s">
        <v>779</v>
      </c>
      <c r="G410" s="132" t="s">
        <v>265</v>
      </c>
      <c r="H410" s="133">
        <v>538.56799999999998</v>
      </c>
      <c r="I410" s="134"/>
      <c r="J410" s="135">
        <f>ROUND(I410*H410,2)</f>
        <v>0</v>
      </c>
      <c r="K410" s="131" t="s">
        <v>231</v>
      </c>
      <c r="L410" s="34"/>
      <c r="M410" s="136" t="s">
        <v>19</v>
      </c>
      <c r="N410" s="137" t="s">
        <v>47</v>
      </c>
      <c r="P410" s="138">
        <f>O410*H410</f>
        <v>0</v>
      </c>
      <c r="Q410" s="138">
        <v>0</v>
      </c>
      <c r="R410" s="138">
        <f>Q410*H410</f>
        <v>0</v>
      </c>
      <c r="S410" s="138">
        <v>0</v>
      </c>
      <c r="T410" s="139">
        <f>S410*H410</f>
        <v>0</v>
      </c>
      <c r="AR410" s="140" t="s">
        <v>232</v>
      </c>
      <c r="AT410" s="140" t="s">
        <v>227</v>
      </c>
      <c r="AU410" s="140" t="s">
        <v>233</v>
      </c>
      <c r="AY410" s="18" t="s">
        <v>223</v>
      </c>
      <c r="BE410" s="141">
        <f>IF(N410="základní",J410,0)</f>
        <v>0</v>
      </c>
      <c r="BF410" s="141">
        <f>IF(N410="snížená",J410,0)</f>
        <v>0</v>
      </c>
      <c r="BG410" s="141">
        <f>IF(N410="zákl. přenesená",J410,0)</f>
        <v>0</v>
      </c>
      <c r="BH410" s="141">
        <f>IF(N410="sníž. přenesená",J410,0)</f>
        <v>0</v>
      </c>
      <c r="BI410" s="141">
        <f>IF(N410="nulová",J410,0)</f>
        <v>0</v>
      </c>
      <c r="BJ410" s="18" t="s">
        <v>84</v>
      </c>
      <c r="BK410" s="141">
        <f>ROUND(I410*H410,2)</f>
        <v>0</v>
      </c>
      <c r="BL410" s="18" t="s">
        <v>232</v>
      </c>
      <c r="BM410" s="140" t="s">
        <v>780</v>
      </c>
    </row>
    <row r="411" spans="2:65" s="13" customFormat="1" ht="22.5">
      <c r="B411" s="149"/>
      <c r="D411" s="143" t="s">
        <v>249</v>
      </c>
      <c r="E411" s="150" t="s">
        <v>19</v>
      </c>
      <c r="F411" s="151" t="s">
        <v>781</v>
      </c>
      <c r="H411" s="152">
        <v>538.56799999999998</v>
      </c>
      <c r="I411" s="153"/>
      <c r="L411" s="149"/>
      <c r="M411" s="154"/>
      <c r="T411" s="155"/>
      <c r="AT411" s="150" t="s">
        <v>249</v>
      </c>
      <c r="AU411" s="150" t="s">
        <v>233</v>
      </c>
      <c r="AV411" s="13" t="s">
        <v>87</v>
      </c>
      <c r="AW411" s="13" t="s">
        <v>37</v>
      </c>
      <c r="AX411" s="13" t="s">
        <v>84</v>
      </c>
      <c r="AY411" s="150" t="s">
        <v>223</v>
      </c>
    </row>
    <row r="412" spans="2:65" s="1" customFormat="1" ht="49.15" customHeight="1">
      <c r="B412" s="34"/>
      <c r="C412" s="129" t="s">
        <v>782</v>
      </c>
      <c r="D412" s="129" t="s">
        <v>227</v>
      </c>
      <c r="E412" s="130" t="s">
        <v>783</v>
      </c>
      <c r="F412" s="131" t="s">
        <v>784</v>
      </c>
      <c r="G412" s="132" t="s">
        <v>265</v>
      </c>
      <c r="H412" s="133">
        <v>27.983000000000001</v>
      </c>
      <c r="I412" s="134"/>
      <c r="J412" s="135">
        <f>ROUND(I412*H412,2)</f>
        <v>0</v>
      </c>
      <c r="K412" s="131" t="s">
        <v>231</v>
      </c>
      <c r="L412" s="34"/>
      <c r="M412" s="136" t="s">
        <v>19</v>
      </c>
      <c r="N412" s="137" t="s">
        <v>47</v>
      </c>
      <c r="P412" s="138">
        <f>O412*H412</f>
        <v>0</v>
      </c>
      <c r="Q412" s="138">
        <v>0</v>
      </c>
      <c r="R412" s="138">
        <f>Q412*H412</f>
        <v>0</v>
      </c>
      <c r="S412" s="138">
        <v>0</v>
      </c>
      <c r="T412" s="139">
        <f>S412*H412</f>
        <v>0</v>
      </c>
      <c r="AR412" s="140" t="s">
        <v>232</v>
      </c>
      <c r="AT412" s="140" t="s">
        <v>227</v>
      </c>
      <c r="AU412" s="140" t="s">
        <v>233</v>
      </c>
      <c r="AY412" s="18" t="s">
        <v>223</v>
      </c>
      <c r="BE412" s="141">
        <f>IF(N412="základní",J412,0)</f>
        <v>0</v>
      </c>
      <c r="BF412" s="141">
        <f>IF(N412="snížená",J412,0)</f>
        <v>0</v>
      </c>
      <c r="BG412" s="141">
        <f>IF(N412="zákl. přenesená",J412,0)</f>
        <v>0</v>
      </c>
      <c r="BH412" s="141">
        <f>IF(N412="sníž. přenesená",J412,0)</f>
        <v>0</v>
      </c>
      <c r="BI412" s="141">
        <f>IF(N412="nulová",J412,0)</f>
        <v>0</v>
      </c>
      <c r="BJ412" s="18" t="s">
        <v>84</v>
      </c>
      <c r="BK412" s="141">
        <f>ROUND(I412*H412,2)</f>
        <v>0</v>
      </c>
      <c r="BL412" s="18" t="s">
        <v>232</v>
      </c>
      <c r="BM412" s="140" t="s">
        <v>785</v>
      </c>
    </row>
    <row r="413" spans="2:65" s="13" customFormat="1" ht="11.25">
      <c r="B413" s="149"/>
      <c r="D413" s="143" t="s">
        <v>249</v>
      </c>
      <c r="E413" s="150" t="s">
        <v>19</v>
      </c>
      <c r="F413" s="151" t="s">
        <v>786</v>
      </c>
      <c r="H413" s="152">
        <v>27.983000000000001</v>
      </c>
      <c r="I413" s="153"/>
      <c r="L413" s="149"/>
      <c r="M413" s="154"/>
      <c r="T413" s="155"/>
      <c r="AT413" s="150" t="s">
        <v>249</v>
      </c>
      <c r="AU413" s="150" t="s">
        <v>233</v>
      </c>
      <c r="AV413" s="13" t="s">
        <v>87</v>
      </c>
      <c r="AW413" s="13" t="s">
        <v>37</v>
      </c>
      <c r="AX413" s="13" t="s">
        <v>84</v>
      </c>
      <c r="AY413" s="150" t="s">
        <v>223</v>
      </c>
    </row>
    <row r="414" spans="2:65" s="1" customFormat="1" ht="49.15" customHeight="1">
      <c r="B414" s="34"/>
      <c r="C414" s="129" t="s">
        <v>787</v>
      </c>
      <c r="D414" s="129" t="s">
        <v>227</v>
      </c>
      <c r="E414" s="130" t="s">
        <v>788</v>
      </c>
      <c r="F414" s="131" t="s">
        <v>789</v>
      </c>
      <c r="G414" s="132" t="s">
        <v>265</v>
      </c>
      <c r="H414" s="133">
        <v>2661.22</v>
      </c>
      <c r="I414" s="134"/>
      <c r="J414" s="135">
        <f>ROUND(I414*H414,2)</f>
        <v>0</v>
      </c>
      <c r="K414" s="131" t="s">
        <v>231</v>
      </c>
      <c r="L414" s="34"/>
      <c r="M414" s="136" t="s">
        <v>19</v>
      </c>
      <c r="N414" s="137" t="s">
        <v>47</v>
      </c>
      <c r="P414" s="138">
        <f>O414*H414</f>
        <v>0</v>
      </c>
      <c r="Q414" s="138">
        <v>0</v>
      </c>
      <c r="R414" s="138">
        <f>Q414*H414</f>
        <v>0</v>
      </c>
      <c r="S414" s="138">
        <v>0</v>
      </c>
      <c r="T414" s="139">
        <f>S414*H414</f>
        <v>0</v>
      </c>
      <c r="AR414" s="140" t="s">
        <v>232</v>
      </c>
      <c r="AT414" s="140" t="s">
        <v>227</v>
      </c>
      <c r="AU414" s="140" t="s">
        <v>233</v>
      </c>
      <c r="AY414" s="18" t="s">
        <v>223</v>
      </c>
      <c r="BE414" s="141">
        <f>IF(N414="základní",J414,0)</f>
        <v>0</v>
      </c>
      <c r="BF414" s="141">
        <f>IF(N414="snížená",J414,0)</f>
        <v>0</v>
      </c>
      <c r="BG414" s="141">
        <f>IF(N414="zákl. přenesená",J414,0)</f>
        <v>0</v>
      </c>
      <c r="BH414" s="141">
        <f>IF(N414="sníž. přenesená",J414,0)</f>
        <v>0</v>
      </c>
      <c r="BI414" s="141">
        <f>IF(N414="nulová",J414,0)</f>
        <v>0</v>
      </c>
      <c r="BJ414" s="18" t="s">
        <v>84</v>
      </c>
      <c r="BK414" s="141">
        <f>ROUND(I414*H414,2)</f>
        <v>0</v>
      </c>
      <c r="BL414" s="18" t="s">
        <v>232</v>
      </c>
      <c r="BM414" s="140" t="s">
        <v>790</v>
      </c>
    </row>
    <row r="415" spans="2:65" s="13" customFormat="1" ht="11.25">
      <c r="B415" s="149"/>
      <c r="D415" s="143" t="s">
        <v>249</v>
      </c>
      <c r="E415" s="150" t="s">
        <v>19</v>
      </c>
      <c r="F415" s="151" t="s">
        <v>791</v>
      </c>
      <c r="H415" s="152">
        <v>2661.22</v>
      </c>
      <c r="I415" s="153"/>
      <c r="L415" s="149"/>
      <c r="M415" s="154"/>
      <c r="T415" s="155"/>
      <c r="AT415" s="150" t="s">
        <v>249</v>
      </c>
      <c r="AU415" s="150" t="s">
        <v>233</v>
      </c>
      <c r="AV415" s="13" t="s">
        <v>87</v>
      </c>
      <c r="AW415" s="13" t="s">
        <v>37</v>
      </c>
      <c r="AX415" s="13" t="s">
        <v>84</v>
      </c>
      <c r="AY415" s="150" t="s">
        <v>223</v>
      </c>
    </row>
    <row r="416" spans="2:65" s="1" customFormat="1" ht="44.25" customHeight="1">
      <c r="B416" s="34"/>
      <c r="C416" s="129" t="s">
        <v>792</v>
      </c>
      <c r="D416" s="129" t="s">
        <v>227</v>
      </c>
      <c r="E416" s="130" t="s">
        <v>793</v>
      </c>
      <c r="F416" s="131" t="s">
        <v>794</v>
      </c>
      <c r="G416" s="132" t="s">
        <v>265</v>
      </c>
      <c r="H416" s="133">
        <v>1274.6659999999999</v>
      </c>
      <c r="I416" s="134"/>
      <c r="J416" s="135">
        <f>ROUND(I416*H416,2)</f>
        <v>0</v>
      </c>
      <c r="K416" s="131" t="s">
        <v>272</v>
      </c>
      <c r="L416" s="34"/>
      <c r="M416" s="136" t="s">
        <v>19</v>
      </c>
      <c r="N416" s="137" t="s">
        <v>47</v>
      </c>
      <c r="P416" s="138">
        <f>O416*H416</f>
        <v>0</v>
      </c>
      <c r="Q416" s="138">
        <v>0</v>
      </c>
      <c r="R416" s="138">
        <f>Q416*H416</f>
        <v>0</v>
      </c>
      <c r="S416" s="138">
        <v>0</v>
      </c>
      <c r="T416" s="139">
        <f>S416*H416</f>
        <v>0</v>
      </c>
      <c r="AR416" s="140" t="s">
        <v>232</v>
      </c>
      <c r="AT416" s="140" t="s">
        <v>227</v>
      </c>
      <c r="AU416" s="140" t="s">
        <v>233</v>
      </c>
      <c r="AY416" s="18" t="s">
        <v>223</v>
      </c>
      <c r="BE416" s="141">
        <f>IF(N416="základní",J416,0)</f>
        <v>0</v>
      </c>
      <c r="BF416" s="141">
        <f>IF(N416="snížená",J416,0)</f>
        <v>0</v>
      </c>
      <c r="BG416" s="141">
        <f>IF(N416="zákl. přenesená",J416,0)</f>
        <v>0</v>
      </c>
      <c r="BH416" s="141">
        <f>IF(N416="sníž. přenesená",J416,0)</f>
        <v>0</v>
      </c>
      <c r="BI416" s="141">
        <f>IF(N416="nulová",J416,0)</f>
        <v>0</v>
      </c>
      <c r="BJ416" s="18" t="s">
        <v>84</v>
      </c>
      <c r="BK416" s="141">
        <f>ROUND(I416*H416,2)</f>
        <v>0</v>
      </c>
      <c r="BL416" s="18" t="s">
        <v>232</v>
      </c>
      <c r="BM416" s="140" t="s">
        <v>795</v>
      </c>
    </row>
    <row r="417" spans="2:47" s="1" customFormat="1" ht="11.25">
      <c r="B417" s="34"/>
      <c r="D417" s="163" t="s">
        <v>274</v>
      </c>
      <c r="F417" s="164" t="s">
        <v>796</v>
      </c>
      <c r="I417" s="165"/>
      <c r="L417" s="34"/>
      <c r="M417" s="184"/>
      <c r="N417" s="185"/>
      <c r="O417" s="185"/>
      <c r="P417" s="185"/>
      <c r="Q417" s="185"/>
      <c r="R417" s="185"/>
      <c r="S417" s="185"/>
      <c r="T417" s="186"/>
      <c r="AT417" s="18" t="s">
        <v>274</v>
      </c>
      <c r="AU417" s="18" t="s">
        <v>233</v>
      </c>
    </row>
    <row r="418" spans="2:47" s="1" customFormat="1" ht="6.95" customHeight="1">
      <c r="B418" s="43"/>
      <c r="C418" s="44"/>
      <c r="D418" s="44"/>
      <c r="E418" s="44"/>
      <c r="F418" s="44"/>
      <c r="G418" s="44"/>
      <c r="H418" s="44"/>
      <c r="I418" s="44"/>
      <c r="J418" s="44"/>
      <c r="K418" s="44"/>
      <c r="L418" s="34"/>
    </row>
  </sheetData>
  <sheetProtection algorithmName="SHA-512" hashValue="P1Aj/XrRloo8ytpuTghJXmPqxrdLjTqm96uk0HVNq9e4EhRIXY0puU/TLq59TuPsrXXyl7nos8OHVes8UDMdSQ==" saltValue="v0UEPkmjuEfwHmnmVYheBKntWH2dSc1XG1jjhIWBBe5WECQgznW5hojhIdf/Z1Yh4YymfDS5B0ssFDzMkSCPRg==" spinCount="100000" sheet="1" objects="1" scenarios="1" formatColumns="0" formatRows="0" autoFilter="0"/>
  <autoFilter ref="C99:K417" xr:uid="{00000000-0009-0000-0000-000001000000}"/>
  <mergeCells count="9">
    <mergeCell ref="E50:H50"/>
    <mergeCell ref="E90:H90"/>
    <mergeCell ref="E92:H92"/>
    <mergeCell ref="L2:V2"/>
    <mergeCell ref="E7:H7"/>
    <mergeCell ref="E9:H9"/>
    <mergeCell ref="E18:H18"/>
    <mergeCell ref="E27:H27"/>
    <mergeCell ref="E48:H48"/>
  </mergeCells>
  <hyperlinks>
    <hyperlink ref="F122" r:id="rId1" xr:uid="{00000000-0004-0000-0100-000000000000}"/>
    <hyperlink ref="F130" r:id="rId2" xr:uid="{00000000-0004-0000-0100-000001000000}"/>
    <hyperlink ref="F150" r:id="rId3" xr:uid="{00000000-0004-0000-0100-000002000000}"/>
    <hyperlink ref="F154" r:id="rId4" xr:uid="{00000000-0004-0000-0100-000003000000}"/>
    <hyperlink ref="F161" r:id="rId5" xr:uid="{00000000-0004-0000-0100-000004000000}"/>
    <hyperlink ref="F164" r:id="rId6" xr:uid="{00000000-0004-0000-0100-000005000000}"/>
    <hyperlink ref="F167" r:id="rId7" xr:uid="{00000000-0004-0000-0100-000006000000}"/>
    <hyperlink ref="F170" r:id="rId8" xr:uid="{00000000-0004-0000-0100-000007000000}"/>
    <hyperlink ref="F173" r:id="rId9" xr:uid="{00000000-0004-0000-0100-000008000000}"/>
    <hyperlink ref="F183" r:id="rId10" xr:uid="{00000000-0004-0000-0100-000009000000}"/>
    <hyperlink ref="F189" r:id="rId11" xr:uid="{00000000-0004-0000-0100-00000A000000}"/>
    <hyperlink ref="F195" r:id="rId12" xr:uid="{00000000-0004-0000-0100-00000B000000}"/>
    <hyperlink ref="F199" r:id="rId13" xr:uid="{00000000-0004-0000-0100-00000C000000}"/>
    <hyperlink ref="F206" r:id="rId14" xr:uid="{00000000-0004-0000-0100-00000D000000}"/>
    <hyperlink ref="F210" r:id="rId15" xr:uid="{00000000-0004-0000-0100-00000E000000}"/>
    <hyperlink ref="F215" r:id="rId16" xr:uid="{00000000-0004-0000-0100-00000F000000}"/>
    <hyperlink ref="F220" r:id="rId17" xr:uid="{00000000-0004-0000-0100-000010000000}"/>
    <hyperlink ref="F223" r:id="rId18" xr:uid="{00000000-0004-0000-0100-000011000000}"/>
    <hyperlink ref="F226" r:id="rId19" xr:uid="{00000000-0004-0000-0100-000012000000}"/>
    <hyperlink ref="F230" r:id="rId20" xr:uid="{00000000-0004-0000-0100-000013000000}"/>
    <hyperlink ref="F238" r:id="rId21" xr:uid="{00000000-0004-0000-0100-000014000000}"/>
    <hyperlink ref="F247" r:id="rId22" xr:uid="{00000000-0004-0000-0100-000015000000}"/>
    <hyperlink ref="F255" r:id="rId23" xr:uid="{00000000-0004-0000-0100-000016000000}"/>
    <hyperlink ref="F258" r:id="rId24" xr:uid="{00000000-0004-0000-0100-000017000000}"/>
    <hyperlink ref="F266" r:id="rId25" xr:uid="{00000000-0004-0000-0100-000018000000}"/>
    <hyperlink ref="F269" r:id="rId26" xr:uid="{00000000-0004-0000-0100-000019000000}"/>
    <hyperlink ref="F272" r:id="rId27" xr:uid="{00000000-0004-0000-0100-00001A000000}"/>
    <hyperlink ref="F275" r:id="rId28" xr:uid="{00000000-0004-0000-0100-00001B000000}"/>
    <hyperlink ref="F279" r:id="rId29" xr:uid="{00000000-0004-0000-0100-00001C000000}"/>
    <hyperlink ref="F282" r:id="rId30" xr:uid="{00000000-0004-0000-0100-00001D000000}"/>
    <hyperlink ref="F286" r:id="rId31" xr:uid="{00000000-0004-0000-0100-00001E000000}"/>
    <hyperlink ref="F291" r:id="rId32" xr:uid="{00000000-0004-0000-0100-00001F000000}"/>
    <hyperlink ref="F294" r:id="rId33" xr:uid="{00000000-0004-0000-0100-000020000000}"/>
    <hyperlink ref="F298" r:id="rId34" xr:uid="{00000000-0004-0000-0100-000021000000}"/>
    <hyperlink ref="F320" r:id="rId35" xr:uid="{00000000-0004-0000-0100-000022000000}"/>
    <hyperlink ref="F323" r:id="rId36" xr:uid="{00000000-0004-0000-0100-000023000000}"/>
    <hyperlink ref="F326" r:id="rId37" xr:uid="{00000000-0004-0000-0100-000024000000}"/>
    <hyperlink ref="F338" r:id="rId38" xr:uid="{00000000-0004-0000-0100-000025000000}"/>
    <hyperlink ref="F345" r:id="rId39" xr:uid="{00000000-0004-0000-0100-000026000000}"/>
    <hyperlink ref="F352" r:id="rId40" xr:uid="{00000000-0004-0000-0100-000027000000}"/>
    <hyperlink ref="F360" r:id="rId41" xr:uid="{00000000-0004-0000-0100-000028000000}"/>
    <hyperlink ref="F363" r:id="rId42" xr:uid="{00000000-0004-0000-0100-000029000000}"/>
    <hyperlink ref="F366" r:id="rId43" xr:uid="{00000000-0004-0000-0100-00002A000000}"/>
    <hyperlink ref="F373" r:id="rId44" xr:uid="{00000000-0004-0000-0100-00002B000000}"/>
    <hyperlink ref="F376" r:id="rId45" xr:uid="{00000000-0004-0000-0100-00002C000000}"/>
    <hyperlink ref="F379" r:id="rId46" xr:uid="{00000000-0004-0000-0100-00002D000000}"/>
    <hyperlink ref="F385" r:id="rId47" xr:uid="{00000000-0004-0000-0100-00002E000000}"/>
    <hyperlink ref="F388" r:id="rId48" xr:uid="{00000000-0004-0000-0100-00002F000000}"/>
    <hyperlink ref="F391" r:id="rId49" xr:uid="{00000000-0004-0000-0100-000030000000}"/>
    <hyperlink ref="F403" r:id="rId50" xr:uid="{00000000-0004-0000-0100-000031000000}"/>
    <hyperlink ref="F406" r:id="rId51" xr:uid="{00000000-0004-0000-0100-000032000000}"/>
    <hyperlink ref="F417" r:id="rId52" xr:uid="{00000000-0004-0000-0100-000033000000}"/>
  </hyperlinks>
  <pageMargins left="0.39370078740157483" right="0.39370078740157483" top="0.39370078740157483" bottom="0.39370078740157483" header="0" footer="0"/>
  <pageSetup paperSize="9" scale="76" fitToHeight="0" orientation="portrait" r:id="rId53"/>
  <headerFooter>
    <oddFooter>&amp;CStrana &amp;P z &amp;N</oddFooter>
  </headerFooter>
  <drawing r:id="rId5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2:BM39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144</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2680</v>
      </c>
      <c r="F9" s="322"/>
      <c r="G9" s="322"/>
      <c r="H9" s="322"/>
      <c r="L9" s="34"/>
    </row>
    <row r="10" spans="2:46" s="1" customFormat="1" ht="11.25">
      <c r="B10" s="34"/>
      <c r="L10" s="34"/>
    </row>
    <row r="11" spans="2:46" s="1" customFormat="1" ht="12" customHeight="1">
      <c r="B11" s="34"/>
      <c r="D11" s="28" t="s">
        <v>18</v>
      </c>
      <c r="F11" s="26" t="s">
        <v>145</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2155</v>
      </c>
      <c r="I13" s="25" t="s">
        <v>27</v>
      </c>
      <c r="J13" s="30" t="s">
        <v>2156</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ROUNDUP(J92,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ROUNDUP((SUM(BE92:BE396)),  2)</f>
        <v>0</v>
      </c>
      <c r="I33" s="91">
        <v>0.21</v>
      </c>
      <c r="J33" s="90">
        <f>ROUNDUP(((SUM(BE92:BE396))*I33),  2)</f>
        <v>0</v>
      </c>
      <c r="L33" s="34"/>
    </row>
    <row r="34" spans="2:12" s="1" customFormat="1" ht="14.45" customHeight="1">
      <c r="B34" s="34"/>
      <c r="E34" s="28" t="s">
        <v>48</v>
      </c>
      <c r="F34" s="90">
        <f>ROUNDUP((SUM(BF92:BF396)),  2)</f>
        <v>0</v>
      </c>
      <c r="I34" s="91">
        <v>0.12</v>
      </c>
      <c r="J34" s="90">
        <f>ROUNDUP(((SUM(BF92:BF396))*I34),  2)</f>
        <v>0</v>
      </c>
      <c r="L34" s="34"/>
    </row>
    <row r="35" spans="2:12" s="1" customFormat="1" ht="14.45" hidden="1" customHeight="1">
      <c r="B35" s="34"/>
      <c r="E35" s="28" t="s">
        <v>49</v>
      </c>
      <c r="F35" s="90">
        <f>ROUNDUP((SUM(BG92:BG396)),  2)</f>
        <v>0</v>
      </c>
      <c r="I35" s="91">
        <v>0.21</v>
      </c>
      <c r="J35" s="90">
        <f>0</f>
        <v>0</v>
      </c>
      <c r="L35" s="34"/>
    </row>
    <row r="36" spans="2:12" s="1" customFormat="1" ht="14.45" hidden="1" customHeight="1">
      <c r="B36" s="34"/>
      <c r="E36" s="28" t="s">
        <v>50</v>
      </c>
      <c r="F36" s="90">
        <f>ROUNDUP((SUM(BH92:BH396)),  2)</f>
        <v>0</v>
      </c>
      <c r="I36" s="91">
        <v>0.12</v>
      </c>
      <c r="J36" s="90">
        <f>0</f>
        <v>0</v>
      </c>
      <c r="L36" s="34"/>
    </row>
    <row r="37" spans="2:12" s="1" customFormat="1" ht="14.45" hidden="1" customHeight="1">
      <c r="B37" s="34"/>
      <c r="E37" s="28" t="s">
        <v>51</v>
      </c>
      <c r="F37" s="90">
        <f>ROUNDUP((SUM(BI92:BI396)),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IO 310.1 - IO 310.1 - Kanalizace - hlavní řad (26% SÚS, 74%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J92</f>
        <v>0</v>
      </c>
      <c r="L59" s="34"/>
      <c r="AU59" s="18" t="s">
        <v>186</v>
      </c>
    </row>
    <row r="60" spans="2:47" s="8" customFormat="1" ht="24.95" customHeight="1">
      <c r="B60" s="101"/>
      <c r="D60" s="102" t="s">
        <v>187</v>
      </c>
      <c r="E60" s="103"/>
      <c r="F60" s="103"/>
      <c r="G60" s="103"/>
      <c r="H60" s="103"/>
      <c r="I60" s="103"/>
      <c r="J60" s="104">
        <f>J93</f>
        <v>0</v>
      </c>
      <c r="L60" s="101"/>
    </row>
    <row r="61" spans="2:47" s="9" customFormat="1" ht="19.899999999999999" customHeight="1">
      <c r="B61" s="105"/>
      <c r="D61" s="106" t="s">
        <v>188</v>
      </c>
      <c r="E61" s="107"/>
      <c r="F61" s="107"/>
      <c r="G61" s="107"/>
      <c r="H61" s="107"/>
      <c r="I61" s="107"/>
      <c r="J61" s="108">
        <f>J94</f>
        <v>0</v>
      </c>
      <c r="L61" s="105"/>
    </row>
    <row r="62" spans="2:47" s="9" customFormat="1" ht="19.899999999999999" customHeight="1">
      <c r="B62" s="105"/>
      <c r="D62" s="106" t="s">
        <v>1146</v>
      </c>
      <c r="E62" s="107"/>
      <c r="F62" s="107"/>
      <c r="G62" s="107"/>
      <c r="H62" s="107"/>
      <c r="I62" s="107"/>
      <c r="J62" s="108">
        <f>J210</f>
        <v>0</v>
      </c>
      <c r="L62" s="105"/>
    </row>
    <row r="63" spans="2:47" s="9" customFormat="1" ht="19.899999999999999" customHeight="1">
      <c r="B63" s="105"/>
      <c r="D63" s="106" t="s">
        <v>1149</v>
      </c>
      <c r="E63" s="107"/>
      <c r="F63" s="107"/>
      <c r="G63" s="107"/>
      <c r="H63" s="107"/>
      <c r="I63" s="107"/>
      <c r="J63" s="108">
        <f>J218</f>
        <v>0</v>
      </c>
      <c r="L63" s="105"/>
    </row>
    <row r="64" spans="2:47" s="9" customFormat="1" ht="19.899999999999999" customHeight="1">
      <c r="B64" s="105"/>
      <c r="D64" s="106" t="s">
        <v>2609</v>
      </c>
      <c r="E64" s="107"/>
      <c r="F64" s="107"/>
      <c r="G64" s="107"/>
      <c r="H64" s="107"/>
      <c r="I64" s="107"/>
      <c r="J64" s="108">
        <f>J222</f>
        <v>0</v>
      </c>
      <c r="L64" s="105"/>
    </row>
    <row r="65" spans="2:12" s="9" customFormat="1" ht="19.899999999999999" customHeight="1">
      <c r="B65" s="105"/>
      <c r="D65" s="106" t="s">
        <v>192</v>
      </c>
      <c r="E65" s="107"/>
      <c r="F65" s="107"/>
      <c r="G65" s="107"/>
      <c r="H65" s="107"/>
      <c r="I65" s="107"/>
      <c r="J65" s="108">
        <f>J234</f>
        <v>0</v>
      </c>
      <c r="L65" s="105"/>
    </row>
    <row r="66" spans="2:12" s="9" customFormat="1" ht="19.899999999999999" customHeight="1">
      <c r="B66" s="105"/>
      <c r="D66" s="106" t="s">
        <v>198</v>
      </c>
      <c r="E66" s="107"/>
      <c r="F66" s="107"/>
      <c r="G66" s="107"/>
      <c r="H66" s="107"/>
      <c r="I66" s="107"/>
      <c r="J66" s="108">
        <f>J255</f>
        <v>0</v>
      </c>
      <c r="L66" s="105"/>
    </row>
    <row r="67" spans="2:12" s="9" customFormat="1" ht="19.899999999999999" customHeight="1">
      <c r="B67" s="105"/>
      <c r="D67" s="106" t="s">
        <v>202</v>
      </c>
      <c r="E67" s="107"/>
      <c r="F67" s="107"/>
      <c r="G67" s="107"/>
      <c r="H67" s="107"/>
      <c r="I67" s="107"/>
      <c r="J67" s="108">
        <f>J358</f>
        <v>0</v>
      </c>
      <c r="L67" s="105"/>
    </row>
    <row r="68" spans="2:12" s="9" customFormat="1" ht="19.899999999999999" customHeight="1">
      <c r="B68" s="105"/>
      <c r="D68" s="106" t="s">
        <v>2681</v>
      </c>
      <c r="E68" s="107"/>
      <c r="F68" s="107"/>
      <c r="G68" s="107"/>
      <c r="H68" s="107"/>
      <c r="I68" s="107"/>
      <c r="J68" s="108">
        <f>J368</f>
        <v>0</v>
      </c>
      <c r="L68" s="105"/>
    </row>
    <row r="69" spans="2:12" s="9" customFormat="1" ht="19.899999999999999" customHeight="1">
      <c r="B69" s="105"/>
      <c r="D69" s="106" t="s">
        <v>2610</v>
      </c>
      <c r="E69" s="107"/>
      <c r="F69" s="107"/>
      <c r="G69" s="107"/>
      <c r="H69" s="107"/>
      <c r="I69" s="107"/>
      <c r="J69" s="108">
        <f>J380</f>
        <v>0</v>
      </c>
      <c r="L69" s="105"/>
    </row>
    <row r="70" spans="2:12" s="8" customFormat="1" ht="24.95" customHeight="1">
      <c r="B70" s="101"/>
      <c r="D70" s="102" t="s">
        <v>2682</v>
      </c>
      <c r="E70" s="103"/>
      <c r="F70" s="103"/>
      <c r="G70" s="103"/>
      <c r="H70" s="103"/>
      <c r="I70" s="103"/>
      <c r="J70" s="104">
        <f>J383</f>
        <v>0</v>
      </c>
      <c r="L70" s="101"/>
    </row>
    <row r="71" spans="2:12" s="9" customFormat="1" ht="19.899999999999999" customHeight="1">
      <c r="B71" s="105"/>
      <c r="D71" s="106" t="s">
        <v>2683</v>
      </c>
      <c r="E71" s="107"/>
      <c r="F71" s="107"/>
      <c r="G71" s="107"/>
      <c r="H71" s="107"/>
      <c r="I71" s="107"/>
      <c r="J71" s="108">
        <f>J384</f>
        <v>0</v>
      </c>
      <c r="L71" s="105"/>
    </row>
    <row r="72" spans="2:12" s="9" customFormat="1" ht="19.899999999999999" customHeight="1">
      <c r="B72" s="105"/>
      <c r="D72" s="106" t="s">
        <v>2684</v>
      </c>
      <c r="E72" s="107"/>
      <c r="F72" s="107"/>
      <c r="G72" s="107"/>
      <c r="H72" s="107"/>
      <c r="I72" s="107"/>
      <c r="J72" s="108">
        <f>J394</f>
        <v>0</v>
      </c>
      <c r="L72" s="105"/>
    </row>
    <row r="73" spans="2:12" s="1" customFormat="1" ht="21.75" customHeight="1">
      <c r="B73" s="34"/>
      <c r="L73" s="34"/>
    </row>
    <row r="74" spans="2:12" s="1" customFormat="1" ht="6.95" customHeight="1">
      <c r="B74" s="43"/>
      <c r="C74" s="44"/>
      <c r="D74" s="44"/>
      <c r="E74" s="44"/>
      <c r="F74" s="44"/>
      <c r="G74" s="44"/>
      <c r="H74" s="44"/>
      <c r="I74" s="44"/>
      <c r="J74" s="44"/>
      <c r="K74" s="44"/>
      <c r="L74" s="34"/>
    </row>
    <row r="78" spans="2:12" s="1" customFormat="1" ht="6.95" customHeight="1">
      <c r="B78" s="45"/>
      <c r="C78" s="46"/>
      <c r="D78" s="46"/>
      <c r="E78" s="46"/>
      <c r="F78" s="46"/>
      <c r="G78" s="46"/>
      <c r="H78" s="46"/>
      <c r="I78" s="46"/>
      <c r="J78" s="46"/>
      <c r="K78" s="46"/>
      <c r="L78" s="34"/>
    </row>
    <row r="79" spans="2:12" s="1" customFormat="1" ht="24.95" customHeight="1">
      <c r="B79" s="34"/>
      <c r="C79" s="22" t="s">
        <v>208</v>
      </c>
      <c r="L79" s="34"/>
    </row>
    <row r="80" spans="2:12" s="1" customFormat="1" ht="6.95" customHeight="1">
      <c r="B80" s="34"/>
      <c r="L80" s="34"/>
    </row>
    <row r="81" spans="2:65" s="1" customFormat="1" ht="12" customHeight="1">
      <c r="B81" s="34"/>
      <c r="C81" s="28" t="s">
        <v>16</v>
      </c>
      <c r="L81" s="34"/>
    </row>
    <row r="82" spans="2:65" s="1" customFormat="1" ht="16.5" customHeight="1">
      <c r="B82" s="34"/>
      <c r="E82" s="320" t="str">
        <f>E7</f>
        <v>II/231 Rekonstrukce ul. 28.října, II.část</v>
      </c>
      <c r="F82" s="321"/>
      <c r="G82" s="321"/>
      <c r="H82" s="321"/>
      <c r="L82" s="34"/>
    </row>
    <row r="83" spans="2:65" s="1" customFormat="1" ht="12" customHeight="1">
      <c r="B83" s="34"/>
      <c r="C83" s="28" t="s">
        <v>180</v>
      </c>
      <c r="L83" s="34"/>
    </row>
    <row r="84" spans="2:65" s="1" customFormat="1" ht="30" customHeight="1">
      <c r="B84" s="34"/>
      <c r="E84" s="315" t="str">
        <f>E9</f>
        <v>IO 310.1 - IO 310.1 - Kanalizace - hlavní řad (26% SÚS, 74% město)</v>
      </c>
      <c r="F84" s="322"/>
      <c r="G84" s="322"/>
      <c r="H84" s="322"/>
      <c r="L84" s="34"/>
    </row>
    <row r="85" spans="2:65" s="1" customFormat="1" ht="6.95" customHeight="1">
      <c r="B85" s="34"/>
      <c r="L85" s="34"/>
    </row>
    <row r="86" spans="2:65" s="1" customFormat="1" ht="12" customHeight="1">
      <c r="B86" s="34"/>
      <c r="C86" s="28" t="s">
        <v>21</v>
      </c>
      <c r="F86" s="26" t="str">
        <f>F12</f>
        <v xml:space="preserve"> </v>
      </c>
      <c r="I86" s="28" t="s">
        <v>23</v>
      </c>
      <c r="J86" s="51" t="str">
        <f>IF(J12="","",J12)</f>
        <v>1. 10. 2024</v>
      </c>
      <c r="L86" s="34"/>
    </row>
    <row r="87" spans="2:65" s="1" customFormat="1" ht="6.95" customHeight="1">
      <c r="B87" s="34"/>
      <c r="L87" s="34"/>
    </row>
    <row r="88" spans="2:65" s="1" customFormat="1" ht="15.2" customHeight="1">
      <c r="B88" s="34"/>
      <c r="C88" s="28" t="s">
        <v>29</v>
      </c>
      <c r="F88" s="26" t="str">
        <f>E15</f>
        <v>Statutární město Plzeň+ SÚS Plzeňského kraje, p.o.</v>
      </c>
      <c r="I88" s="28" t="s">
        <v>35</v>
      </c>
      <c r="J88" s="32" t="str">
        <f>E21</f>
        <v>PSDS s.r.o.</v>
      </c>
      <c r="L88" s="34"/>
    </row>
    <row r="89" spans="2:65" s="1" customFormat="1" ht="15.2" customHeight="1">
      <c r="B89" s="34"/>
      <c r="C89" s="28" t="s">
        <v>33</v>
      </c>
      <c r="F89" s="26" t="str">
        <f>IF(E18="","",E18)</f>
        <v>Vyplň údaj</v>
      </c>
      <c r="I89" s="28" t="s">
        <v>38</v>
      </c>
      <c r="J89" s="32" t="str">
        <f>E24</f>
        <v xml:space="preserve"> </v>
      </c>
      <c r="L89" s="34"/>
    </row>
    <row r="90" spans="2:65" s="1" customFormat="1" ht="10.35" customHeight="1">
      <c r="B90" s="34"/>
      <c r="L90" s="34"/>
    </row>
    <row r="91" spans="2:65" s="10" customFormat="1" ht="29.25" customHeight="1">
      <c r="B91" s="109"/>
      <c r="C91" s="110" t="s">
        <v>209</v>
      </c>
      <c r="D91" s="111" t="s">
        <v>61</v>
      </c>
      <c r="E91" s="111" t="s">
        <v>57</v>
      </c>
      <c r="F91" s="111" t="s">
        <v>58</v>
      </c>
      <c r="G91" s="111" t="s">
        <v>210</v>
      </c>
      <c r="H91" s="111" t="s">
        <v>211</v>
      </c>
      <c r="I91" s="111" t="s">
        <v>212</v>
      </c>
      <c r="J91" s="111" t="s">
        <v>185</v>
      </c>
      <c r="K91" s="112" t="s">
        <v>213</v>
      </c>
      <c r="L91" s="109"/>
      <c r="M91" s="58" t="s">
        <v>19</v>
      </c>
      <c r="N91" s="59" t="s">
        <v>46</v>
      </c>
      <c r="O91" s="59" t="s">
        <v>214</v>
      </c>
      <c r="P91" s="59" t="s">
        <v>215</v>
      </c>
      <c r="Q91" s="59" t="s">
        <v>216</v>
      </c>
      <c r="R91" s="59" t="s">
        <v>217</v>
      </c>
      <c r="S91" s="59" t="s">
        <v>218</v>
      </c>
      <c r="T91" s="60" t="s">
        <v>219</v>
      </c>
    </row>
    <row r="92" spans="2:65" s="1" customFormat="1" ht="22.9" customHeight="1">
      <c r="B92" s="34"/>
      <c r="C92" s="63" t="s">
        <v>220</v>
      </c>
      <c r="J92" s="113">
        <f>BK92</f>
        <v>0</v>
      </c>
      <c r="L92" s="34"/>
      <c r="M92" s="61"/>
      <c r="N92" s="52"/>
      <c r="O92" s="52"/>
      <c r="P92" s="114">
        <f>P93+P383</f>
        <v>0</v>
      </c>
      <c r="Q92" s="52"/>
      <c r="R92" s="114">
        <f>R93+R383</f>
        <v>556.25337531999992</v>
      </c>
      <c r="S92" s="52"/>
      <c r="T92" s="115">
        <f>T93+T383</f>
        <v>624.45223199999998</v>
      </c>
      <c r="AT92" s="18" t="s">
        <v>75</v>
      </c>
      <c r="AU92" s="18" t="s">
        <v>186</v>
      </c>
      <c r="BK92" s="116">
        <f>BK93+BK383</f>
        <v>0</v>
      </c>
    </row>
    <row r="93" spans="2:65" s="11" customFormat="1" ht="25.9" customHeight="1">
      <c r="B93" s="117"/>
      <c r="D93" s="118" t="s">
        <v>75</v>
      </c>
      <c r="E93" s="119" t="s">
        <v>221</v>
      </c>
      <c r="F93" s="119" t="s">
        <v>222</v>
      </c>
      <c r="I93" s="120"/>
      <c r="J93" s="121">
        <f>BK93</f>
        <v>0</v>
      </c>
      <c r="L93" s="117"/>
      <c r="M93" s="122"/>
      <c r="P93" s="123">
        <f>P94+P210+P218+P222+P234+P255+P358+P368+P380</f>
        <v>0</v>
      </c>
      <c r="R93" s="123">
        <f>R94+R210+R218+R222+R234+R255+R358+R368+R380</f>
        <v>556.14673531999995</v>
      </c>
      <c r="T93" s="124">
        <f>T94+T210+T218+T222+T234+T255+T358+T368+T380</f>
        <v>624.44623200000001</v>
      </c>
      <c r="AR93" s="118" t="s">
        <v>84</v>
      </c>
      <c r="AT93" s="125" t="s">
        <v>75</v>
      </c>
      <c r="AU93" s="125" t="s">
        <v>76</v>
      </c>
      <c r="AY93" s="118" t="s">
        <v>223</v>
      </c>
      <c r="BK93" s="126">
        <f>BK94+BK210+BK218+BK222+BK234+BK255+BK358+BK368+BK380</f>
        <v>0</v>
      </c>
    </row>
    <row r="94" spans="2:65" s="11" customFormat="1" ht="22.9" customHeight="1">
      <c r="B94" s="117"/>
      <c r="D94" s="118" t="s">
        <v>75</v>
      </c>
      <c r="E94" s="127" t="s">
        <v>84</v>
      </c>
      <c r="F94" s="127" t="s">
        <v>224</v>
      </c>
      <c r="I94" s="120"/>
      <c r="J94" s="128">
        <f>BK94</f>
        <v>0</v>
      </c>
      <c r="L94" s="117"/>
      <c r="M94" s="122"/>
      <c r="P94" s="123">
        <f>SUM(P95:P209)</f>
        <v>0</v>
      </c>
      <c r="R94" s="123">
        <f>SUM(R95:R209)</f>
        <v>6.6703232200000011</v>
      </c>
      <c r="T94" s="124">
        <f>SUM(T95:T209)</f>
        <v>617.552232</v>
      </c>
      <c r="AR94" s="118" t="s">
        <v>84</v>
      </c>
      <c r="AT94" s="125" t="s">
        <v>75</v>
      </c>
      <c r="AU94" s="125" t="s">
        <v>84</v>
      </c>
      <c r="AY94" s="118" t="s">
        <v>223</v>
      </c>
      <c r="BK94" s="126">
        <f>SUM(BK95:BK209)</f>
        <v>0</v>
      </c>
    </row>
    <row r="95" spans="2:65" s="1" customFormat="1" ht="66.75" customHeight="1">
      <c r="B95" s="34"/>
      <c r="C95" s="129" t="s">
        <v>84</v>
      </c>
      <c r="D95" s="129" t="s">
        <v>227</v>
      </c>
      <c r="E95" s="130" t="s">
        <v>693</v>
      </c>
      <c r="F95" s="131" t="s">
        <v>694</v>
      </c>
      <c r="G95" s="132" t="s">
        <v>271</v>
      </c>
      <c r="H95" s="133">
        <v>810.43600000000004</v>
      </c>
      <c r="I95" s="134"/>
      <c r="J95" s="135">
        <f>ROUND(I95*H95,2)</f>
        <v>0</v>
      </c>
      <c r="K95" s="131" t="s">
        <v>272</v>
      </c>
      <c r="L95" s="34"/>
      <c r="M95" s="136" t="s">
        <v>19</v>
      </c>
      <c r="N95" s="137" t="s">
        <v>47</v>
      </c>
      <c r="P95" s="138">
        <f>O95*H95</f>
        <v>0</v>
      </c>
      <c r="Q95" s="138">
        <v>0</v>
      </c>
      <c r="R95" s="138">
        <f>Q95*H95</f>
        <v>0</v>
      </c>
      <c r="S95" s="138">
        <v>0.44</v>
      </c>
      <c r="T95" s="139">
        <f>S95*H95</f>
        <v>356.59183999999999</v>
      </c>
      <c r="AR95" s="140" t="s">
        <v>232</v>
      </c>
      <c r="AT95" s="140" t="s">
        <v>227</v>
      </c>
      <c r="AU95" s="140" t="s">
        <v>87</v>
      </c>
      <c r="AY95" s="18" t="s">
        <v>223</v>
      </c>
      <c r="BE95" s="141">
        <f>IF(N95="základní",J95,0)</f>
        <v>0</v>
      </c>
      <c r="BF95" s="141">
        <f>IF(N95="snížená",J95,0)</f>
        <v>0</v>
      </c>
      <c r="BG95" s="141">
        <f>IF(N95="zákl. přenesená",J95,0)</f>
        <v>0</v>
      </c>
      <c r="BH95" s="141">
        <f>IF(N95="sníž. přenesená",J95,0)</f>
        <v>0</v>
      </c>
      <c r="BI95" s="141">
        <f>IF(N95="nulová",J95,0)</f>
        <v>0</v>
      </c>
      <c r="BJ95" s="18" t="s">
        <v>84</v>
      </c>
      <c r="BK95" s="141">
        <f>ROUND(I95*H95,2)</f>
        <v>0</v>
      </c>
      <c r="BL95" s="18" t="s">
        <v>232</v>
      </c>
      <c r="BM95" s="140" t="s">
        <v>2685</v>
      </c>
    </row>
    <row r="96" spans="2:65" s="1" customFormat="1" ht="11.25">
      <c r="B96" s="34"/>
      <c r="D96" s="163" t="s">
        <v>274</v>
      </c>
      <c r="F96" s="164" t="s">
        <v>696</v>
      </c>
      <c r="I96" s="165"/>
      <c r="L96" s="34"/>
      <c r="M96" s="166"/>
      <c r="T96" s="55"/>
      <c r="AT96" s="18" t="s">
        <v>274</v>
      </c>
      <c r="AU96" s="18" t="s">
        <v>87</v>
      </c>
    </row>
    <row r="97" spans="2:65" s="13" customFormat="1" ht="11.25">
      <c r="B97" s="149"/>
      <c r="D97" s="143" t="s">
        <v>249</v>
      </c>
      <c r="E97" s="150" t="s">
        <v>19</v>
      </c>
      <c r="F97" s="151" t="s">
        <v>2686</v>
      </c>
      <c r="H97" s="152">
        <v>238.33699999999999</v>
      </c>
      <c r="I97" s="153"/>
      <c r="L97" s="149"/>
      <c r="M97" s="154"/>
      <c r="T97" s="155"/>
      <c r="AT97" s="150" t="s">
        <v>249</v>
      </c>
      <c r="AU97" s="150" t="s">
        <v>87</v>
      </c>
      <c r="AV97" s="13" t="s">
        <v>87</v>
      </c>
      <c r="AW97" s="13" t="s">
        <v>37</v>
      </c>
      <c r="AX97" s="13" t="s">
        <v>76</v>
      </c>
      <c r="AY97" s="150" t="s">
        <v>223</v>
      </c>
    </row>
    <row r="98" spans="2:65" s="13" customFormat="1" ht="11.25">
      <c r="B98" s="149"/>
      <c r="D98" s="143" t="s">
        <v>249</v>
      </c>
      <c r="E98" s="150" t="s">
        <v>19</v>
      </c>
      <c r="F98" s="151" t="s">
        <v>2687</v>
      </c>
      <c r="H98" s="152">
        <v>152.71299999999999</v>
      </c>
      <c r="I98" s="153"/>
      <c r="L98" s="149"/>
      <c r="M98" s="154"/>
      <c r="T98" s="155"/>
      <c r="AT98" s="150" t="s">
        <v>249</v>
      </c>
      <c r="AU98" s="150" t="s">
        <v>87</v>
      </c>
      <c r="AV98" s="13" t="s">
        <v>87</v>
      </c>
      <c r="AW98" s="13" t="s">
        <v>37</v>
      </c>
      <c r="AX98" s="13" t="s">
        <v>76</v>
      </c>
      <c r="AY98" s="150" t="s">
        <v>223</v>
      </c>
    </row>
    <row r="99" spans="2:65" s="13" customFormat="1" ht="11.25">
      <c r="B99" s="149"/>
      <c r="D99" s="143" t="s">
        <v>249</v>
      </c>
      <c r="E99" s="150" t="s">
        <v>19</v>
      </c>
      <c r="F99" s="151" t="s">
        <v>2688</v>
      </c>
      <c r="H99" s="152">
        <v>251.636</v>
      </c>
      <c r="I99" s="153"/>
      <c r="L99" s="149"/>
      <c r="M99" s="154"/>
      <c r="T99" s="155"/>
      <c r="AT99" s="150" t="s">
        <v>249</v>
      </c>
      <c r="AU99" s="150" t="s">
        <v>87</v>
      </c>
      <c r="AV99" s="13" t="s">
        <v>87</v>
      </c>
      <c r="AW99" s="13" t="s">
        <v>37</v>
      </c>
      <c r="AX99" s="13" t="s">
        <v>76</v>
      </c>
      <c r="AY99" s="150" t="s">
        <v>223</v>
      </c>
    </row>
    <row r="100" spans="2:65" s="15" customFormat="1" ht="11.25">
      <c r="B100" s="167"/>
      <c r="D100" s="143" t="s">
        <v>249</v>
      </c>
      <c r="E100" s="168" t="s">
        <v>19</v>
      </c>
      <c r="F100" s="169" t="s">
        <v>292</v>
      </c>
      <c r="H100" s="170">
        <v>642.68600000000004</v>
      </c>
      <c r="I100" s="171"/>
      <c r="L100" s="167"/>
      <c r="M100" s="172"/>
      <c r="T100" s="173"/>
      <c r="AT100" s="168" t="s">
        <v>249</v>
      </c>
      <c r="AU100" s="168" t="s">
        <v>87</v>
      </c>
      <c r="AV100" s="15" t="s">
        <v>233</v>
      </c>
      <c r="AW100" s="15" t="s">
        <v>37</v>
      </c>
      <c r="AX100" s="15" t="s">
        <v>76</v>
      </c>
      <c r="AY100" s="168" t="s">
        <v>223</v>
      </c>
    </row>
    <row r="101" spans="2:65" s="13" customFormat="1" ht="11.25">
      <c r="B101" s="149"/>
      <c r="D101" s="143" t="s">
        <v>249</v>
      </c>
      <c r="E101" s="150" t="s">
        <v>19</v>
      </c>
      <c r="F101" s="151" t="s">
        <v>2689</v>
      </c>
      <c r="H101" s="152">
        <v>167.75</v>
      </c>
      <c r="I101" s="153"/>
      <c r="L101" s="149"/>
      <c r="M101" s="154"/>
      <c r="T101" s="155"/>
      <c r="AT101" s="150" t="s">
        <v>249</v>
      </c>
      <c r="AU101" s="150" t="s">
        <v>87</v>
      </c>
      <c r="AV101" s="13" t="s">
        <v>87</v>
      </c>
      <c r="AW101" s="13" t="s">
        <v>37</v>
      </c>
      <c r="AX101" s="13" t="s">
        <v>76</v>
      </c>
      <c r="AY101" s="150" t="s">
        <v>223</v>
      </c>
    </row>
    <row r="102" spans="2:65" s="15" customFormat="1" ht="11.25">
      <c r="B102" s="167"/>
      <c r="D102" s="143" t="s">
        <v>249</v>
      </c>
      <c r="E102" s="168" t="s">
        <v>19</v>
      </c>
      <c r="F102" s="169" t="s">
        <v>292</v>
      </c>
      <c r="H102" s="170">
        <v>167.75</v>
      </c>
      <c r="I102" s="171"/>
      <c r="L102" s="167"/>
      <c r="M102" s="172"/>
      <c r="T102" s="173"/>
      <c r="AT102" s="168" t="s">
        <v>249</v>
      </c>
      <c r="AU102" s="168" t="s">
        <v>87</v>
      </c>
      <c r="AV102" s="15" t="s">
        <v>233</v>
      </c>
      <c r="AW102" s="15" t="s">
        <v>37</v>
      </c>
      <c r="AX102" s="15" t="s">
        <v>76</v>
      </c>
      <c r="AY102" s="168" t="s">
        <v>223</v>
      </c>
    </row>
    <row r="103" spans="2:65" s="14" customFormat="1" ht="11.25">
      <c r="B103" s="156"/>
      <c r="D103" s="143" t="s">
        <v>249</v>
      </c>
      <c r="E103" s="157" t="s">
        <v>19</v>
      </c>
      <c r="F103" s="158" t="s">
        <v>253</v>
      </c>
      <c r="H103" s="159">
        <v>810.43600000000004</v>
      </c>
      <c r="I103" s="160"/>
      <c r="L103" s="156"/>
      <c r="M103" s="161"/>
      <c r="T103" s="162"/>
      <c r="AT103" s="157" t="s">
        <v>249</v>
      </c>
      <c r="AU103" s="157" t="s">
        <v>87</v>
      </c>
      <c r="AV103" s="14" t="s">
        <v>232</v>
      </c>
      <c r="AW103" s="14" t="s">
        <v>37</v>
      </c>
      <c r="AX103" s="14" t="s">
        <v>84</v>
      </c>
      <c r="AY103" s="157" t="s">
        <v>223</v>
      </c>
    </row>
    <row r="104" spans="2:65" s="1" customFormat="1" ht="44.25" customHeight="1">
      <c r="B104" s="34"/>
      <c r="C104" s="129" t="s">
        <v>87</v>
      </c>
      <c r="D104" s="129" t="s">
        <v>227</v>
      </c>
      <c r="E104" s="130" t="s">
        <v>681</v>
      </c>
      <c r="F104" s="131" t="s">
        <v>682</v>
      </c>
      <c r="G104" s="132" t="s">
        <v>271</v>
      </c>
      <c r="H104" s="133">
        <v>810.43600000000004</v>
      </c>
      <c r="I104" s="134"/>
      <c r="J104" s="135">
        <f>ROUND(I104*H104,2)</f>
        <v>0</v>
      </c>
      <c r="K104" s="131" t="s">
        <v>272</v>
      </c>
      <c r="L104" s="34"/>
      <c r="M104" s="136" t="s">
        <v>19</v>
      </c>
      <c r="N104" s="137" t="s">
        <v>47</v>
      </c>
      <c r="P104" s="138">
        <f>O104*H104</f>
        <v>0</v>
      </c>
      <c r="Q104" s="138">
        <v>1.0000000000000001E-5</v>
      </c>
      <c r="R104" s="138">
        <f>Q104*H104</f>
        <v>8.1043600000000014E-3</v>
      </c>
      <c r="S104" s="138">
        <v>9.1999999999999998E-2</v>
      </c>
      <c r="T104" s="139">
        <f>S104*H104</f>
        <v>74.560112000000004</v>
      </c>
      <c r="AR104" s="140" t="s">
        <v>232</v>
      </c>
      <c r="AT104" s="140" t="s">
        <v>227</v>
      </c>
      <c r="AU104" s="140" t="s">
        <v>87</v>
      </c>
      <c r="AY104" s="18" t="s">
        <v>223</v>
      </c>
      <c r="BE104" s="141">
        <f>IF(N104="základní",J104,0)</f>
        <v>0</v>
      </c>
      <c r="BF104" s="141">
        <f>IF(N104="snížená",J104,0)</f>
        <v>0</v>
      </c>
      <c r="BG104" s="141">
        <f>IF(N104="zákl. přenesená",J104,0)</f>
        <v>0</v>
      </c>
      <c r="BH104" s="141">
        <f>IF(N104="sníž. přenesená",J104,0)</f>
        <v>0</v>
      </c>
      <c r="BI104" s="141">
        <f>IF(N104="nulová",J104,0)</f>
        <v>0</v>
      </c>
      <c r="BJ104" s="18" t="s">
        <v>84</v>
      </c>
      <c r="BK104" s="141">
        <f>ROUND(I104*H104,2)</f>
        <v>0</v>
      </c>
      <c r="BL104" s="18" t="s">
        <v>232</v>
      </c>
      <c r="BM104" s="140" t="s">
        <v>2690</v>
      </c>
    </row>
    <row r="105" spans="2:65" s="1" customFormat="1" ht="11.25">
      <c r="B105" s="34"/>
      <c r="D105" s="163" t="s">
        <v>274</v>
      </c>
      <c r="F105" s="164" t="s">
        <v>684</v>
      </c>
      <c r="I105" s="165"/>
      <c r="L105" s="34"/>
      <c r="M105" s="166"/>
      <c r="T105" s="55"/>
      <c r="AT105" s="18" t="s">
        <v>274</v>
      </c>
      <c r="AU105" s="18" t="s">
        <v>87</v>
      </c>
    </row>
    <row r="106" spans="2:65" s="13" customFormat="1" ht="11.25">
      <c r="B106" s="149"/>
      <c r="D106" s="143" t="s">
        <v>249</v>
      </c>
      <c r="E106" s="150" t="s">
        <v>19</v>
      </c>
      <c r="F106" s="151" t="s">
        <v>2686</v>
      </c>
      <c r="H106" s="152">
        <v>238.33699999999999</v>
      </c>
      <c r="I106" s="153"/>
      <c r="L106" s="149"/>
      <c r="M106" s="154"/>
      <c r="T106" s="155"/>
      <c r="AT106" s="150" t="s">
        <v>249</v>
      </c>
      <c r="AU106" s="150" t="s">
        <v>87</v>
      </c>
      <c r="AV106" s="13" t="s">
        <v>87</v>
      </c>
      <c r="AW106" s="13" t="s">
        <v>37</v>
      </c>
      <c r="AX106" s="13" t="s">
        <v>76</v>
      </c>
      <c r="AY106" s="150" t="s">
        <v>223</v>
      </c>
    </row>
    <row r="107" spans="2:65" s="13" customFormat="1" ht="11.25">
      <c r="B107" s="149"/>
      <c r="D107" s="143" t="s">
        <v>249</v>
      </c>
      <c r="E107" s="150" t="s">
        <v>19</v>
      </c>
      <c r="F107" s="151" t="s">
        <v>2687</v>
      </c>
      <c r="H107" s="152">
        <v>152.71299999999999</v>
      </c>
      <c r="I107" s="153"/>
      <c r="L107" s="149"/>
      <c r="M107" s="154"/>
      <c r="T107" s="155"/>
      <c r="AT107" s="150" t="s">
        <v>249</v>
      </c>
      <c r="AU107" s="150" t="s">
        <v>87</v>
      </c>
      <c r="AV107" s="13" t="s">
        <v>87</v>
      </c>
      <c r="AW107" s="13" t="s">
        <v>37</v>
      </c>
      <c r="AX107" s="13" t="s">
        <v>76</v>
      </c>
      <c r="AY107" s="150" t="s">
        <v>223</v>
      </c>
    </row>
    <row r="108" spans="2:65" s="13" customFormat="1" ht="11.25">
      <c r="B108" s="149"/>
      <c r="D108" s="143" t="s">
        <v>249</v>
      </c>
      <c r="E108" s="150" t="s">
        <v>19</v>
      </c>
      <c r="F108" s="151" t="s">
        <v>2688</v>
      </c>
      <c r="H108" s="152">
        <v>251.636</v>
      </c>
      <c r="I108" s="153"/>
      <c r="L108" s="149"/>
      <c r="M108" s="154"/>
      <c r="T108" s="155"/>
      <c r="AT108" s="150" t="s">
        <v>249</v>
      </c>
      <c r="AU108" s="150" t="s">
        <v>87</v>
      </c>
      <c r="AV108" s="13" t="s">
        <v>87</v>
      </c>
      <c r="AW108" s="13" t="s">
        <v>37</v>
      </c>
      <c r="AX108" s="13" t="s">
        <v>76</v>
      </c>
      <c r="AY108" s="150" t="s">
        <v>223</v>
      </c>
    </row>
    <row r="109" spans="2:65" s="15" customFormat="1" ht="11.25">
      <c r="B109" s="167"/>
      <c r="D109" s="143" t="s">
        <v>249</v>
      </c>
      <c r="E109" s="168" t="s">
        <v>19</v>
      </c>
      <c r="F109" s="169" t="s">
        <v>292</v>
      </c>
      <c r="H109" s="170">
        <v>642.68600000000004</v>
      </c>
      <c r="I109" s="171"/>
      <c r="L109" s="167"/>
      <c r="M109" s="172"/>
      <c r="T109" s="173"/>
      <c r="AT109" s="168" t="s">
        <v>249</v>
      </c>
      <c r="AU109" s="168" t="s">
        <v>87</v>
      </c>
      <c r="AV109" s="15" t="s">
        <v>233</v>
      </c>
      <c r="AW109" s="15" t="s">
        <v>37</v>
      </c>
      <c r="AX109" s="15" t="s">
        <v>76</v>
      </c>
      <c r="AY109" s="168" t="s">
        <v>223</v>
      </c>
    </row>
    <row r="110" spans="2:65" s="13" customFormat="1" ht="11.25">
      <c r="B110" s="149"/>
      <c r="D110" s="143" t="s">
        <v>249</v>
      </c>
      <c r="E110" s="150" t="s">
        <v>19</v>
      </c>
      <c r="F110" s="151" t="s">
        <v>2689</v>
      </c>
      <c r="H110" s="152">
        <v>167.75</v>
      </c>
      <c r="I110" s="153"/>
      <c r="L110" s="149"/>
      <c r="M110" s="154"/>
      <c r="T110" s="155"/>
      <c r="AT110" s="150" t="s">
        <v>249</v>
      </c>
      <c r="AU110" s="150" t="s">
        <v>87</v>
      </c>
      <c r="AV110" s="13" t="s">
        <v>87</v>
      </c>
      <c r="AW110" s="13" t="s">
        <v>37</v>
      </c>
      <c r="AX110" s="13" t="s">
        <v>76</v>
      </c>
      <c r="AY110" s="150" t="s">
        <v>223</v>
      </c>
    </row>
    <row r="111" spans="2:65" s="15" customFormat="1" ht="11.25">
      <c r="B111" s="167"/>
      <c r="D111" s="143" t="s">
        <v>249</v>
      </c>
      <c r="E111" s="168" t="s">
        <v>19</v>
      </c>
      <c r="F111" s="169" t="s">
        <v>292</v>
      </c>
      <c r="H111" s="170">
        <v>167.75</v>
      </c>
      <c r="I111" s="171"/>
      <c r="L111" s="167"/>
      <c r="M111" s="172"/>
      <c r="T111" s="173"/>
      <c r="AT111" s="168" t="s">
        <v>249</v>
      </c>
      <c r="AU111" s="168" t="s">
        <v>87</v>
      </c>
      <c r="AV111" s="15" t="s">
        <v>233</v>
      </c>
      <c r="AW111" s="15" t="s">
        <v>37</v>
      </c>
      <c r="AX111" s="15" t="s">
        <v>76</v>
      </c>
      <c r="AY111" s="168" t="s">
        <v>223</v>
      </c>
    </row>
    <row r="112" spans="2:65" s="14" customFormat="1" ht="11.25">
      <c r="B112" s="156"/>
      <c r="D112" s="143" t="s">
        <v>249</v>
      </c>
      <c r="E112" s="157" t="s">
        <v>19</v>
      </c>
      <c r="F112" s="158" t="s">
        <v>253</v>
      </c>
      <c r="H112" s="159">
        <v>810.43600000000004</v>
      </c>
      <c r="I112" s="160"/>
      <c r="L112" s="156"/>
      <c r="M112" s="161"/>
      <c r="T112" s="162"/>
      <c r="AT112" s="157" t="s">
        <v>249</v>
      </c>
      <c r="AU112" s="157" t="s">
        <v>87</v>
      </c>
      <c r="AV112" s="14" t="s">
        <v>232</v>
      </c>
      <c r="AW112" s="14" t="s">
        <v>37</v>
      </c>
      <c r="AX112" s="14" t="s">
        <v>84</v>
      </c>
      <c r="AY112" s="157" t="s">
        <v>223</v>
      </c>
    </row>
    <row r="113" spans="2:65" s="1" customFormat="1" ht="44.25" customHeight="1">
      <c r="B113" s="34"/>
      <c r="C113" s="129" t="s">
        <v>233</v>
      </c>
      <c r="D113" s="129" t="s">
        <v>227</v>
      </c>
      <c r="E113" s="130" t="s">
        <v>687</v>
      </c>
      <c r="F113" s="131" t="s">
        <v>688</v>
      </c>
      <c r="G113" s="132" t="s">
        <v>271</v>
      </c>
      <c r="H113" s="133">
        <v>810.43600000000004</v>
      </c>
      <c r="I113" s="134"/>
      <c r="J113" s="135">
        <f>ROUND(I113*H113,2)</f>
        <v>0</v>
      </c>
      <c r="K113" s="131" t="s">
        <v>272</v>
      </c>
      <c r="L113" s="34"/>
      <c r="M113" s="136" t="s">
        <v>19</v>
      </c>
      <c r="N113" s="137" t="s">
        <v>47</v>
      </c>
      <c r="P113" s="138">
        <f>O113*H113</f>
        <v>0</v>
      </c>
      <c r="Q113" s="138">
        <v>3.0000000000000001E-5</v>
      </c>
      <c r="R113" s="138">
        <f>Q113*H113</f>
        <v>2.4313080000000001E-2</v>
      </c>
      <c r="S113" s="138">
        <v>0.23</v>
      </c>
      <c r="T113" s="139">
        <f>S113*H113</f>
        <v>186.40028000000001</v>
      </c>
      <c r="AR113" s="140" t="s">
        <v>232</v>
      </c>
      <c r="AT113" s="140" t="s">
        <v>227</v>
      </c>
      <c r="AU113" s="140" t="s">
        <v>87</v>
      </c>
      <c r="AY113" s="18" t="s">
        <v>223</v>
      </c>
      <c r="BE113" s="141">
        <f>IF(N113="základní",J113,0)</f>
        <v>0</v>
      </c>
      <c r="BF113" s="141">
        <f>IF(N113="snížená",J113,0)</f>
        <v>0</v>
      </c>
      <c r="BG113" s="141">
        <f>IF(N113="zákl. přenesená",J113,0)</f>
        <v>0</v>
      </c>
      <c r="BH113" s="141">
        <f>IF(N113="sníž. přenesená",J113,0)</f>
        <v>0</v>
      </c>
      <c r="BI113" s="141">
        <f>IF(N113="nulová",J113,0)</f>
        <v>0</v>
      </c>
      <c r="BJ113" s="18" t="s">
        <v>84</v>
      </c>
      <c r="BK113" s="141">
        <f>ROUND(I113*H113,2)</f>
        <v>0</v>
      </c>
      <c r="BL113" s="18" t="s">
        <v>232</v>
      </c>
      <c r="BM113" s="140" t="s">
        <v>2691</v>
      </c>
    </row>
    <row r="114" spans="2:65" s="1" customFormat="1" ht="11.25">
      <c r="B114" s="34"/>
      <c r="D114" s="163" t="s">
        <v>274</v>
      </c>
      <c r="F114" s="164" t="s">
        <v>690</v>
      </c>
      <c r="I114" s="165"/>
      <c r="L114" s="34"/>
      <c r="M114" s="166"/>
      <c r="T114" s="55"/>
      <c r="AT114" s="18" t="s">
        <v>274</v>
      </c>
      <c r="AU114" s="18" t="s">
        <v>87</v>
      </c>
    </row>
    <row r="115" spans="2:65" s="13" customFormat="1" ht="11.25">
      <c r="B115" s="149"/>
      <c r="D115" s="143" t="s">
        <v>249</v>
      </c>
      <c r="E115" s="150" t="s">
        <v>19</v>
      </c>
      <c r="F115" s="151" t="s">
        <v>2686</v>
      </c>
      <c r="H115" s="152">
        <v>238.33699999999999</v>
      </c>
      <c r="I115" s="153"/>
      <c r="L115" s="149"/>
      <c r="M115" s="154"/>
      <c r="T115" s="155"/>
      <c r="AT115" s="150" t="s">
        <v>249</v>
      </c>
      <c r="AU115" s="150" t="s">
        <v>87</v>
      </c>
      <c r="AV115" s="13" t="s">
        <v>87</v>
      </c>
      <c r="AW115" s="13" t="s">
        <v>37</v>
      </c>
      <c r="AX115" s="13" t="s">
        <v>76</v>
      </c>
      <c r="AY115" s="150" t="s">
        <v>223</v>
      </c>
    </row>
    <row r="116" spans="2:65" s="13" customFormat="1" ht="11.25">
      <c r="B116" s="149"/>
      <c r="D116" s="143" t="s">
        <v>249</v>
      </c>
      <c r="E116" s="150" t="s">
        <v>19</v>
      </c>
      <c r="F116" s="151" t="s">
        <v>2687</v>
      </c>
      <c r="H116" s="152">
        <v>152.71299999999999</v>
      </c>
      <c r="I116" s="153"/>
      <c r="L116" s="149"/>
      <c r="M116" s="154"/>
      <c r="T116" s="155"/>
      <c r="AT116" s="150" t="s">
        <v>249</v>
      </c>
      <c r="AU116" s="150" t="s">
        <v>87</v>
      </c>
      <c r="AV116" s="13" t="s">
        <v>87</v>
      </c>
      <c r="AW116" s="13" t="s">
        <v>37</v>
      </c>
      <c r="AX116" s="13" t="s">
        <v>76</v>
      </c>
      <c r="AY116" s="150" t="s">
        <v>223</v>
      </c>
    </row>
    <row r="117" spans="2:65" s="13" customFormat="1" ht="11.25">
      <c r="B117" s="149"/>
      <c r="D117" s="143" t="s">
        <v>249</v>
      </c>
      <c r="E117" s="150" t="s">
        <v>19</v>
      </c>
      <c r="F117" s="151" t="s">
        <v>2688</v>
      </c>
      <c r="H117" s="152">
        <v>251.636</v>
      </c>
      <c r="I117" s="153"/>
      <c r="L117" s="149"/>
      <c r="M117" s="154"/>
      <c r="T117" s="155"/>
      <c r="AT117" s="150" t="s">
        <v>249</v>
      </c>
      <c r="AU117" s="150" t="s">
        <v>87</v>
      </c>
      <c r="AV117" s="13" t="s">
        <v>87</v>
      </c>
      <c r="AW117" s="13" t="s">
        <v>37</v>
      </c>
      <c r="AX117" s="13" t="s">
        <v>76</v>
      </c>
      <c r="AY117" s="150" t="s">
        <v>223</v>
      </c>
    </row>
    <row r="118" spans="2:65" s="15" customFormat="1" ht="11.25">
      <c r="B118" s="167"/>
      <c r="D118" s="143" t="s">
        <v>249</v>
      </c>
      <c r="E118" s="168" t="s">
        <v>19</v>
      </c>
      <c r="F118" s="169" t="s">
        <v>292</v>
      </c>
      <c r="H118" s="170">
        <v>642.68600000000004</v>
      </c>
      <c r="I118" s="171"/>
      <c r="L118" s="167"/>
      <c r="M118" s="172"/>
      <c r="T118" s="173"/>
      <c r="AT118" s="168" t="s">
        <v>249</v>
      </c>
      <c r="AU118" s="168" t="s">
        <v>87</v>
      </c>
      <c r="AV118" s="15" t="s">
        <v>233</v>
      </c>
      <c r="AW118" s="15" t="s">
        <v>37</v>
      </c>
      <c r="AX118" s="15" t="s">
        <v>76</v>
      </c>
      <c r="AY118" s="168" t="s">
        <v>223</v>
      </c>
    </row>
    <row r="119" spans="2:65" s="13" customFormat="1" ht="11.25">
      <c r="B119" s="149"/>
      <c r="D119" s="143" t="s">
        <v>249</v>
      </c>
      <c r="E119" s="150" t="s">
        <v>19</v>
      </c>
      <c r="F119" s="151" t="s">
        <v>2689</v>
      </c>
      <c r="H119" s="152">
        <v>167.75</v>
      </c>
      <c r="I119" s="153"/>
      <c r="L119" s="149"/>
      <c r="M119" s="154"/>
      <c r="T119" s="155"/>
      <c r="AT119" s="150" t="s">
        <v>249</v>
      </c>
      <c r="AU119" s="150" t="s">
        <v>87</v>
      </c>
      <c r="AV119" s="13" t="s">
        <v>87</v>
      </c>
      <c r="AW119" s="13" t="s">
        <v>37</v>
      </c>
      <c r="AX119" s="13" t="s">
        <v>76</v>
      </c>
      <c r="AY119" s="150" t="s">
        <v>223</v>
      </c>
    </row>
    <row r="120" spans="2:65" s="15" customFormat="1" ht="11.25">
      <c r="B120" s="167"/>
      <c r="D120" s="143" t="s">
        <v>249</v>
      </c>
      <c r="E120" s="168" t="s">
        <v>19</v>
      </c>
      <c r="F120" s="169" t="s">
        <v>292</v>
      </c>
      <c r="H120" s="170">
        <v>167.75</v>
      </c>
      <c r="I120" s="171"/>
      <c r="L120" s="167"/>
      <c r="M120" s="172"/>
      <c r="T120" s="173"/>
      <c r="AT120" s="168" t="s">
        <v>249</v>
      </c>
      <c r="AU120" s="168" t="s">
        <v>87</v>
      </c>
      <c r="AV120" s="15" t="s">
        <v>233</v>
      </c>
      <c r="AW120" s="15" t="s">
        <v>37</v>
      </c>
      <c r="AX120" s="15" t="s">
        <v>76</v>
      </c>
      <c r="AY120" s="168" t="s">
        <v>223</v>
      </c>
    </row>
    <row r="121" spans="2:65" s="14" customFormat="1" ht="11.25">
      <c r="B121" s="156"/>
      <c r="D121" s="143" t="s">
        <v>249</v>
      </c>
      <c r="E121" s="157" t="s">
        <v>19</v>
      </c>
      <c r="F121" s="158" t="s">
        <v>253</v>
      </c>
      <c r="H121" s="159">
        <v>810.43600000000004</v>
      </c>
      <c r="I121" s="160"/>
      <c r="L121" s="156"/>
      <c r="M121" s="161"/>
      <c r="T121" s="162"/>
      <c r="AT121" s="157" t="s">
        <v>249</v>
      </c>
      <c r="AU121" s="157" t="s">
        <v>87</v>
      </c>
      <c r="AV121" s="14" t="s">
        <v>232</v>
      </c>
      <c r="AW121" s="14" t="s">
        <v>37</v>
      </c>
      <c r="AX121" s="14" t="s">
        <v>84</v>
      </c>
      <c r="AY121" s="157" t="s">
        <v>223</v>
      </c>
    </row>
    <row r="122" spans="2:65" s="1" customFormat="1" ht="90" customHeight="1">
      <c r="B122" s="34"/>
      <c r="C122" s="129" t="s">
        <v>232</v>
      </c>
      <c r="D122" s="129" t="s">
        <v>227</v>
      </c>
      <c r="E122" s="130" t="s">
        <v>2692</v>
      </c>
      <c r="F122" s="131" t="s">
        <v>2693</v>
      </c>
      <c r="G122" s="132" t="s">
        <v>563</v>
      </c>
      <c r="H122" s="133">
        <v>50</v>
      </c>
      <c r="I122" s="134"/>
      <c r="J122" s="135">
        <f>ROUND(I122*H122,2)</f>
        <v>0</v>
      </c>
      <c r="K122" s="131" t="s">
        <v>272</v>
      </c>
      <c r="L122" s="34"/>
      <c r="M122" s="136" t="s">
        <v>19</v>
      </c>
      <c r="N122" s="137" t="s">
        <v>47</v>
      </c>
      <c r="P122" s="138">
        <f>O122*H122</f>
        <v>0</v>
      </c>
      <c r="Q122" s="138">
        <v>3.6900000000000002E-2</v>
      </c>
      <c r="R122" s="138">
        <f>Q122*H122</f>
        <v>1.8450000000000002</v>
      </c>
      <c r="S122" s="138">
        <v>0</v>
      </c>
      <c r="T122" s="139">
        <f>S122*H122</f>
        <v>0</v>
      </c>
      <c r="AR122" s="140" t="s">
        <v>232</v>
      </c>
      <c r="AT122" s="140" t="s">
        <v>227</v>
      </c>
      <c r="AU122" s="140" t="s">
        <v>87</v>
      </c>
      <c r="AY122" s="18" t="s">
        <v>223</v>
      </c>
      <c r="BE122" s="141">
        <f>IF(N122="základní",J122,0)</f>
        <v>0</v>
      </c>
      <c r="BF122" s="141">
        <f>IF(N122="snížená",J122,0)</f>
        <v>0</v>
      </c>
      <c r="BG122" s="141">
        <f>IF(N122="zákl. přenesená",J122,0)</f>
        <v>0</v>
      </c>
      <c r="BH122" s="141">
        <f>IF(N122="sníž. přenesená",J122,0)</f>
        <v>0</v>
      </c>
      <c r="BI122" s="141">
        <f>IF(N122="nulová",J122,0)</f>
        <v>0</v>
      </c>
      <c r="BJ122" s="18" t="s">
        <v>84</v>
      </c>
      <c r="BK122" s="141">
        <f>ROUND(I122*H122,2)</f>
        <v>0</v>
      </c>
      <c r="BL122" s="18" t="s">
        <v>232</v>
      </c>
      <c r="BM122" s="140" t="s">
        <v>2694</v>
      </c>
    </row>
    <row r="123" spans="2:65" s="1" customFormat="1" ht="11.25">
      <c r="B123" s="34"/>
      <c r="D123" s="163" t="s">
        <v>274</v>
      </c>
      <c r="F123" s="164" t="s">
        <v>2695</v>
      </c>
      <c r="I123" s="165"/>
      <c r="L123" s="34"/>
      <c r="M123" s="166"/>
      <c r="T123" s="55"/>
      <c r="AT123" s="18" t="s">
        <v>274</v>
      </c>
      <c r="AU123" s="18" t="s">
        <v>87</v>
      </c>
    </row>
    <row r="124" spans="2:65" s="1" customFormat="1" ht="101.25" customHeight="1">
      <c r="B124" s="34"/>
      <c r="C124" s="129" t="s">
        <v>244</v>
      </c>
      <c r="D124" s="129" t="s">
        <v>227</v>
      </c>
      <c r="E124" s="130" t="s">
        <v>2696</v>
      </c>
      <c r="F124" s="131" t="s">
        <v>2697</v>
      </c>
      <c r="G124" s="132" t="s">
        <v>563</v>
      </c>
      <c r="H124" s="133">
        <v>20</v>
      </c>
      <c r="I124" s="134"/>
      <c r="J124" s="135">
        <f>ROUND(I124*H124,2)</f>
        <v>0</v>
      </c>
      <c r="K124" s="131" t="s">
        <v>272</v>
      </c>
      <c r="L124" s="34"/>
      <c r="M124" s="136" t="s">
        <v>19</v>
      </c>
      <c r="N124" s="137" t="s">
        <v>47</v>
      </c>
      <c r="P124" s="138">
        <f>O124*H124</f>
        <v>0</v>
      </c>
      <c r="Q124" s="138">
        <v>1.269E-2</v>
      </c>
      <c r="R124" s="138">
        <f>Q124*H124</f>
        <v>0.25380000000000003</v>
      </c>
      <c r="S124" s="138">
        <v>0</v>
      </c>
      <c r="T124" s="139">
        <f>S124*H124</f>
        <v>0</v>
      </c>
      <c r="AR124" s="140" t="s">
        <v>232</v>
      </c>
      <c r="AT124" s="140" t="s">
        <v>227</v>
      </c>
      <c r="AU124" s="140" t="s">
        <v>87</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232</v>
      </c>
      <c r="BM124" s="140" t="s">
        <v>2698</v>
      </c>
    </row>
    <row r="125" spans="2:65" s="1" customFormat="1" ht="11.25">
      <c r="B125" s="34"/>
      <c r="D125" s="163" t="s">
        <v>274</v>
      </c>
      <c r="F125" s="164" t="s">
        <v>2699</v>
      </c>
      <c r="I125" s="165"/>
      <c r="L125" s="34"/>
      <c r="M125" s="166"/>
      <c r="T125" s="55"/>
      <c r="AT125" s="18" t="s">
        <v>274</v>
      </c>
      <c r="AU125" s="18" t="s">
        <v>87</v>
      </c>
    </row>
    <row r="126" spans="2:65" s="1" customFormat="1" ht="90" customHeight="1">
      <c r="B126" s="34"/>
      <c r="C126" s="129" t="s">
        <v>254</v>
      </c>
      <c r="D126" s="129" t="s">
        <v>227</v>
      </c>
      <c r="E126" s="130" t="s">
        <v>2167</v>
      </c>
      <c r="F126" s="131" t="s">
        <v>2168</v>
      </c>
      <c r="G126" s="132" t="s">
        <v>563</v>
      </c>
      <c r="H126" s="133">
        <v>50</v>
      </c>
      <c r="I126" s="134"/>
      <c r="J126" s="135">
        <f>ROUND(I126*H126,2)</f>
        <v>0</v>
      </c>
      <c r="K126" s="131" t="s">
        <v>272</v>
      </c>
      <c r="L126" s="34"/>
      <c r="M126" s="136" t="s">
        <v>19</v>
      </c>
      <c r="N126" s="137" t="s">
        <v>47</v>
      </c>
      <c r="P126" s="138">
        <f>O126*H126</f>
        <v>0</v>
      </c>
      <c r="Q126" s="138">
        <v>3.6900000000000002E-2</v>
      </c>
      <c r="R126" s="138">
        <f>Q126*H126</f>
        <v>1.8450000000000002</v>
      </c>
      <c r="S126" s="138">
        <v>0</v>
      </c>
      <c r="T126" s="139">
        <f>S126*H126</f>
        <v>0</v>
      </c>
      <c r="AR126" s="140" t="s">
        <v>232</v>
      </c>
      <c r="AT126" s="140" t="s">
        <v>227</v>
      </c>
      <c r="AU126" s="140" t="s">
        <v>87</v>
      </c>
      <c r="AY126" s="18" t="s">
        <v>223</v>
      </c>
      <c r="BE126" s="141">
        <f>IF(N126="základní",J126,0)</f>
        <v>0</v>
      </c>
      <c r="BF126" s="141">
        <f>IF(N126="snížená",J126,0)</f>
        <v>0</v>
      </c>
      <c r="BG126" s="141">
        <f>IF(N126="zákl. přenesená",J126,0)</f>
        <v>0</v>
      </c>
      <c r="BH126" s="141">
        <f>IF(N126="sníž. přenesená",J126,0)</f>
        <v>0</v>
      </c>
      <c r="BI126" s="141">
        <f>IF(N126="nulová",J126,0)</f>
        <v>0</v>
      </c>
      <c r="BJ126" s="18" t="s">
        <v>84</v>
      </c>
      <c r="BK126" s="141">
        <f>ROUND(I126*H126,2)</f>
        <v>0</v>
      </c>
      <c r="BL126" s="18" t="s">
        <v>232</v>
      </c>
      <c r="BM126" s="140" t="s">
        <v>2700</v>
      </c>
    </row>
    <row r="127" spans="2:65" s="1" customFormat="1" ht="11.25">
      <c r="B127" s="34"/>
      <c r="D127" s="163" t="s">
        <v>274</v>
      </c>
      <c r="F127" s="164" t="s">
        <v>2170</v>
      </c>
      <c r="I127" s="165"/>
      <c r="L127" s="34"/>
      <c r="M127" s="166"/>
      <c r="T127" s="55"/>
      <c r="AT127" s="18" t="s">
        <v>274</v>
      </c>
      <c r="AU127" s="18" t="s">
        <v>87</v>
      </c>
    </row>
    <row r="128" spans="2:65" s="1" customFormat="1" ht="37.9" customHeight="1">
      <c r="B128" s="34"/>
      <c r="C128" s="129" t="s">
        <v>262</v>
      </c>
      <c r="D128" s="129" t="s">
        <v>227</v>
      </c>
      <c r="E128" s="130" t="s">
        <v>302</v>
      </c>
      <c r="F128" s="131" t="s">
        <v>303</v>
      </c>
      <c r="G128" s="132" t="s">
        <v>247</v>
      </c>
      <c r="H128" s="133">
        <v>245</v>
      </c>
      <c r="I128" s="134"/>
      <c r="J128" s="135">
        <f>ROUND(I128*H128,2)</f>
        <v>0</v>
      </c>
      <c r="K128" s="131" t="s">
        <v>272</v>
      </c>
      <c r="L128" s="34"/>
      <c r="M128" s="136" t="s">
        <v>19</v>
      </c>
      <c r="N128" s="137" t="s">
        <v>47</v>
      </c>
      <c r="P128" s="138">
        <f>O128*H128</f>
        <v>0</v>
      </c>
      <c r="Q128" s="138">
        <v>0</v>
      </c>
      <c r="R128" s="138">
        <f>Q128*H128</f>
        <v>0</v>
      </c>
      <c r="S128" s="138">
        <v>0</v>
      </c>
      <c r="T128" s="139">
        <f>S128*H128</f>
        <v>0</v>
      </c>
      <c r="AR128" s="140" t="s">
        <v>232</v>
      </c>
      <c r="AT128" s="140" t="s">
        <v>227</v>
      </c>
      <c r="AU128" s="140" t="s">
        <v>87</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232</v>
      </c>
      <c r="BM128" s="140" t="s">
        <v>2701</v>
      </c>
    </row>
    <row r="129" spans="2:65" s="1" customFormat="1" ht="11.25">
      <c r="B129" s="34"/>
      <c r="D129" s="163" t="s">
        <v>274</v>
      </c>
      <c r="F129" s="164" t="s">
        <v>305</v>
      </c>
      <c r="I129" s="165"/>
      <c r="L129" s="34"/>
      <c r="M129" s="166"/>
      <c r="T129" s="55"/>
      <c r="AT129" s="18" t="s">
        <v>274</v>
      </c>
      <c r="AU129" s="18" t="s">
        <v>87</v>
      </c>
    </row>
    <row r="130" spans="2:65" s="1" customFormat="1" ht="44.25" customHeight="1">
      <c r="B130" s="34"/>
      <c r="C130" s="129" t="s">
        <v>268</v>
      </c>
      <c r="D130" s="129" t="s">
        <v>227</v>
      </c>
      <c r="E130" s="130" t="s">
        <v>2702</v>
      </c>
      <c r="F130" s="131" t="s">
        <v>2703</v>
      </c>
      <c r="G130" s="132" t="s">
        <v>247</v>
      </c>
      <c r="H130" s="133">
        <v>685.875</v>
      </c>
      <c r="I130" s="134"/>
      <c r="J130" s="135">
        <f>ROUND(I130*H130,2)</f>
        <v>0</v>
      </c>
      <c r="K130" s="131" t="s">
        <v>272</v>
      </c>
      <c r="L130" s="34"/>
      <c r="M130" s="136" t="s">
        <v>19</v>
      </c>
      <c r="N130" s="137" t="s">
        <v>47</v>
      </c>
      <c r="P130" s="138">
        <f>O130*H130</f>
        <v>0</v>
      </c>
      <c r="Q130" s="138">
        <v>0</v>
      </c>
      <c r="R130" s="138">
        <f>Q130*H130</f>
        <v>0</v>
      </c>
      <c r="S130" s="138">
        <v>0</v>
      </c>
      <c r="T130" s="139">
        <f>S130*H130</f>
        <v>0</v>
      </c>
      <c r="AR130" s="140" t="s">
        <v>232</v>
      </c>
      <c r="AT130" s="140" t="s">
        <v>227</v>
      </c>
      <c r="AU130" s="140" t="s">
        <v>87</v>
      </c>
      <c r="AY130" s="18" t="s">
        <v>223</v>
      </c>
      <c r="BE130" s="141">
        <f>IF(N130="základní",J130,0)</f>
        <v>0</v>
      </c>
      <c r="BF130" s="141">
        <f>IF(N130="snížená",J130,0)</f>
        <v>0</v>
      </c>
      <c r="BG130" s="141">
        <f>IF(N130="zákl. přenesená",J130,0)</f>
        <v>0</v>
      </c>
      <c r="BH130" s="141">
        <f>IF(N130="sníž. přenesená",J130,0)</f>
        <v>0</v>
      </c>
      <c r="BI130" s="141">
        <f>IF(N130="nulová",J130,0)</f>
        <v>0</v>
      </c>
      <c r="BJ130" s="18" t="s">
        <v>84</v>
      </c>
      <c r="BK130" s="141">
        <f>ROUND(I130*H130,2)</f>
        <v>0</v>
      </c>
      <c r="BL130" s="18" t="s">
        <v>232</v>
      </c>
      <c r="BM130" s="140" t="s">
        <v>2704</v>
      </c>
    </row>
    <row r="131" spans="2:65" s="1" customFormat="1" ht="11.25">
      <c r="B131" s="34"/>
      <c r="D131" s="163" t="s">
        <v>274</v>
      </c>
      <c r="F131" s="164" t="s">
        <v>2705</v>
      </c>
      <c r="I131" s="165"/>
      <c r="L131" s="34"/>
      <c r="M131" s="166"/>
      <c r="T131" s="55"/>
      <c r="AT131" s="18" t="s">
        <v>274</v>
      </c>
      <c r="AU131" s="18" t="s">
        <v>87</v>
      </c>
    </row>
    <row r="132" spans="2:65" s="12" customFormat="1" ht="11.25">
      <c r="B132" s="142"/>
      <c r="D132" s="143" t="s">
        <v>249</v>
      </c>
      <c r="E132" s="144" t="s">
        <v>19</v>
      </c>
      <c r="F132" s="145" t="s">
        <v>288</v>
      </c>
      <c r="H132" s="144" t="s">
        <v>19</v>
      </c>
      <c r="I132" s="146"/>
      <c r="L132" s="142"/>
      <c r="M132" s="147"/>
      <c r="T132" s="148"/>
      <c r="AT132" s="144" t="s">
        <v>249</v>
      </c>
      <c r="AU132" s="144" t="s">
        <v>87</v>
      </c>
      <c r="AV132" s="12" t="s">
        <v>84</v>
      </c>
      <c r="AW132" s="12" t="s">
        <v>37</v>
      </c>
      <c r="AX132" s="12" t="s">
        <v>76</v>
      </c>
      <c r="AY132" s="144" t="s">
        <v>223</v>
      </c>
    </row>
    <row r="133" spans="2:65" s="13" customFormat="1" ht="11.25">
      <c r="B133" s="149"/>
      <c r="D133" s="143" t="s">
        <v>249</v>
      </c>
      <c r="E133" s="150" t="s">
        <v>19</v>
      </c>
      <c r="F133" s="151" t="s">
        <v>2706</v>
      </c>
      <c r="H133" s="152">
        <v>167.75</v>
      </c>
      <c r="I133" s="153"/>
      <c r="L133" s="149"/>
      <c r="M133" s="154"/>
      <c r="T133" s="155"/>
      <c r="AT133" s="150" t="s">
        <v>249</v>
      </c>
      <c r="AU133" s="150" t="s">
        <v>87</v>
      </c>
      <c r="AV133" s="13" t="s">
        <v>87</v>
      </c>
      <c r="AW133" s="13" t="s">
        <v>37</v>
      </c>
      <c r="AX133" s="13" t="s">
        <v>76</v>
      </c>
      <c r="AY133" s="150" t="s">
        <v>223</v>
      </c>
    </row>
    <row r="134" spans="2:65" s="12" customFormat="1" ht="11.25">
      <c r="B134" s="142"/>
      <c r="D134" s="143" t="s">
        <v>249</v>
      </c>
      <c r="E134" s="144" t="s">
        <v>19</v>
      </c>
      <c r="F134" s="145" t="s">
        <v>297</v>
      </c>
      <c r="H134" s="144" t="s">
        <v>19</v>
      </c>
      <c r="I134" s="146"/>
      <c r="L134" s="142"/>
      <c r="M134" s="147"/>
      <c r="T134" s="148"/>
      <c r="AT134" s="144" t="s">
        <v>249</v>
      </c>
      <c r="AU134" s="144" t="s">
        <v>87</v>
      </c>
      <c r="AV134" s="12" t="s">
        <v>84</v>
      </c>
      <c r="AW134" s="12" t="s">
        <v>37</v>
      </c>
      <c r="AX134" s="12" t="s">
        <v>76</v>
      </c>
      <c r="AY134" s="144" t="s">
        <v>223</v>
      </c>
    </row>
    <row r="135" spans="2:65" s="13" customFormat="1" ht="11.25">
      <c r="B135" s="149"/>
      <c r="D135" s="143" t="s">
        <v>249</v>
      </c>
      <c r="E135" s="150" t="s">
        <v>19</v>
      </c>
      <c r="F135" s="151" t="s">
        <v>2707</v>
      </c>
      <c r="H135" s="152">
        <v>518.125</v>
      </c>
      <c r="I135" s="153"/>
      <c r="L135" s="149"/>
      <c r="M135" s="154"/>
      <c r="T135" s="155"/>
      <c r="AT135" s="150" t="s">
        <v>249</v>
      </c>
      <c r="AU135" s="150" t="s">
        <v>87</v>
      </c>
      <c r="AV135" s="13" t="s">
        <v>87</v>
      </c>
      <c r="AW135" s="13" t="s">
        <v>37</v>
      </c>
      <c r="AX135" s="13" t="s">
        <v>76</v>
      </c>
      <c r="AY135" s="150" t="s">
        <v>223</v>
      </c>
    </row>
    <row r="136" spans="2:65" s="14" customFormat="1" ht="11.25">
      <c r="B136" s="156"/>
      <c r="D136" s="143" t="s">
        <v>249</v>
      </c>
      <c r="E136" s="157" t="s">
        <v>19</v>
      </c>
      <c r="F136" s="158" t="s">
        <v>253</v>
      </c>
      <c r="H136" s="159">
        <v>685.875</v>
      </c>
      <c r="I136" s="160"/>
      <c r="L136" s="156"/>
      <c r="M136" s="161"/>
      <c r="T136" s="162"/>
      <c r="AT136" s="157" t="s">
        <v>249</v>
      </c>
      <c r="AU136" s="157" t="s">
        <v>87</v>
      </c>
      <c r="AV136" s="14" t="s">
        <v>232</v>
      </c>
      <c r="AW136" s="14" t="s">
        <v>37</v>
      </c>
      <c r="AX136" s="14" t="s">
        <v>84</v>
      </c>
      <c r="AY136" s="157" t="s">
        <v>223</v>
      </c>
    </row>
    <row r="137" spans="2:65" s="1" customFormat="1" ht="55.5" customHeight="1">
      <c r="B137" s="34"/>
      <c r="C137" s="129" t="s">
        <v>282</v>
      </c>
      <c r="D137" s="129" t="s">
        <v>227</v>
      </c>
      <c r="E137" s="130" t="s">
        <v>2708</v>
      </c>
      <c r="F137" s="131" t="s">
        <v>2709</v>
      </c>
      <c r="G137" s="132" t="s">
        <v>247</v>
      </c>
      <c r="H137" s="133">
        <v>1881.518</v>
      </c>
      <c r="I137" s="134"/>
      <c r="J137" s="135">
        <f>ROUND(I137*H137,2)</f>
        <v>0</v>
      </c>
      <c r="K137" s="131" t="s">
        <v>272</v>
      </c>
      <c r="L137" s="34"/>
      <c r="M137" s="136" t="s">
        <v>19</v>
      </c>
      <c r="N137" s="137" t="s">
        <v>47</v>
      </c>
      <c r="P137" s="138">
        <f>O137*H137</f>
        <v>0</v>
      </c>
      <c r="Q137" s="138">
        <v>0</v>
      </c>
      <c r="R137" s="138">
        <f>Q137*H137</f>
        <v>0</v>
      </c>
      <c r="S137" s="138">
        <v>0</v>
      </c>
      <c r="T137" s="139">
        <f>S137*H137</f>
        <v>0</v>
      </c>
      <c r="AR137" s="140" t="s">
        <v>232</v>
      </c>
      <c r="AT137" s="140" t="s">
        <v>227</v>
      </c>
      <c r="AU137" s="140" t="s">
        <v>87</v>
      </c>
      <c r="AY137" s="18" t="s">
        <v>223</v>
      </c>
      <c r="BE137" s="141">
        <f>IF(N137="základní",J137,0)</f>
        <v>0</v>
      </c>
      <c r="BF137" s="141">
        <f>IF(N137="snížená",J137,0)</f>
        <v>0</v>
      </c>
      <c r="BG137" s="141">
        <f>IF(N137="zákl. přenesená",J137,0)</f>
        <v>0</v>
      </c>
      <c r="BH137" s="141">
        <f>IF(N137="sníž. přenesená",J137,0)</f>
        <v>0</v>
      </c>
      <c r="BI137" s="141">
        <f>IF(N137="nulová",J137,0)</f>
        <v>0</v>
      </c>
      <c r="BJ137" s="18" t="s">
        <v>84</v>
      </c>
      <c r="BK137" s="141">
        <f>ROUND(I137*H137,2)</f>
        <v>0</v>
      </c>
      <c r="BL137" s="18" t="s">
        <v>232</v>
      </c>
      <c r="BM137" s="140" t="s">
        <v>2710</v>
      </c>
    </row>
    <row r="138" spans="2:65" s="1" customFormat="1" ht="11.25">
      <c r="B138" s="34"/>
      <c r="D138" s="163" t="s">
        <v>274</v>
      </c>
      <c r="F138" s="164" t="s">
        <v>2711</v>
      </c>
      <c r="I138" s="165"/>
      <c r="L138" s="34"/>
      <c r="M138" s="166"/>
      <c r="T138" s="55"/>
      <c r="AT138" s="18" t="s">
        <v>274</v>
      </c>
      <c r="AU138" s="18" t="s">
        <v>87</v>
      </c>
    </row>
    <row r="139" spans="2:65" s="12" customFormat="1" ht="11.25">
      <c r="B139" s="142"/>
      <c r="D139" s="143" t="s">
        <v>249</v>
      </c>
      <c r="E139" s="144" t="s">
        <v>19</v>
      </c>
      <c r="F139" s="145" t="s">
        <v>288</v>
      </c>
      <c r="H139" s="144" t="s">
        <v>19</v>
      </c>
      <c r="I139" s="146"/>
      <c r="L139" s="142"/>
      <c r="M139" s="147"/>
      <c r="T139" s="148"/>
      <c r="AT139" s="144" t="s">
        <v>249</v>
      </c>
      <c r="AU139" s="144" t="s">
        <v>87</v>
      </c>
      <c r="AV139" s="12" t="s">
        <v>84</v>
      </c>
      <c r="AW139" s="12" t="s">
        <v>37</v>
      </c>
      <c r="AX139" s="12" t="s">
        <v>76</v>
      </c>
      <c r="AY139" s="144" t="s">
        <v>223</v>
      </c>
    </row>
    <row r="140" spans="2:65" s="13" customFormat="1" ht="11.25">
      <c r="B140" s="149"/>
      <c r="D140" s="143" t="s">
        <v>249</v>
      </c>
      <c r="E140" s="150" t="s">
        <v>19</v>
      </c>
      <c r="F140" s="151" t="s">
        <v>2712</v>
      </c>
      <c r="H140" s="152">
        <v>238.33699999999999</v>
      </c>
      <c r="I140" s="153"/>
      <c r="L140" s="149"/>
      <c r="M140" s="154"/>
      <c r="T140" s="155"/>
      <c r="AT140" s="150" t="s">
        <v>249</v>
      </c>
      <c r="AU140" s="150" t="s">
        <v>87</v>
      </c>
      <c r="AV140" s="13" t="s">
        <v>87</v>
      </c>
      <c r="AW140" s="13" t="s">
        <v>37</v>
      </c>
      <c r="AX140" s="13" t="s">
        <v>76</v>
      </c>
      <c r="AY140" s="150" t="s">
        <v>223</v>
      </c>
    </row>
    <row r="141" spans="2:65" s="13" customFormat="1" ht="11.25">
      <c r="B141" s="149"/>
      <c r="D141" s="143" t="s">
        <v>249</v>
      </c>
      <c r="E141" s="150" t="s">
        <v>19</v>
      </c>
      <c r="F141" s="151" t="s">
        <v>2713</v>
      </c>
      <c r="H141" s="152">
        <v>152.71299999999999</v>
      </c>
      <c r="I141" s="153"/>
      <c r="L141" s="149"/>
      <c r="M141" s="154"/>
      <c r="T141" s="155"/>
      <c r="AT141" s="150" t="s">
        <v>249</v>
      </c>
      <c r="AU141" s="150" t="s">
        <v>87</v>
      </c>
      <c r="AV141" s="13" t="s">
        <v>87</v>
      </c>
      <c r="AW141" s="13" t="s">
        <v>37</v>
      </c>
      <c r="AX141" s="13" t="s">
        <v>76</v>
      </c>
      <c r="AY141" s="150" t="s">
        <v>223</v>
      </c>
    </row>
    <row r="142" spans="2:65" s="13" customFormat="1" ht="11.25">
      <c r="B142" s="149"/>
      <c r="D142" s="143" t="s">
        <v>249</v>
      </c>
      <c r="E142" s="150" t="s">
        <v>19</v>
      </c>
      <c r="F142" s="151" t="s">
        <v>2714</v>
      </c>
      <c r="H142" s="152">
        <v>251.636</v>
      </c>
      <c r="I142" s="153"/>
      <c r="L142" s="149"/>
      <c r="M142" s="154"/>
      <c r="T142" s="155"/>
      <c r="AT142" s="150" t="s">
        <v>249</v>
      </c>
      <c r="AU142" s="150" t="s">
        <v>87</v>
      </c>
      <c r="AV142" s="13" t="s">
        <v>87</v>
      </c>
      <c r="AW142" s="13" t="s">
        <v>37</v>
      </c>
      <c r="AX142" s="13" t="s">
        <v>76</v>
      </c>
      <c r="AY142" s="150" t="s">
        <v>223</v>
      </c>
    </row>
    <row r="143" spans="2:65" s="15" customFormat="1" ht="11.25">
      <c r="B143" s="167"/>
      <c r="D143" s="143" t="s">
        <v>249</v>
      </c>
      <c r="E143" s="168" t="s">
        <v>19</v>
      </c>
      <c r="F143" s="169" t="s">
        <v>292</v>
      </c>
      <c r="H143" s="170">
        <v>642.68600000000004</v>
      </c>
      <c r="I143" s="171"/>
      <c r="L143" s="167"/>
      <c r="M143" s="172"/>
      <c r="T143" s="173"/>
      <c r="AT143" s="168" t="s">
        <v>249</v>
      </c>
      <c r="AU143" s="168" t="s">
        <v>87</v>
      </c>
      <c r="AV143" s="15" t="s">
        <v>233</v>
      </c>
      <c r="AW143" s="15" t="s">
        <v>37</v>
      </c>
      <c r="AX143" s="15" t="s">
        <v>76</v>
      </c>
      <c r="AY143" s="168" t="s">
        <v>223</v>
      </c>
    </row>
    <row r="144" spans="2:65" s="12" customFormat="1" ht="11.25">
      <c r="B144" s="142"/>
      <c r="D144" s="143" t="s">
        <v>249</v>
      </c>
      <c r="E144" s="144" t="s">
        <v>19</v>
      </c>
      <c r="F144" s="145" t="s">
        <v>297</v>
      </c>
      <c r="H144" s="144" t="s">
        <v>19</v>
      </c>
      <c r="I144" s="146"/>
      <c r="L144" s="142"/>
      <c r="M144" s="147"/>
      <c r="T144" s="148"/>
      <c r="AT144" s="144" t="s">
        <v>249</v>
      </c>
      <c r="AU144" s="144" t="s">
        <v>87</v>
      </c>
      <c r="AV144" s="12" t="s">
        <v>84</v>
      </c>
      <c r="AW144" s="12" t="s">
        <v>37</v>
      </c>
      <c r="AX144" s="12" t="s">
        <v>76</v>
      </c>
      <c r="AY144" s="144" t="s">
        <v>223</v>
      </c>
    </row>
    <row r="145" spans="2:65" s="13" customFormat="1" ht="11.25">
      <c r="B145" s="149"/>
      <c r="D145" s="143" t="s">
        <v>249</v>
      </c>
      <c r="E145" s="150" t="s">
        <v>19</v>
      </c>
      <c r="F145" s="151" t="s">
        <v>2715</v>
      </c>
      <c r="H145" s="152">
        <v>464.75700000000001</v>
      </c>
      <c r="I145" s="153"/>
      <c r="L145" s="149"/>
      <c r="M145" s="154"/>
      <c r="T145" s="155"/>
      <c r="AT145" s="150" t="s">
        <v>249</v>
      </c>
      <c r="AU145" s="150" t="s">
        <v>87</v>
      </c>
      <c r="AV145" s="13" t="s">
        <v>87</v>
      </c>
      <c r="AW145" s="13" t="s">
        <v>37</v>
      </c>
      <c r="AX145" s="13" t="s">
        <v>76</v>
      </c>
      <c r="AY145" s="150" t="s">
        <v>223</v>
      </c>
    </row>
    <row r="146" spans="2:65" s="13" customFormat="1" ht="11.25">
      <c r="B146" s="149"/>
      <c r="D146" s="143" t="s">
        <v>249</v>
      </c>
      <c r="E146" s="150" t="s">
        <v>19</v>
      </c>
      <c r="F146" s="151" t="s">
        <v>2716</v>
      </c>
      <c r="H146" s="152">
        <v>358.87599999999998</v>
      </c>
      <c r="I146" s="153"/>
      <c r="L146" s="149"/>
      <c r="M146" s="154"/>
      <c r="T146" s="155"/>
      <c r="AT146" s="150" t="s">
        <v>249</v>
      </c>
      <c r="AU146" s="150" t="s">
        <v>87</v>
      </c>
      <c r="AV146" s="13" t="s">
        <v>87</v>
      </c>
      <c r="AW146" s="13" t="s">
        <v>37</v>
      </c>
      <c r="AX146" s="13" t="s">
        <v>76</v>
      </c>
      <c r="AY146" s="150" t="s">
        <v>223</v>
      </c>
    </row>
    <row r="147" spans="2:65" s="13" customFormat="1" ht="11.25">
      <c r="B147" s="149"/>
      <c r="D147" s="143" t="s">
        <v>249</v>
      </c>
      <c r="E147" s="150" t="s">
        <v>19</v>
      </c>
      <c r="F147" s="151" t="s">
        <v>2717</v>
      </c>
      <c r="H147" s="152">
        <v>415.19900000000001</v>
      </c>
      <c r="I147" s="153"/>
      <c r="L147" s="149"/>
      <c r="M147" s="154"/>
      <c r="T147" s="155"/>
      <c r="AT147" s="150" t="s">
        <v>249</v>
      </c>
      <c r="AU147" s="150" t="s">
        <v>87</v>
      </c>
      <c r="AV147" s="13" t="s">
        <v>87</v>
      </c>
      <c r="AW147" s="13" t="s">
        <v>37</v>
      </c>
      <c r="AX147" s="13" t="s">
        <v>76</v>
      </c>
      <c r="AY147" s="150" t="s">
        <v>223</v>
      </c>
    </row>
    <row r="148" spans="2:65" s="15" customFormat="1" ht="11.25">
      <c r="B148" s="167"/>
      <c r="D148" s="143" t="s">
        <v>249</v>
      </c>
      <c r="E148" s="168" t="s">
        <v>19</v>
      </c>
      <c r="F148" s="169" t="s">
        <v>292</v>
      </c>
      <c r="H148" s="170">
        <v>1238.8320000000001</v>
      </c>
      <c r="I148" s="171"/>
      <c r="L148" s="167"/>
      <c r="M148" s="172"/>
      <c r="T148" s="173"/>
      <c r="AT148" s="168" t="s">
        <v>249</v>
      </c>
      <c r="AU148" s="168" t="s">
        <v>87</v>
      </c>
      <c r="AV148" s="15" t="s">
        <v>233</v>
      </c>
      <c r="AW148" s="15" t="s">
        <v>37</v>
      </c>
      <c r="AX148" s="15" t="s">
        <v>76</v>
      </c>
      <c r="AY148" s="168" t="s">
        <v>223</v>
      </c>
    </row>
    <row r="149" spans="2:65" s="14" customFormat="1" ht="11.25">
      <c r="B149" s="156"/>
      <c r="D149" s="143" t="s">
        <v>249</v>
      </c>
      <c r="E149" s="157" t="s">
        <v>19</v>
      </c>
      <c r="F149" s="158" t="s">
        <v>253</v>
      </c>
      <c r="H149" s="159">
        <v>1881.518</v>
      </c>
      <c r="I149" s="160"/>
      <c r="L149" s="156"/>
      <c r="M149" s="161"/>
      <c r="T149" s="162"/>
      <c r="AT149" s="157" t="s">
        <v>249</v>
      </c>
      <c r="AU149" s="157" t="s">
        <v>87</v>
      </c>
      <c r="AV149" s="14" t="s">
        <v>232</v>
      </c>
      <c r="AW149" s="14" t="s">
        <v>37</v>
      </c>
      <c r="AX149" s="14" t="s">
        <v>84</v>
      </c>
      <c r="AY149" s="157" t="s">
        <v>223</v>
      </c>
    </row>
    <row r="150" spans="2:65" s="1" customFormat="1" ht="37.9" customHeight="1">
      <c r="B150" s="34"/>
      <c r="C150" s="129" t="s">
        <v>301</v>
      </c>
      <c r="D150" s="129" t="s">
        <v>227</v>
      </c>
      <c r="E150" s="130" t="s">
        <v>335</v>
      </c>
      <c r="F150" s="131" t="s">
        <v>336</v>
      </c>
      <c r="G150" s="132" t="s">
        <v>271</v>
      </c>
      <c r="H150" s="133">
        <v>795</v>
      </c>
      <c r="I150" s="134"/>
      <c r="J150" s="135">
        <f>ROUND(I150*H150,2)</f>
        <v>0</v>
      </c>
      <c r="K150" s="131" t="s">
        <v>272</v>
      </c>
      <c r="L150" s="34"/>
      <c r="M150" s="136" t="s">
        <v>19</v>
      </c>
      <c r="N150" s="137" t="s">
        <v>47</v>
      </c>
      <c r="P150" s="138">
        <f>O150*H150</f>
        <v>0</v>
      </c>
      <c r="Q150" s="138">
        <v>8.4999999999999995E-4</v>
      </c>
      <c r="R150" s="138">
        <f>Q150*H150</f>
        <v>0.67574999999999996</v>
      </c>
      <c r="S150" s="138">
        <v>0</v>
      </c>
      <c r="T150" s="139">
        <f>S150*H150</f>
        <v>0</v>
      </c>
      <c r="AR150" s="140" t="s">
        <v>232</v>
      </c>
      <c r="AT150" s="140" t="s">
        <v>227</v>
      </c>
      <c r="AU150" s="140" t="s">
        <v>87</v>
      </c>
      <c r="AY150" s="18" t="s">
        <v>223</v>
      </c>
      <c r="BE150" s="141">
        <f>IF(N150="základní",J150,0)</f>
        <v>0</v>
      </c>
      <c r="BF150" s="141">
        <f>IF(N150="snížená",J150,0)</f>
        <v>0</v>
      </c>
      <c r="BG150" s="141">
        <f>IF(N150="zákl. přenesená",J150,0)</f>
        <v>0</v>
      </c>
      <c r="BH150" s="141">
        <f>IF(N150="sníž. přenesená",J150,0)</f>
        <v>0</v>
      </c>
      <c r="BI150" s="141">
        <f>IF(N150="nulová",J150,0)</f>
        <v>0</v>
      </c>
      <c r="BJ150" s="18" t="s">
        <v>84</v>
      </c>
      <c r="BK150" s="141">
        <f>ROUND(I150*H150,2)</f>
        <v>0</v>
      </c>
      <c r="BL150" s="18" t="s">
        <v>232</v>
      </c>
      <c r="BM150" s="140" t="s">
        <v>2718</v>
      </c>
    </row>
    <row r="151" spans="2:65" s="1" customFormat="1" ht="11.25">
      <c r="B151" s="34"/>
      <c r="D151" s="163" t="s">
        <v>274</v>
      </c>
      <c r="F151" s="164" t="s">
        <v>338</v>
      </c>
      <c r="I151" s="165"/>
      <c r="L151" s="34"/>
      <c r="M151" s="166"/>
      <c r="T151" s="55"/>
      <c r="AT151" s="18" t="s">
        <v>274</v>
      </c>
      <c r="AU151" s="18" t="s">
        <v>87</v>
      </c>
    </row>
    <row r="152" spans="2:65" s="13" customFormat="1" ht="11.25">
      <c r="B152" s="149"/>
      <c r="D152" s="143" t="s">
        <v>249</v>
      </c>
      <c r="E152" s="150" t="s">
        <v>19</v>
      </c>
      <c r="F152" s="151" t="s">
        <v>2719</v>
      </c>
      <c r="H152" s="152">
        <v>795</v>
      </c>
      <c r="I152" s="153"/>
      <c r="L152" s="149"/>
      <c r="M152" s="154"/>
      <c r="T152" s="155"/>
      <c r="AT152" s="150" t="s">
        <v>249</v>
      </c>
      <c r="AU152" s="150" t="s">
        <v>87</v>
      </c>
      <c r="AV152" s="13" t="s">
        <v>87</v>
      </c>
      <c r="AW152" s="13" t="s">
        <v>37</v>
      </c>
      <c r="AX152" s="13" t="s">
        <v>84</v>
      </c>
      <c r="AY152" s="150" t="s">
        <v>223</v>
      </c>
    </row>
    <row r="153" spans="2:65" s="1" customFormat="1" ht="44.25" customHeight="1">
      <c r="B153" s="34"/>
      <c r="C153" s="129" t="s">
        <v>308</v>
      </c>
      <c r="D153" s="129" t="s">
        <v>227</v>
      </c>
      <c r="E153" s="130" t="s">
        <v>341</v>
      </c>
      <c r="F153" s="131" t="s">
        <v>342</v>
      </c>
      <c r="G153" s="132" t="s">
        <v>271</v>
      </c>
      <c r="H153" s="133">
        <v>795</v>
      </c>
      <c r="I153" s="134"/>
      <c r="J153" s="135">
        <f>ROUND(I153*H153,2)</f>
        <v>0</v>
      </c>
      <c r="K153" s="131" t="s">
        <v>272</v>
      </c>
      <c r="L153" s="34"/>
      <c r="M153" s="136" t="s">
        <v>19</v>
      </c>
      <c r="N153" s="137" t="s">
        <v>47</v>
      </c>
      <c r="P153" s="138">
        <f>O153*H153</f>
        <v>0</v>
      </c>
      <c r="Q153" s="138">
        <v>0</v>
      </c>
      <c r="R153" s="138">
        <f>Q153*H153</f>
        <v>0</v>
      </c>
      <c r="S153" s="138">
        <v>0</v>
      </c>
      <c r="T153" s="139">
        <f>S153*H153</f>
        <v>0</v>
      </c>
      <c r="AR153" s="140" t="s">
        <v>232</v>
      </c>
      <c r="AT153" s="140" t="s">
        <v>227</v>
      </c>
      <c r="AU153" s="140" t="s">
        <v>87</v>
      </c>
      <c r="AY153" s="18" t="s">
        <v>223</v>
      </c>
      <c r="BE153" s="141">
        <f>IF(N153="základní",J153,0)</f>
        <v>0</v>
      </c>
      <c r="BF153" s="141">
        <f>IF(N153="snížená",J153,0)</f>
        <v>0</v>
      </c>
      <c r="BG153" s="141">
        <f>IF(N153="zákl. přenesená",J153,0)</f>
        <v>0</v>
      </c>
      <c r="BH153" s="141">
        <f>IF(N153="sníž. přenesená",J153,0)</f>
        <v>0</v>
      </c>
      <c r="BI153" s="141">
        <f>IF(N153="nulová",J153,0)</f>
        <v>0</v>
      </c>
      <c r="BJ153" s="18" t="s">
        <v>84</v>
      </c>
      <c r="BK153" s="141">
        <f>ROUND(I153*H153,2)</f>
        <v>0</v>
      </c>
      <c r="BL153" s="18" t="s">
        <v>232</v>
      </c>
      <c r="BM153" s="140" t="s">
        <v>2720</v>
      </c>
    </row>
    <row r="154" spans="2:65" s="1" customFormat="1" ht="11.25">
      <c r="B154" s="34"/>
      <c r="D154" s="163" t="s">
        <v>274</v>
      </c>
      <c r="F154" s="164" t="s">
        <v>344</v>
      </c>
      <c r="I154" s="165"/>
      <c r="L154" s="34"/>
      <c r="M154" s="166"/>
      <c r="T154" s="55"/>
      <c r="AT154" s="18" t="s">
        <v>274</v>
      </c>
      <c r="AU154" s="18" t="s">
        <v>87</v>
      </c>
    </row>
    <row r="155" spans="2:65" s="13" customFormat="1" ht="11.25">
      <c r="B155" s="149"/>
      <c r="D155" s="143" t="s">
        <v>249</v>
      </c>
      <c r="E155" s="150" t="s">
        <v>19</v>
      </c>
      <c r="F155" s="151" t="s">
        <v>2719</v>
      </c>
      <c r="H155" s="152">
        <v>795</v>
      </c>
      <c r="I155" s="153"/>
      <c r="L155" s="149"/>
      <c r="M155" s="154"/>
      <c r="T155" s="155"/>
      <c r="AT155" s="150" t="s">
        <v>249</v>
      </c>
      <c r="AU155" s="150" t="s">
        <v>87</v>
      </c>
      <c r="AV155" s="13" t="s">
        <v>87</v>
      </c>
      <c r="AW155" s="13" t="s">
        <v>37</v>
      </c>
      <c r="AX155" s="13" t="s">
        <v>84</v>
      </c>
      <c r="AY155" s="150" t="s">
        <v>223</v>
      </c>
    </row>
    <row r="156" spans="2:65" s="1" customFormat="1" ht="37.9" customHeight="1">
      <c r="B156" s="34"/>
      <c r="C156" s="129" t="s">
        <v>8</v>
      </c>
      <c r="D156" s="129" t="s">
        <v>227</v>
      </c>
      <c r="E156" s="130" t="s">
        <v>2721</v>
      </c>
      <c r="F156" s="131" t="s">
        <v>2722</v>
      </c>
      <c r="G156" s="132" t="s">
        <v>271</v>
      </c>
      <c r="H156" s="133">
        <v>3420.942</v>
      </c>
      <c r="I156" s="134"/>
      <c r="J156" s="135">
        <f>ROUND(I156*H156,2)</f>
        <v>0</v>
      </c>
      <c r="K156" s="131" t="s">
        <v>272</v>
      </c>
      <c r="L156" s="34"/>
      <c r="M156" s="136" t="s">
        <v>19</v>
      </c>
      <c r="N156" s="137" t="s">
        <v>47</v>
      </c>
      <c r="P156" s="138">
        <f>O156*H156</f>
        <v>0</v>
      </c>
      <c r="Q156" s="138">
        <v>5.9000000000000003E-4</v>
      </c>
      <c r="R156" s="138">
        <f>Q156*H156</f>
        <v>2.0183557800000003</v>
      </c>
      <c r="S156" s="138">
        <v>0</v>
      </c>
      <c r="T156" s="139">
        <f>S156*H156</f>
        <v>0</v>
      </c>
      <c r="AR156" s="140" t="s">
        <v>232</v>
      </c>
      <c r="AT156" s="140" t="s">
        <v>227</v>
      </c>
      <c r="AU156" s="140" t="s">
        <v>87</v>
      </c>
      <c r="AY156" s="18" t="s">
        <v>223</v>
      </c>
      <c r="BE156" s="141">
        <f>IF(N156="základní",J156,0)</f>
        <v>0</v>
      </c>
      <c r="BF156" s="141">
        <f>IF(N156="snížená",J156,0)</f>
        <v>0</v>
      </c>
      <c r="BG156" s="141">
        <f>IF(N156="zákl. přenesená",J156,0)</f>
        <v>0</v>
      </c>
      <c r="BH156" s="141">
        <f>IF(N156="sníž. přenesená",J156,0)</f>
        <v>0</v>
      </c>
      <c r="BI156" s="141">
        <f>IF(N156="nulová",J156,0)</f>
        <v>0</v>
      </c>
      <c r="BJ156" s="18" t="s">
        <v>84</v>
      </c>
      <c r="BK156" s="141">
        <f>ROUND(I156*H156,2)</f>
        <v>0</v>
      </c>
      <c r="BL156" s="18" t="s">
        <v>232</v>
      </c>
      <c r="BM156" s="140" t="s">
        <v>2723</v>
      </c>
    </row>
    <row r="157" spans="2:65" s="1" customFormat="1" ht="11.25">
      <c r="B157" s="34"/>
      <c r="D157" s="163" t="s">
        <v>274</v>
      </c>
      <c r="F157" s="164" t="s">
        <v>2724</v>
      </c>
      <c r="I157" s="165"/>
      <c r="L157" s="34"/>
      <c r="M157" s="166"/>
      <c r="T157" s="55"/>
      <c r="AT157" s="18" t="s">
        <v>274</v>
      </c>
      <c r="AU157" s="18" t="s">
        <v>87</v>
      </c>
    </row>
    <row r="158" spans="2:65" s="13" customFormat="1" ht="11.25">
      <c r="B158" s="149"/>
      <c r="D158" s="143" t="s">
        <v>249</v>
      </c>
      <c r="E158" s="150" t="s">
        <v>19</v>
      </c>
      <c r="F158" s="151" t="s">
        <v>2725</v>
      </c>
      <c r="H158" s="152">
        <v>1278.3530000000001</v>
      </c>
      <c r="I158" s="153"/>
      <c r="L158" s="149"/>
      <c r="M158" s="154"/>
      <c r="T158" s="155"/>
      <c r="AT158" s="150" t="s">
        <v>249</v>
      </c>
      <c r="AU158" s="150" t="s">
        <v>87</v>
      </c>
      <c r="AV158" s="13" t="s">
        <v>87</v>
      </c>
      <c r="AW158" s="13" t="s">
        <v>37</v>
      </c>
      <c r="AX158" s="13" t="s">
        <v>76</v>
      </c>
      <c r="AY158" s="150" t="s">
        <v>223</v>
      </c>
    </row>
    <row r="159" spans="2:65" s="13" customFormat="1" ht="11.25">
      <c r="B159" s="149"/>
      <c r="D159" s="143" t="s">
        <v>249</v>
      </c>
      <c r="E159" s="150" t="s">
        <v>19</v>
      </c>
      <c r="F159" s="151" t="s">
        <v>2726</v>
      </c>
      <c r="H159" s="152">
        <v>930.16099999999994</v>
      </c>
      <c r="I159" s="153"/>
      <c r="L159" s="149"/>
      <c r="M159" s="154"/>
      <c r="T159" s="155"/>
      <c r="AT159" s="150" t="s">
        <v>249</v>
      </c>
      <c r="AU159" s="150" t="s">
        <v>87</v>
      </c>
      <c r="AV159" s="13" t="s">
        <v>87</v>
      </c>
      <c r="AW159" s="13" t="s">
        <v>37</v>
      </c>
      <c r="AX159" s="13" t="s">
        <v>76</v>
      </c>
      <c r="AY159" s="150" t="s">
        <v>223</v>
      </c>
    </row>
    <row r="160" spans="2:65" s="13" customFormat="1" ht="11.25">
      <c r="B160" s="149"/>
      <c r="D160" s="143" t="s">
        <v>249</v>
      </c>
      <c r="E160" s="150" t="s">
        <v>19</v>
      </c>
      <c r="F160" s="151" t="s">
        <v>2727</v>
      </c>
      <c r="H160" s="152">
        <v>1212.4280000000001</v>
      </c>
      <c r="I160" s="153"/>
      <c r="L160" s="149"/>
      <c r="M160" s="154"/>
      <c r="T160" s="155"/>
      <c r="AT160" s="150" t="s">
        <v>249</v>
      </c>
      <c r="AU160" s="150" t="s">
        <v>87</v>
      </c>
      <c r="AV160" s="13" t="s">
        <v>87</v>
      </c>
      <c r="AW160" s="13" t="s">
        <v>37</v>
      </c>
      <c r="AX160" s="13" t="s">
        <v>76</v>
      </c>
      <c r="AY160" s="150" t="s">
        <v>223</v>
      </c>
    </row>
    <row r="161" spans="2:65" s="14" customFormat="1" ht="11.25">
      <c r="B161" s="156"/>
      <c r="D161" s="143" t="s">
        <v>249</v>
      </c>
      <c r="E161" s="157" t="s">
        <v>19</v>
      </c>
      <c r="F161" s="158" t="s">
        <v>253</v>
      </c>
      <c r="H161" s="159">
        <v>3420.942</v>
      </c>
      <c r="I161" s="160"/>
      <c r="L161" s="156"/>
      <c r="M161" s="161"/>
      <c r="T161" s="162"/>
      <c r="AT161" s="157" t="s">
        <v>249</v>
      </c>
      <c r="AU161" s="157" t="s">
        <v>87</v>
      </c>
      <c r="AV161" s="14" t="s">
        <v>232</v>
      </c>
      <c r="AW161" s="14" t="s">
        <v>37</v>
      </c>
      <c r="AX161" s="14" t="s">
        <v>84</v>
      </c>
      <c r="AY161" s="157" t="s">
        <v>223</v>
      </c>
    </row>
    <row r="162" spans="2:65" s="1" customFormat="1" ht="37.9" customHeight="1">
      <c r="B162" s="34"/>
      <c r="C162" s="129" t="s">
        <v>322</v>
      </c>
      <c r="D162" s="129" t="s">
        <v>227</v>
      </c>
      <c r="E162" s="130" t="s">
        <v>2728</v>
      </c>
      <c r="F162" s="131" t="s">
        <v>2729</v>
      </c>
      <c r="G162" s="132" t="s">
        <v>271</v>
      </c>
      <c r="H162" s="133">
        <v>3420.942</v>
      </c>
      <c r="I162" s="134"/>
      <c r="J162" s="135">
        <f>ROUND(I162*H162,2)</f>
        <v>0</v>
      </c>
      <c r="K162" s="131" t="s">
        <v>272</v>
      </c>
      <c r="L162" s="34"/>
      <c r="M162" s="136" t="s">
        <v>19</v>
      </c>
      <c r="N162" s="137" t="s">
        <v>47</v>
      </c>
      <c r="P162" s="138">
        <f>O162*H162</f>
        <v>0</v>
      </c>
      <c r="Q162" s="138">
        <v>0</v>
      </c>
      <c r="R162" s="138">
        <f>Q162*H162</f>
        <v>0</v>
      </c>
      <c r="S162" s="138">
        <v>0</v>
      </c>
      <c r="T162" s="139">
        <f>S162*H162</f>
        <v>0</v>
      </c>
      <c r="AR162" s="140" t="s">
        <v>232</v>
      </c>
      <c r="AT162" s="140" t="s">
        <v>227</v>
      </c>
      <c r="AU162" s="140" t="s">
        <v>87</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2730</v>
      </c>
    </row>
    <row r="163" spans="2:65" s="1" customFormat="1" ht="11.25">
      <c r="B163" s="34"/>
      <c r="D163" s="163" t="s">
        <v>274</v>
      </c>
      <c r="F163" s="164" t="s">
        <v>2731</v>
      </c>
      <c r="I163" s="165"/>
      <c r="L163" s="34"/>
      <c r="M163" s="166"/>
      <c r="T163" s="55"/>
      <c r="AT163" s="18" t="s">
        <v>274</v>
      </c>
      <c r="AU163" s="18" t="s">
        <v>87</v>
      </c>
    </row>
    <row r="164" spans="2:65" s="13" customFormat="1" ht="11.25">
      <c r="B164" s="149"/>
      <c r="D164" s="143" t="s">
        <v>249</v>
      </c>
      <c r="E164" s="150" t="s">
        <v>19</v>
      </c>
      <c r="F164" s="151" t="s">
        <v>2725</v>
      </c>
      <c r="H164" s="152">
        <v>1278.3530000000001</v>
      </c>
      <c r="I164" s="153"/>
      <c r="L164" s="149"/>
      <c r="M164" s="154"/>
      <c r="T164" s="155"/>
      <c r="AT164" s="150" t="s">
        <v>249</v>
      </c>
      <c r="AU164" s="150" t="s">
        <v>87</v>
      </c>
      <c r="AV164" s="13" t="s">
        <v>87</v>
      </c>
      <c r="AW164" s="13" t="s">
        <v>37</v>
      </c>
      <c r="AX164" s="13" t="s">
        <v>76</v>
      </c>
      <c r="AY164" s="150" t="s">
        <v>223</v>
      </c>
    </row>
    <row r="165" spans="2:65" s="13" customFormat="1" ht="11.25">
      <c r="B165" s="149"/>
      <c r="D165" s="143" t="s">
        <v>249</v>
      </c>
      <c r="E165" s="150" t="s">
        <v>19</v>
      </c>
      <c r="F165" s="151" t="s">
        <v>2726</v>
      </c>
      <c r="H165" s="152">
        <v>930.16099999999994</v>
      </c>
      <c r="I165" s="153"/>
      <c r="L165" s="149"/>
      <c r="M165" s="154"/>
      <c r="T165" s="155"/>
      <c r="AT165" s="150" t="s">
        <v>249</v>
      </c>
      <c r="AU165" s="150" t="s">
        <v>87</v>
      </c>
      <c r="AV165" s="13" t="s">
        <v>87</v>
      </c>
      <c r="AW165" s="13" t="s">
        <v>37</v>
      </c>
      <c r="AX165" s="13" t="s">
        <v>76</v>
      </c>
      <c r="AY165" s="150" t="s">
        <v>223</v>
      </c>
    </row>
    <row r="166" spans="2:65" s="13" customFormat="1" ht="11.25">
      <c r="B166" s="149"/>
      <c r="D166" s="143" t="s">
        <v>249</v>
      </c>
      <c r="E166" s="150" t="s">
        <v>19</v>
      </c>
      <c r="F166" s="151" t="s">
        <v>2727</v>
      </c>
      <c r="H166" s="152">
        <v>1212.4280000000001</v>
      </c>
      <c r="I166" s="153"/>
      <c r="L166" s="149"/>
      <c r="M166" s="154"/>
      <c r="T166" s="155"/>
      <c r="AT166" s="150" t="s">
        <v>249</v>
      </c>
      <c r="AU166" s="150" t="s">
        <v>87</v>
      </c>
      <c r="AV166" s="13" t="s">
        <v>87</v>
      </c>
      <c r="AW166" s="13" t="s">
        <v>37</v>
      </c>
      <c r="AX166" s="13" t="s">
        <v>76</v>
      </c>
      <c r="AY166" s="150" t="s">
        <v>223</v>
      </c>
    </row>
    <row r="167" spans="2:65" s="14" customFormat="1" ht="11.25">
      <c r="B167" s="156"/>
      <c r="D167" s="143" t="s">
        <v>249</v>
      </c>
      <c r="E167" s="157" t="s">
        <v>19</v>
      </c>
      <c r="F167" s="158" t="s">
        <v>253</v>
      </c>
      <c r="H167" s="159">
        <v>3420.942</v>
      </c>
      <c r="I167" s="160"/>
      <c r="L167" s="156"/>
      <c r="M167" s="161"/>
      <c r="T167" s="162"/>
      <c r="AT167" s="157" t="s">
        <v>249</v>
      </c>
      <c r="AU167" s="157" t="s">
        <v>87</v>
      </c>
      <c r="AV167" s="14" t="s">
        <v>232</v>
      </c>
      <c r="AW167" s="14" t="s">
        <v>37</v>
      </c>
      <c r="AX167" s="14" t="s">
        <v>84</v>
      </c>
      <c r="AY167" s="157" t="s">
        <v>223</v>
      </c>
    </row>
    <row r="168" spans="2:65" s="1" customFormat="1" ht="66.75" customHeight="1">
      <c r="B168" s="34"/>
      <c r="C168" s="129" t="s">
        <v>328</v>
      </c>
      <c r="D168" s="129" t="s">
        <v>227</v>
      </c>
      <c r="E168" s="130" t="s">
        <v>245</v>
      </c>
      <c r="F168" s="131" t="s">
        <v>246</v>
      </c>
      <c r="G168" s="132" t="s">
        <v>247</v>
      </c>
      <c r="H168" s="133">
        <v>810.43600000000004</v>
      </c>
      <c r="I168" s="134"/>
      <c r="J168" s="135">
        <f>ROUND(I168*H168,2)</f>
        <v>0</v>
      </c>
      <c r="K168" s="131" t="s">
        <v>231</v>
      </c>
      <c r="L168" s="34"/>
      <c r="M168" s="136" t="s">
        <v>19</v>
      </c>
      <c r="N168" s="137" t="s">
        <v>47</v>
      </c>
      <c r="P168" s="138">
        <f>O168*H168</f>
        <v>0</v>
      </c>
      <c r="Q168" s="138">
        <v>0</v>
      </c>
      <c r="R168" s="138">
        <f>Q168*H168</f>
        <v>0</v>
      </c>
      <c r="S168" s="138">
        <v>0</v>
      </c>
      <c r="T168" s="139">
        <f>S168*H168</f>
        <v>0</v>
      </c>
      <c r="AR168" s="140" t="s">
        <v>232</v>
      </c>
      <c r="AT168" s="140" t="s">
        <v>227</v>
      </c>
      <c r="AU168" s="140" t="s">
        <v>87</v>
      </c>
      <c r="AY168" s="18" t="s">
        <v>223</v>
      </c>
      <c r="BE168" s="141">
        <f>IF(N168="základní",J168,0)</f>
        <v>0</v>
      </c>
      <c r="BF168" s="141">
        <f>IF(N168="snížená",J168,0)</f>
        <v>0</v>
      </c>
      <c r="BG168" s="141">
        <f>IF(N168="zákl. přenesená",J168,0)</f>
        <v>0</v>
      </c>
      <c r="BH168" s="141">
        <f>IF(N168="sníž. přenesená",J168,0)</f>
        <v>0</v>
      </c>
      <c r="BI168" s="141">
        <f>IF(N168="nulová",J168,0)</f>
        <v>0</v>
      </c>
      <c r="BJ168" s="18" t="s">
        <v>84</v>
      </c>
      <c r="BK168" s="141">
        <f>ROUND(I168*H168,2)</f>
        <v>0</v>
      </c>
      <c r="BL168" s="18" t="s">
        <v>232</v>
      </c>
      <c r="BM168" s="140" t="s">
        <v>2732</v>
      </c>
    </row>
    <row r="169" spans="2:65" s="12" customFormat="1" ht="11.25">
      <c r="B169" s="142"/>
      <c r="D169" s="143" t="s">
        <v>249</v>
      </c>
      <c r="E169" s="144" t="s">
        <v>19</v>
      </c>
      <c r="F169" s="145" t="s">
        <v>250</v>
      </c>
      <c r="H169" s="144" t="s">
        <v>19</v>
      </c>
      <c r="I169" s="146"/>
      <c r="L169" s="142"/>
      <c r="M169" s="147"/>
      <c r="T169" s="148"/>
      <c r="AT169" s="144" t="s">
        <v>249</v>
      </c>
      <c r="AU169" s="144" t="s">
        <v>87</v>
      </c>
      <c r="AV169" s="12" t="s">
        <v>84</v>
      </c>
      <c r="AW169" s="12" t="s">
        <v>37</v>
      </c>
      <c r="AX169" s="12" t="s">
        <v>76</v>
      </c>
      <c r="AY169" s="144" t="s">
        <v>223</v>
      </c>
    </row>
    <row r="170" spans="2:65" s="13" customFormat="1" ht="11.25">
      <c r="B170" s="149"/>
      <c r="D170" s="143" t="s">
        <v>249</v>
      </c>
      <c r="E170" s="150" t="s">
        <v>19</v>
      </c>
      <c r="F170" s="151" t="s">
        <v>2733</v>
      </c>
      <c r="H170" s="152">
        <v>167.75</v>
      </c>
      <c r="I170" s="153"/>
      <c r="L170" s="149"/>
      <c r="M170" s="154"/>
      <c r="T170" s="155"/>
      <c r="AT170" s="150" t="s">
        <v>249</v>
      </c>
      <c r="AU170" s="150" t="s">
        <v>87</v>
      </c>
      <c r="AV170" s="13" t="s">
        <v>87</v>
      </c>
      <c r="AW170" s="13" t="s">
        <v>37</v>
      </c>
      <c r="AX170" s="13" t="s">
        <v>76</v>
      </c>
      <c r="AY170" s="150" t="s">
        <v>223</v>
      </c>
    </row>
    <row r="171" spans="2:65" s="13" customFormat="1" ht="11.25">
      <c r="B171" s="149"/>
      <c r="D171" s="143" t="s">
        <v>249</v>
      </c>
      <c r="E171" s="150" t="s">
        <v>19</v>
      </c>
      <c r="F171" s="151" t="s">
        <v>2734</v>
      </c>
      <c r="H171" s="152">
        <v>642.68600000000004</v>
      </c>
      <c r="I171" s="153"/>
      <c r="L171" s="149"/>
      <c r="M171" s="154"/>
      <c r="T171" s="155"/>
      <c r="AT171" s="150" t="s">
        <v>249</v>
      </c>
      <c r="AU171" s="150" t="s">
        <v>87</v>
      </c>
      <c r="AV171" s="13" t="s">
        <v>87</v>
      </c>
      <c r="AW171" s="13" t="s">
        <v>37</v>
      </c>
      <c r="AX171" s="13" t="s">
        <v>76</v>
      </c>
      <c r="AY171" s="150" t="s">
        <v>223</v>
      </c>
    </row>
    <row r="172" spans="2:65" s="14" customFormat="1" ht="11.25">
      <c r="B172" s="156"/>
      <c r="D172" s="143" t="s">
        <v>249</v>
      </c>
      <c r="E172" s="157" t="s">
        <v>19</v>
      </c>
      <c r="F172" s="158" t="s">
        <v>253</v>
      </c>
      <c r="H172" s="159">
        <v>810.43600000000004</v>
      </c>
      <c r="I172" s="160"/>
      <c r="L172" s="156"/>
      <c r="M172" s="161"/>
      <c r="T172" s="162"/>
      <c r="AT172" s="157" t="s">
        <v>249</v>
      </c>
      <c r="AU172" s="157" t="s">
        <v>87</v>
      </c>
      <c r="AV172" s="14" t="s">
        <v>232</v>
      </c>
      <c r="AW172" s="14" t="s">
        <v>37</v>
      </c>
      <c r="AX172" s="14" t="s">
        <v>84</v>
      </c>
      <c r="AY172" s="157" t="s">
        <v>223</v>
      </c>
    </row>
    <row r="173" spans="2:65" s="1" customFormat="1" ht="66.75" customHeight="1">
      <c r="B173" s="34"/>
      <c r="C173" s="129" t="s">
        <v>334</v>
      </c>
      <c r="D173" s="129" t="s">
        <v>227</v>
      </c>
      <c r="E173" s="130" t="s">
        <v>255</v>
      </c>
      <c r="F173" s="131" t="s">
        <v>256</v>
      </c>
      <c r="G173" s="132" t="s">
        <v>247</v>
      </c>
      <c r="H173" s="133">
        <v>1756.9570000000001</v>
      </c>
      <c r="I173" s="134"/>
      <c r="J173" s="135">
        <f>ROUND(I173*H173,2)</f>
        <v>0</v>
      </c>
      <c r="K173" s="131" t="s">
        <v>231</v>
      </c>
      <c r="L173" s="34"/>
      <c r="M173" s="136" t="s">
        <v>19</v>
      </c>
      <c r="N173" s="137" t="s">
        <v>47</v>
      </c>
      <c r="P173" s="138">
        <f>O173*H173</f>
        <v>0</v>
      </c>
      <c r="Q173" s="138">
        <v>0</v>
      </c>
      <c r="R173" s="138">
        <f>Q173*H173</f>
        <v>0</v>
      </c>
      <c r="S173" s="138">
        <v>0</v>
      </c>
      <c r="T173" s="139">
        <f>S173*H173</f>
        <v>0</v>
      </c>
      <c r="AR173" s="140" t="s">
        <v>232</v>
      </c>
      <c r="AT173" s="140" t="s">
        <v>227</v>
      </c>
      <c r="AU173" s="140" t="s">
        <v>87</v>
      </c>
      <c r="AY173" s="18" t="s">
        <v>223</v>
      </c>
      <c r="BE173" s="141">
        <f>IF(N173="základní",J173,0)</f>
        <v>0</v>
      </c>
      <c r="BF173" s="141">
        <f>IF(N173="snížená",J173,0)</f>
        <v>0</v>
      </c>
      <c r="BG173" s="141">
        <f>IF(N173="zákl. přenesená",J173,0)</f>
        <v>0</v>
      </c>
      <c r="BH173" s="141">
        <f>IF(N173="sníž. přenesená",J173,0)</f>
        <v>0</v>
      </c>
      <c r="BI173" s="141">
        <f>IF(N173="nulová",J173,0)</f>
        <v>0</v>
      </c>
      <c r="BJ173" s="18" t="s">
        <v>84</v>
      </c>
      <c r="BK173" s="141">
        <f>ROUND(I173*H173,2)</f>
        <v>0</v>
      </c>
      <c r="BL173" s="18" t="s">
        <v>232</v>
      </c>
      <c r="BM173" s="140" t="s">
        <v>2735</v>
      </c>
    </row>
    <row r="174" spans="2:65" s="12" customFormat="1" ht="11.25">
      <c r="B174" s="142"/>
      <c r="D174" s="143" t="s">
        <v>249</v>
      </c>
      <c r="E174" s="144" t="s">
        <v>19</v>
      </c>
      <c r="F174" s="145" t="s">
        <v>258</v>
      </c>
      <c r="H174" s="144" t="s">
        <v>19</v>
      </c>
      <c r="I174" s="146"/>
      <c r="L174" s="142"/>
      <c r="M174" s="147"/>
      <c r="T174" s="148"/>
      <c r="AT174" s="144" t="s">
        <v>249</v>
      </c>
      <c r="AU174" s="144" t="s">
        <v>87</v>
      </c>
      <c r="AV174" s="12" t="s">
        <v>84</v>
      </c>
      <c r="AW174" s="12" t="s">
        <v>37</v>
      </c>
      <c r="AX174" s="12" t="s">
        <v>76</v>
      </c>
      <c r="AY174" s="144" t="s">
        <v>223</v>
      </c>
    </row>
    <row r="175" spans="2:65" s="13" customFormat="1" ht="11.25">
      <c r="B175" s="149"/>
      <c r="D175" s="143" t="s">
        <v>249</v>
      </c>
      <c r="E175" s="150" t="s">
        <v>19</v>
      </c>
      <c r="F175" s="151" t="s">
        <v>2736</v>
      </c>
      <c r="H175" s="152">
        <v>518.125</v>
      </c>
      <c r="I175" s="153"/>
      <c r="L175" s="149"/>
      <c r="M175" s="154"/>
      <c r="T175" s="155"/>
      <c r="AT175" s="150" t="s">
        <v>249</v>
      </c>
      <c r="AU175" s="150" t="s">
        <v>87</v>
      </c>
      <c r="AV175" s="13" t="s">
        <v>87</v>
      </c>
      <c r="AW175" s="13" t="s">
        <v>37</v>
      </c>
      <c r="AX175" s="13" t="s">
        <v>76</v>
      </c>
      <c r="AY175" s="150" t="s">
        <v>223</v>
      </c>
    </row>
    <row r="176" spans="2:65" s="13" customFormat="1" ht="11.25">
      <c r="B176" s="149"/>
      <c r="D176" s="143" t="s">
        <v>249</v>
      </c>
      <c r="E176" s="150" t="s">
        <v>19</v>
      </c>
      <c r="F176" s="151" t="s">
        <v>2737</v>
      </c>
      <c r="H176" s="152">
        <v>1238.8320000000001</v>
      </c>
      <c r="I176" s="153"/>
      <c r="L176" s="149"/>
      <c r="M176" s="154"/>
      <c r="T176" s="155"/>
      <c r="AT176" s="150" t="s">
        <v>249</v>
      </c>
      <c r="AU176" s="150" t="s">
        <v>87</v>
      </c>
      <c r="AV176" s="13" t="s">
        <v>87</v>
      </c>
      <c r="AW176" s="13" t="s">
        <v>37</v>
      </c>
      <c r="AX176" s="13" t="s">
        <v>76</v>
      </c>
      <c r="AY176" s="150" t="s">
        <v>223</v>
      </c>
    </row>
    <row r="177" spans="2:65" s="14" customFormat="1" ht="11.25">
      <c r="B177" s="156"/>
      <c r="D177" s="143" t="s">
        <v>249</v>
      </c>
      <c r="E177" s="157" t="s">
        <v>19</v>
      </c>
      <c r="F177" s="158" t="s">
        <v>253</v>
      </c>
      <c r="H177" s="159">
        <v>1756.9570000000001</v>
      </c>
      <c r="I177" s="160"/>
      <c r="L177" s="156"/>
      <c r="M177" s="161"/>
      <c r="T177" s="162"/>
      <c r="AT177" s="157" t="s">
        <v>249</v>
      </c>
      <c r="AU177" s="157" t="s">
        <v>87</v>
      </c>
      <c r="AV177" s="14" t="s">
        <v>232</v>
      </c>
      <c r="AW177" s="14" t="s">
        <v>37</v>
      </c>
      <c r="AX177" s="14" t="s">
        <v>84</v>
      </c>
      <c r="AY177" s="157" t="s">
        <v>223</v>
      </c>
    </row>
    <row r="178" spans="2:65" s="1" customFormat="1" ht="49.15" customHeight="1">
      <c r="B178" s="34"/>
      <c r="C178" s="129" t="s">
        <v>340</v>
      </c>
      <c r="D178" s="129" t="s">
        <v>227</v>
      </c>
      <c r="E178" s="130" t="s">
        <v>263</v>
      </c>
      <c r="F178" s="131" t="s">
        <v>264</v>
      </c>
      <c r="G178" s="132" t="s">
        <v>265</v>
      </c>
      <c r="H178" s="133">
        <v>1580.35</v>
      </c>
      <c r="I178" s="134"/>
      <c r="J178" s="135">
        <f>ROUND(I178*H178,2)</f>
        <v>0</v>
      </c>
      <c r="K178" s="131" t="s">
        <v>231</v>
      </c>
      <c r="L178" s="34"/>
      <c r="M178" s="136" t="s">
        <v>19</v>
      </c>
      <c r="N178" s="137" t="s">
        <v>47</v>
      </c>
      <c r="P178" s="138">
        <f>O178*H178</f>
        <v>0</v>
      </c>
      <c r="Q178" s="138">
        <v>0</v>
      </c>
      <c r="R178" s="138">
        <f>Q178*H178</f>
        <v>0</v>
      </c>
      <c r="S178" s="138">
        <v>0</v>
      </c>
      <c r="T178" s="139">
        <f>S178*H178</f>
        <v>0</v>
      </c>
      <c r="AR178" s="140" t="s">
        <v>232</v>
      </c>
      <c r="AT178" s="140" t="s">
        <v>227</v>
      </c>
      <c r="AU178" s="140" t="s">
        <v>87</v>
      </c>
      <c r="AY178" s="18" t="s">
        <v>223</v>
      </c>
      <c r="BE178" s="141">
        <f>IF(N178="základní",J178,0)</f>
        <v>0</v>
      </c>
      <c r="BF178" s="141">
        <f>IF(N178="snížená",J178,0)</f>
        <v>0</v>
      </c>
      <c r="BG178" s="141">
        <f>IF(N178="zákl. přenesená",J178,0)</f>
        <v>0</v>
      </c>
      <c r="BH178" s="141">
        <f>IF(N178="sníž. přenesená",J178,0)</f>
        <v>0</v>
      </c>
      <c r="BI178" s="141">
        <f>IF(N178="nulová",J178,0)</f>
        <v>0</v>
      </c>
      <c r="BJ178" s="18" t="s">
        <v>84</v>
      </c>
      <c r="BK178" s="141">
        <f>ROUND(I178*H178,2)</f>
        <v>0</v>
      </c>
      <c r="BL178" s="18" t="s">
        <v>232</v>
      </c>
      <c r="BM178" s="140" t="s">
        <v>2738</v>
      </c>
    </row>
    <row r="179" spans="2:65" s="13" customFormat="1" ht="22.5">
      <c r="B179" s="149"/>
      <c r="D179" s="143" t="s">
        <v>249</v>
      </c>
      <c r="E179" s="150" t="s">
        <v>19</v>
      </c>
      <c r="F179" s="151" t="s">
        <v>2739</v>
      </c>
      <c r="H179" s="152">
        <v>1580.35</v>
      </c>
      <c r="I179" s="153"/>
      <c r="L179" s="149"/>
      <c r="M179" s="154"/>
      <c r="T179" s="155"/>
      <c r="AT179" s="150" t="s">
        <v>249</v>
      </c>
      <c r="AU179" s="150" t="s">
        <v>87</v>
      </c>
      <c r="AV179" s="13" t="s">
        <v>87</v>
      </c>
      <c r="AW179" s="13" t="s">
        <v>37</v>
      </c>
      <c r="AX179" s="13" t="s">
        <v>84</v>
      </c>
      <c r="AY179" s="150" t="s">
        <v>223</v>
      </c>
    </row>
    <row r="180" spans="2:65" s="1" customFormat="1" ht="44.25" customHeight="1">
      <c r="B180" s="34"/>
      <c r="C180" s="129" t="s">
        <v>346</v>
      </c>
      <c r="D180" s="129" t="s">
        <v>227</v>
      </c>
      <c r="E180" s="130" t="s">
        <v>347</v>
      </c>
      <c r="F180" s="131" t="s">
        <v>348</v>
      </c>
      <c r="G180" s="132" t="s">
        <v>247</v>
      </c>
      <c r="H180" s="133">
        <v>1807.93</v>
      </c>
      <c r="I180" s="134"/>
      <c r="J180" s="135">
        <f>ROUND(I180*H180,2)</f>
        <v>0</v>
      </c>
      <c r="K180" s="131" t="s">
        <v>272</v>
      </c>
      <c r="L180" s="34"/>
      <c r="M180" s="136" t="s">
        <v>19</v>
      </c>
      <c r="N180" s="137" t="s">
        <v>47</v>
      </c>
      <c r="P180" s="138">
        <f>O180*H180</f>
        <v>0</v>
      </c>
      <c r="Q180" s="138">
        <v>0</v>
      </c>
      <c r="R180" s="138">
        <f>Q180*H180</f>
        <v>0</v>
      </c>
      <c r="S180" s="138">
        <v>0</v>
      </c>
      <c r="T180" s="139">
        <f>S180*H180</f>
        <v>0</v>
      </c>
      <c r="AR180" s="140" t="s">
        <v>232</v>
      </c>
      <c r="AT180" s="140" t="s">
        <v>227</v>
      </c>
      <c r="AU180" s="140" t="s">
        <v>87</v>
      </c>
      <c r="AY180" s="18" t="s">
        <v>223</v>
      </c>
      <c r="BE180" s="141">
        <f>IF(N180="základní",J180,0)</f>
        <v>0</v>
      </c>
      <c r="BF180" s="141">
        <f>IF(N180="snížená",J180,0)</f>
        <v>0</v>
      </c>
      <c r="BG180" s="141">
        <f>IF(N180="zákl. přenesená",J180,0)</f>
        <v>0</v>
      </c>
      <c r="BH180" s="141">
        <f>IF(N180="sníž. přenesená",J180,0)</f>
        <v>0</v>
      </c>
      <c r="BI180" s="141">
        <f>IF(N180="nulová",J180,0)</f>
        <v>0</v>
      </c>
      <c r="BJ180" s="18" t="s">
        <v>84</v>
      </c>
      <c r="BK180" s="141">
        <f>ROUND(I180*H180,2)</f>
        <v>0</v>
      </c>
      <c r="BL180" s="18" t="s">
        <v>232</v>
      </c>
      <c r="BM180" s="140" t="s">
        <v>2740</v>
      </c>
    </row>
    <row r="181" spans="2:65" s="1" customFormat="1" ht="11.25">
      <c r="B181" s="34"/>
      <c r="D181" s="163" t="s">
        <v>274</v>
      </c>
      <c r="F181" s="164" t="s">
        <v>350</v>
      </c>
      <c r="I181" s="165"/>
      <c r="L181" s="34"/>
      <c r="M181" s="166"/>
      <c r="T181" s="55"/>
      <c r="AT181" s="18" t="s">
        <v>274</v>
      </c>
      <c r="AU181" s="18" t="s">
        <v>87</v>
      </c>
    </row>
    <row r="182" spans="2:65" s="13" customFormat="1" ht="11.25">
      <c r="B182" s="149"/>
      <c r="D182" s="143" t="s">
        <v>249</v>
      </c>
      <c r="E182" s="150" t="s">
        <v>19</v>
      </c>
      <c r="F182" s="151" t="s">
        <v>2741</v>
      </c>
      <c r="H182" s="152">
        <v>524.34100000000001</v>
      </c>
      <c r="I182" s="153"/>
      <c r="L182" s="149"/>
      <c r="M182" s="154"/>
      <c r="T182" s="155"/>
      <c r="AT182" s="150" t="s">
        <v>249</v>
      </c>
      <c r="AU182" s="150" t="s">
        <v>87</v>
      </c>
      <c r="AV182" s="13" t="s">
        <v>87</v>
      </c>
      <c r="AW182" s="13" t="s">
        <v>37</v>
      </c>
      <c r="AX182" s="13" t="s">
        <v>76</v>
      </c>
      <c r="AY182" s="150" t="s">
        <v>223</v>
      </c>
    </row>
    <row r="183" spans="2:65" s="13" customFormat="1" ht="11.25">
      <c r="B183" s="149"/>
      <c r="D183" s="143" t="s">
        <v>249</v>
      </c>
      <c r="E183" s="150" t="s">
        <v>19</v>
      </c>
      <c r="F183" s="151" t="s">
        <v>2742</v>
      </c>
      <c r="H183" s="152">
        <v>397.05399999999997</v>
      </c>
      <c r="I183" s="153"/>
      <c r="L183" s="149"/>
      <c r="M183" s="154"/>
      <c r="T183" s="155"/>
      <c r="AT183" s="150" t="s">
        <v>249</v>
      </c>
      <c r="AU183" s="150" t="s">
        <v>87</v>
      </c>
      <c r="AV183" s="13" t="s">
        <v>87</v>
      </c>
      <c r="AW183" s="13" t="s">
        <v>37</v>
      </c>
      <c r="AX183" s="13" t="s">
        <v>76</v>
      </c>
      <c r="AY183" s="150" t="s">
        <v>223</v>
      </c>
    </row>
    <row r="184" spans="2:65" s="13" customFormat="1" ht="11.25">
      <c r="B184" s="149"/>
      <c r="D184" s="143" t="s">
        <v>249</v>
      </c>
      <c r="E184" s="150" t="s">
        <v>19</v>
      </c>
      <c r="F184" s="151" t="s">
        <v>2743</v>
      </c>
      <c r="H184" s="152">
        <v>427.78100000000001</v>
      </c>
      <c r="I184" s="153"/>
      <c r="L184" s="149"/>
      <c r="M184" s="154"/>
      <c r="T184" s="155"/>
      <c r="AT184" s="150" t="s">
        <v>249</v>
      </c>
      <c r="AU184" s="150" t="s">
        <v>87</v>
      </c>
      <c r="AV184" s="13" t="s">
        <v>87</v>
      </c>
      <c r="AW184" s="13" t="s">
        <v>37</v>
      </c>
      <c r="AX184" s="13" t="s">
        <v>76</v>
      </c>
      <c r="AY184" s="150" t="s">
        <v>223</v>
      </c>
    </row>
    <row r="185" spans="2:65" s="15" customFormat="1" ht="11.25">
      <c r="B185" s="167"/>
      <c r="D185" s="143" t="s">
        <v>249</v>
      </c>
      <c r="E185" s="168" t="s">
        <v>19</v>
      </c>
      <c r="F185" s="169" t="s">
        <v>292</v>
      </c>
      <c r="H185" s="170">
        <v>1349.1759999999999</v>
      </c>
      <c r="I185" s="171"/>
      <c r="L185" s="167"/>
      <c r="M185" s="172"/>
      <c r="T185" s="173"/>
      <c r="AT185" s="168" t="s">
        <v>249</v>
      </c>
      <c r="AU185" s="168" t="s">
        <v>87</v>
      </c>
      <c r="AV185" s="15" t="s">
        <v>233</v>
      </c>
      <c r="AW185" s="15" t="s">
        <v>37</v>
      </c>
      <c r="AX185" s="15" t="s">
        <v>76</v>
      </c>
      <c r="AY185" s="168" t="s">
        <v>223</v>
      </c>
    </row>
    <row r="186" spans="2:65" s="13" customFormat="1" ht="22.5">
      <c r="B186" s="149"/>
      <c r="D186" s="143" t="s">
        <v>249</v>
      </c>
      <c r="E186" s="150" t="s">
        <v>19</v>
      </c>
      <c r="F186" s="151" t="s">
        <v>2744</v>
      </c>
      <c r="H186" s="152">
        <v>458.75400000000002</v>
      </c>
      <c r="I186" s="153"/>
      <c r="L186" s="149"/>
      <c r="M186" s="154"/>
      <c r="T186" s="155"/>
      <c r="AT186" s="150" t="s">
        <v>249</v>
      </c>
      <c r="AU186" s="150" t="s">
        <v>87</v>
      </c>
      <c r="AV186" s="13" t="s">
        <v>87</v>
      </c>
      <c r="AW186" s="13" t="s">
        <v>37</v>
      </c>
      <c r="AX186" s="13" t="s">
        <v>76</v>
      </c>
      <c r="AY186" s="150" t="s">
        <v>223</v>
      </c>
    </row>
    <row r="187" spans="2:65" s="15" customFormat="1" ht="11.25">
      <c r="B187" s="167"/>
      <c r="D187" s="143" t="s">
        <v>249</v>
      </c>
      <c r="E187" s="168" t="s">
        <v>19</v>
      </c>
      <c r="F187" s="169" t="s">
        <v>292</v>
      </c>
      <c r="H187" s="170">
        <v>458.75400000000002</v>
      </c>
      <c r="I187" s="171"/>
      <c r="L187" s="167"/>
      <c r="M187" s="172"/>
      <c r="T187" s="173"/>
      <c r="AT187" s="168" t="s">
        <v>249</v>
      </c>
      <c r="AU187" s="168" t="s">
        <v>87</v>
      </c>
      <c r="AV187" s="15" t="s">
        <v>233</v>
      </c>
      <c r="AW187" s="15" t="s">
        <v>37</v>
      </c>
      <c r="AX187" s="15" t="s">
        <v>76</v>
      </c>
      <c r="AY187" s="168" t="s">
        <v>223</v>
      </c>
    </row>
    <row r="188" spans="2:65" s="14" customFormat="1" ht="11.25">
      <c r="B188" s="156"/>
      <c r="D188" s="143" t="s">
        <v>249</v>
      </c>
      <c r="E188" s="157" t="s">
        <v>19</v>
      </c>
      <c r="F188" s="158" t="s">
        <v>253</v>
      </c>
      <c r="H188" s="159">
        <v>1807.93</v>
      </c>
      <c r="I188" s="160"/>
      <c r="L188" s="156"/>
      <c r="M188" s="161"/>
      <c r="T188" s="162"/>
      <c r="AT188" s="157" t="s">
        <v>249</v>
      </c>
      <c r="AU188" s="157" t="s">
        <v>87</v>
      </c>
      <c r="AV188" s="14" t="s">
        <v>232</v>
      </c>
      <c r="AW188" s="14" t="s">
        <v>37</v>
      </c>
      <c r="AX188" s="14" t="s">
        <v>84</v>
      </c>
      <c r="AY188" s="157" t="s">
        <v>223</v>
      </c>
    </row>
    <row r="189" spans="2:65" s="1" customFormat="1" ht="16.5" customHeight="1">
      <c r="B189" s="34"/>
      <c r="C189" s="174" t="s">
        <v>353</v>
      </c>
      <c r="D189" s="174" t="s">
        <v>314</v>
      </c>
      <c r="E189" s="175" t="s">
        <v>315</v>
      </c>
      <c r="F189" s="176" t="s">
        <v>316</v>
      </c>
      <c r="G189" s="177" t="s">
        <v>265</v>
      </c>
      <c r="H189" s="178">
        <v>3615.86</v>
      </c>
      <c r="I189" s="179"/>
      <c r="J189" s="180">
        <f>ROUND(I189*H189,2)</f>
        <v>0</v>
      </c>
      <c r="K189" s="176" t="s">
        <v>272</v>
      </c>
      <c r="L189" s="181"/>
      <c r="M189" s="182" t="s">
        <v>19</v>
      </c>
      <c r="N189" s="183" t="s">
        <v>47</v>
      </c>
      <c r="P189" s="138">
        <f>O189*H189</f>
        <v>0</v>
      </c>
      <c r="Q189" s="138">
        <v>0</v>
      </c>
      <c r="R189" s="138">
        <f>Q189*H189</f>
        <v>0</v>
      </c>
      <c r="S189" s="138">
        <v>0</v>
      </c>
      <c r="T189" s="139">
        <f>S189*H189</f>
        <v>0</v>
      </c>
      <c r="AR189" s="140" t="s">
        <v>268</v>
      </c>
      <c r="AT189" s="140" t="s">
        <v>314</v>
      </c>
      <c r="AU189" s="140" t="s">
        <v>87</v>
      </c>
      <c r="AY189" s="18" t="s">
        <v>223</v>
      </c>
      <c r="BE189" s="141">
        <f>IF(N189="základní",J189,0)</f>
        <v>0</v>
      </c>
      <c r="BF189" s="141">
        <f>IF(N189="snížená",J189,0)</f>
        <v>0</v>
      </c>
      <c r="BG189" s="141">
        <f>IF(N189="zákl. přenesená",J189,0)</f>
        <v>0</v>
      </c>
      <c r="BH189" s="141">
        <f>IF(N189="sníž. přenesená",J189,0)</f>
        <v>0</v>
      </c>
      <c r="BI189" s="141">
        <f>IF(N189="nulová",J189,0)</f>
        <v>0</v>
      </c>
      <c r="BJ189" s="18" t="s">
        <v>84</v>
      </c>
      <c r="BK189" s="141">
        <f>ROUND(I189*H189,2)</f>
        <v>0</v>
      </c>
      <c r="BL189" s="18" t="s">
        <v>232</v>
      </c>
      <c r="BM189" s="140" t="s">
        <v>2745</v>
      </c>
    </row>
    <row r="190" spans="2:65" s="13" customFormat="1" ht="11.25">
      <c r="B190" s="149"/>
      <c r="D190" s="143" t="s">
        <v>249</v>
      </c>
      <c r="E190" s="150" t="s">
        <v>19</v>
      </c>
      <c r="F190" s="151" t="s">
        <v>2741</v>
      </c>
      <c r="H190" s="152">
        <v>524.34100000000001</v>
      </c>
      <c r="I190" s="153"/>
      <c r="L190" s="149"/>
      <c r="M190" s="154"/>
      <c r="T190" s="155"/>
      <c r="AT190" s="150" t="s">
        <v>249</v>
      </c>
      <c r="AU190" s="150" t="s">
        <v>87</v>
      </c>
      <c r="AV190" s="13" t="s">
        <v>87</v>
      </c>
      <c r="AW190" s="13" t="s">
        <v>37</v>
      </c>
      <c r="AX190" s="13" t="s">
        <v>76</v>
      </c>
      <c r="AY190" s="150" t="s">
        <v>223</v>
      </c>
    </row>
    <row r="191" spans="2:65" s="13" customFormat="1" ht="11.25">
      <c r="B191" s="149"/>
      <c r="D191" s="143" t="s">
        <v>249</v>
      </c>
      <c r="E191" s="150" t="s">
        <v>19</v>
      </c>
      <c r="F191" s="151" t="s">
        <v>2742</v>
      </c>
      <c r="H191" s="152">
        <v>397.05399999999997</v>
      </c>
      <c r="I191" s="153"/>
      <c r="L191" s="149"/>
      <c r="M191" s="154"/>
      <c r="T191" s="155"/>
      <c r="AT191" s="150" t="s">
        <v>249</v>
      </c>
      <c r="AU191" s="150" t="s">
        <v>87</v>
      </c>
      <c r="AV191" s="13" t="s">
        <v>87</v>
      </c>
      <c r="AW191" s="13" t="s">
        <v>37</v>
      </c>
      <c r="AX191" s="13" t="s">
        <v>76</v>
      </c>
      <c r="AY191" s="150" t="s">
        <v>223</v>
      </c>
    </row>
    <row r="192" spans="2:65" s="13" customFormat="1" ht="11.25">
      <c r="B192" s="149"/>
      <c r="D192" s="143" t="s">
        <v>249</v>
      </c>
      <c r="E192" s="150" t="s">
        <v>19</v>
      </c>
      <c r="F192" s="151" t="s">
        <v>2743</v>
      </c>
      <c r="H192" s="152">
        <v>427.78100000000001</v>
      </c>
      <c r="I192" s="153"/>
      <c r="L192" s="149"/>
      <c r="M192" s="154"/>
      <c r="T192" s="155"/>
      <c r="AT192" s="150" t="s">
        <v>249</v>
      </c>
      <c r="AU192" s="150" t="s">
        <v>87</v>
      </c>
      <c r="AV192" s="13" t="s">
        <v>87</v>
      </c>
      <c r="AW192" s="13" t="s">
        <v>37</v>
      </c>
      <c r="AX192" s="13" t="s">
        <v>76</v>
      </c>
      <c r="AY192" s="150" t="s">
        <v>223</v>
      </c>
    </row>
    <row r="193" spans="2:65" s="15" customFormat="1" ht="11.25">
      <c r="B193" s="167"/>
      <c r="D193" s="143" t="s">
        <v>249</v>
      </c>
      <c r="E193" s="168" t="s">
        <v>19</v>
      </c>
      <c r="F193" s="169" t="s">
        <v>292</v>
      </c>
      <c r="H193" s="170">
        <v>1349.1759999999999</v>
      </c>
      <c r="I193" s="171"/>
      <c r="L193" s="167"/>
      <c r="M193" s="172"/>
      <c r="T193" s="173"/>
      <c r="AT193" s="168" t="s">
        <v>249</v>
      </c>
      <c r="AU193" s="168" t="s">
        <v>87</v>
      </c>
      <c r="AV193" s="15" t="s">
        <v>233</v>
      </c>
      <c r="AW193" s="15" t="s">
        <v>37</v>
      </c>
      <c r="AX193" s="15" t="s">
        <v>76</v>
      </c>
      <c r="AY193" s="168" t="s">
        <v>223</v>
      </c>
    </row>
    <row r="194" spans="2:65" s="13" customFormat="1" ht="22.5">
      <c r="B194" s="149"/>
      <c r="D194" s="143" t="s">
        <v>249</v>
      </c>
      <c r="E194" s="150" t="s">
        <v>19</v>
      </c>
      <c r="F194" s="151" t="s">
        <v>2744</v>
      </c>
      <c r="H194" s="152">
        <v>458.75400000000002</v>
      </c>
      <c r="I194" s="153"/>
      <c r="L194" s="149"/>
      <c r="M194" s="154"/>
      <c r="T194" s="155"/>
      <c r="AT194" s="150" t="s">
        <v>249</v>
      </c>
      <c r="AU194" s="150" t="s">
        <v>87</v>
      </c>
      <c r="AV194" s="13" t="s">
        <v>87</v>
      </c>
      <c r="AW194" s="13" t="s">
        <v>37</v>
      </c>
      <c r="AX194" s="13" t="s">
        <v>76</v>
      </c>
      <c r="AY194" s="150" t="s">
        <v>223</v>
      </c>
    </row>
    <row r="195" spans="2:65" s="15" customFormat="1" ht="11.25">
      <c r="B195" s="167"/>
      <c r="D195" s="143" t="s">
        <v>249</v>
      </c>
      <c r="E195" s="168" t="s">
        <v>19</v>
      </c>
      <c r="F195" s="169" t="s">
        <v>292</v>
      </c>
      <c r="H195" s="170">
        <v>458.75400000000002</v>
      </c>
      <c r="I195" s="171"/>
      <c r="L195" s="167"/>
      <c r="M195" s="172"/>
      <c r="T195" s="173"/>
      <c r="AT195" s="168" t="s">
        <v>249</v>
      </c>
      <c r="AU195" s="168" t="s">
        <v>87</v>
      </c>
      <c r="AV195" s="15" t="s">
        <v>233</v>
      </c>
      <c r="AW195" s="15" t="s">
        <v>37</v>
      </c>
      <c r="AX195" s="15" t="s">
        <v>76</v>
      </c>
      <c r="AY195" s="168" t="s">
        <v>223</v>
      </c>
    </row>
    <row r="196" spans="2:65" s="14" customFormat="1" ht="11.25">
      <c r="B196" s="156"/>
      <c r="D196" s="143" t="s">
        <v>249</v>
      </c>
      <c r="E196" s="157" t="s">
        <v>19</v>
      </c>
      <c r="F196" s="158" t="s">
        <v>253</v>
      </c>
      <c r="H196" s="159">
        <v>1807.93</v>
      </c>
      <c r="I196" s="160"/>
      <c r="L196" s="156"/>
      <c r="M196" s="161"/>
      <c r="T196" s="162"/>
      <c r="AT196" s="157" t="s">
        <v>249</v>
      </c>
      <c r="AU196" s="157" t="s">
        <v>87</v>
      </c>
      <c r="AV196" s="14" t="s">
        <v>232</v>
      </c>
      <c r="AW196" s="14" t="s">
        <v>37</v>
      </c>
      <c r="AX196" s="14" t="s">
        <v>84</v>
      </c>
      <c r="AY196" s="157" t="s">
        <v>223</v>
      </c>
    </row>
    <row r="197" spans="2:65" s="13" customFormat="1" ht="11.25">
      <c r="B197" s="149"/>
      <c r="D197" s="143" t="s">
        <v>249</v>
      </c>
      <c r="F197" s="151" t="s">
        <v>2746</v>
      </c>
      <c r="H197" s="152">
        <v>3615.86</v>
      </c>
      <c r="I197" s="153"/>
      <c r="L197" s="149"/>
      <c r="M197" s="154"/>
      <c r="T197" s="155"/>
      <c r="AT197" s="150" t="s">
        <v>249</v>
      </c>
      <c r="AU197" s="150" t="s">
        <v>87</v>
      </c>
      <c r="AV197" s="13" t="s">
        <v>87</v>
      </c>
      <c r="AW197" s="13" t="s">
        <v>4</v>
      </c>
      <c r="AX197" s="13" t="s">
        <v>84</v>
      </c>
      <c r="AY197" s="150" t="s">
        <v>223</v>
      </c>
    </row>
    <row r="198" spans="2:65" s="1" customFormat="1" ht="66.75" customHeight="1">
      <c r="B198" s="34"/>
      <c r="C198" s="129" t="s">
        <v>361</v>
      </c>
      <c r="D198" s="129" t="s">
        <v>227</v>
      </c>
      <c r="E198" s="130" t="s">
        <v>2207</v>
      </c>
      <c r="F198" s="131" t="s">
        <v>2208</v>
      </c>
      <c r="G198" s="132" t="s">
        <v>247</v>
      </c>
      <c r="H198" s="133">
        <v>314.37299999999999</v>
      </c>
      <c r="I198" s="134"/>
      <c r="J198" s="135">
        <f>ROUND(I198*H198,2)</f>
        <v>0</v>
      </c>
      <c r="K198" s="131" t="s">
        <v>272</v>
      </c>
      <c r="L198" s="34"/>
      <c r="M198" s="136" t="s">
        <v>19</v>
      </c>
      <c r="N198" s="137" t="s">
        <v>47</v>
      </c>
      <c r="P198" s="138">
        <f>O198*H198</f>
        <v>0</v>
      </c>
      <c r="Q198" s="138">
        <v>0</v>
      </c>
      <c r="R198" s="138">
        <f>Q198*H198</f>
        <v>0</v>
      </c>
      <c r="S198" s="138">
        <v>0</v>
      </c>
      <c r="T198" s="139">
        <f>S198*H198</f>
        <v>0</v>
      </c>
      <c r="AR198" s="140" t="s">
        <v>232</v>
      </c>
      <c r="AT198" s="140" t="s">
        <v>227</v>
      </c>
      <c r="AU198" s="140" t="s">
        <v>87</v>
      </c>
      <c r="AY198" s="18" t="s">
        <v>223</v>
      </c>
      <c r="BE198" s="141">
        <f>IF(N198="základní",J198,0)</f>
        <v>0</v>
      </c>
      <c r="BF198" s="141">
        <f>IF(N198="snížená",J198,0)</f>
        <v>0</v>
      </c>
      <c r="BG198" s="141">
        <f>IF(N198="zákl. přenesená",J198,0)</f>
        <v>0</v>
      </c>
      <c r="BH198" s="141">
        <f>IF(N198="sníž. přenesená",J198,0)</f>
        <v>0</v>
      </c>
      <c r="BI198" s="141">
        <f>IF(N198="nulová",J198,0)</f>
        <v>0</v>
      </c>
      <c r="BJ198" s="18" t="s">
        <v>84</v>
      </c>
      <c r="BK198" s="141">
        <f>ROUND(I198*H198,2)</f>
        <v>0</v>
      </c>
      <c r="BL198" s="18" t="s">
        <v>232</v>
      </c>
      <c r="BM198" s="140" t="s">
        <v>2747</v>
      </c>
    </row>
    <row r="199" spans="2:65" s="1" customFormat="1" ht="11.25">
      <c r="B199" s="34"/>
      <c r="D199" s="163" t="s">
        <v>274</v>
      </c>
      <c r="F199" s="164" t="s">
        <v>2210</v>
      </c>
      <c r="I199" s="165"/>
      <c r="L199" s="34"/>
      <c r="M199" s="166"/>
      <c r="T199" s="55"/>
      <c r="AT199" s="18" t="s">
        <v>274</v>
      </c>
      <c r="AU199" s="18" t="s">
        <v>87</v>
      </c>
    </row>
    <row r="200" spans="2:65" s="13" customFormat="1" ht="11.25">
      <c r="B200" s="149"/>
      <c r="D200" s="143" t="s">
        <v>249</v>
      </c>
      <c r="E200" s="150" t="s">
        <v>19</v>
      </c>
      <c r="F200" s="151" t="s">
        <v>2748</v>
      </c>
      <c r="H200" s="152">
        <v>107.252</v>
      </c>
      <c r="I200" s="153"/>
      <c r="L200" s="149"/>
      <c r="M200" s="154"/>
      <c r="T200" s="155"/>
      <c r="AT200" s="150" t="s">
        <v>249</v>
      </c>
      <c r="AU200" s="150" t="s">
        <v>87</v>
      </c>
      <c r="AV200" s="13" t="s">
        <v>87</v>
      </c>
      <c r="AW200" s="13" t="s">
        <v>37</v>
      </c>
      <c r="AX200" s="13" t="s">
        <v>76</v>
      </c>
      <c r="AY200" s="150" t="s">
        <v>223</v>
      </c>
    </row>
    <row r="201" spans="2:65" s="13" customFormat="1" ht="11.25">
      <c r="B201" s="149"/>
      <c r="D201" s="143" t="s">
        <v>249</v>
      </c>
      <c r="E201" s="150" t="s">
        <v>19</v>
      </c>
      <c r="F201" s="151" t="s">
        <v>2749</v>
      </c>
      <c r="H201" s="152">
        <v>68.721000000000004</v>
      </c>
      <c r="I201" s="153"/>
      <c r="L201" s="149"/>
      <c r="M201" s="154"/>
      <c r="T201" s="155"/>
      <c r="AT201" s="150" t="s">
        <v>249</v>
      </c>
      <c r="AU201" s="150" t="s">
        <v>87</v>
      </c>
      <c r="AV201" s="13" t="s">
        <v>87</v>
      </c>
      <c r="AW201" s="13" t="s">
        <v>37</v>
      </c>
      <c r="AX201" s="13" t="s">
        <v>76</v>
      </c>
      <c r="AY201" s="150" t="s">
        <v>223</v>
      </c>
    </row>
    <row r="202" spans="2:65" s="13" customFormat="1" ht="11.25">
      <c r="B202" s="149"/>
      <c r="D202" s="143" t="s">
        <v>249</v>
      </c>
      <c r="E202" s="150" t="s">
        <v>19</v>
      </c>
      <c r="F202" s="151" t="s">
        <v>2750</v>
      </c>
      <c r="H202" s="152">
        <v>138.4</v>
      </c>
      <c r="I202" s="153"/>
      <c r="L202" s="149"/>
      <c r="M202" s="154"/>
      <c r="T202" s="155"/>
      <c r="AT202" s="150" t="s">
        <v>249</v>
      </c>
      <c r="AU202" s="150" t="s">
        <v>87</v>
      </c>
      <c r="AV202" s="13" t="s">
        <v>87</v>
      </c>
      <c r="AW202" s="13" t="s">
        <v>37</v>
      </c>
      <c r="AX202" s="13" t="s">
        <v>76</v>
      </c>
      <c r="AY202" s="150" t="s">
        <v>223</v>
      </c>
    </row>
    <row r="203" spans="2:65" s="14" customFormat="1" ht="11.25">
      <c r="B203" s="156"/>
      <c r="D203" s="143" t="s">
        <v>249</v>
      </c>
      <c r="E203" s="157" t="s">
        <v>19</v>
      </c>
      <c r="F203" s="158" t="s">
        <v>253</v>
      </c>
      <c r="H203" s="159">
        <v>314.37299999999999</v>
      </c>
      <c r="I203" s="160"/>
      <c r="L203" s="156"/>
      <c r="M203" s="161"/>
      <c r="T203" s="162"/>
      <c r="AT203" s="157" t="s">
        <v>249</v>
      </c>
      <c r="AU203" s="157" t="s">
        <v>87</v>
      </c>
      <c r="AV203" s="14" t="s">
        <v>232</v>
      </c>
      <c r="AW203" s="14" t="s">
        <v>37</v>
      </c>
      <c r="AX203" s="14" t="s">
        <v>84</v>
      </c>
      <c r="AY203" s="157" t="s">
        <v>223</v>
      </c>
    </row>
    <row r="204" spans="2:65" s="1" customFormat="1" ht="16.5" customHeight="1">
      <c r="B204" s="34"/>
      <c r="C204" s="174" t="s">
        <v>369</v>
      </c>
      <c r="D204" s="174" t="s">
        <v>314</v>
      </c>
      <c r="E204" s="175" t="s">
        <v>2751</v>
      </c>
      <c r="F204" s="176" t="s">
        <v>2752</v>
      </c>
      <c r="G204" s="177" t="s">
        <v>265</v>
      </c>
      <c r="H204" s="178">
        <v>628.74599999999998</v>
      </c>
      <c r="I204" s="179"/>
      <c r="J204" s="180">
        <f>ROUND(I204*H204,2)</f>
        <v>0</v>
      </c>
      <c r="K204" s="176" t="s">
        <v>272</v>
      </c>
      <c r="L204" s="181"/>
      <c r="M204" s="182" t="s">
        <v>19</v>
      </c>
      <c r="N204" s="183" t="s">
        <v>47</v>
      </c>
      <c r="P204" s="138">
        <f>O204*H204</f>
        <v>0</v>
      </c>
      <c r="Q204" s="138">
        <v>0</v>
      </c>
      <c r="R204" s="138">
        <f>Q204*H204</f>
        <v>0</v>
      </c>
      <c r="S204" s="138">
        <v>0</v>
      </c>
      <c r="T204" s="139">
        <f>S204*H204</f>
        <v>0</v>
      </c>
      <c r="AR204" s="140" t="s">
        <v>268</v>
      </c>
      <c r="AT204" s="140" t="s">
        <v>314</v>
      </c>
      <c r="AU204" s="140" t="s">
        <v>87</v>
      </c>
      <c r="AY204" s="18" t="s">
        <v>223</v>
      </c>
      <c r="BE204" s="141">
        <f>IF(N204="základní",J204,0)</f>
        <v>0</v>
      </c>
      <c r="BF204" s="141">
        <f>IF(N204="snížená",J204,0)</f>
        <v>0</v>
      </c>
      <c r="BG204" s="141">
        <f>IF(N204="zákl. přenesená",J204,0)</f>
        <v>0</v>
      </c>
      <c r="BH204" s="141">
        <f>IF(N204="sníž. přenesená",J204,0)</f>
        <v>0</v>
      </c>
      <c r="BI204" s="141">
        <f>IF(N204="nulová",J204,0)</f>
        <v>0</v>
      </c>
      <c r="BJ204" s="18" t="s">
        <v>84</v>
      </c>
      <c r="BK204" s="141">
        <f>ROUND(I204*H204,2)</f>
        <v>0</v>
      </c>
      <c r="BL204" s="18" t="s">
        <v>232</v>
      </c>
      <c r="BM204" s="140" t="s">
        <v>2753</v>
      </c>
    </row>
    <row r="205" spans="2:65" s="13" customFormat="1" ht="11.25">
      <c r="B205" s="149"/>
      <c r="D205" s="143" t="s">
        <v>249</v>
      </c>
      <c r="E205" s="150" t="s">
        <v>19</v>
      </c>
      <c r="F205" s="151" t="s">
        <v>2748</v>
      </c>
      <c r="H205" s="152">
        <v>107.252</v>
      </c>
      <c r="I205" s="153"/>
      <c r="L205" s="149"/>
      <c r="M205" s="154"/>
      <c r="T205" s="155"/>
      <c r="AT205" s="150" t="s">
        <v>249</v>
      </c>
      <c r="AU205" s="150" t="s">
        <v>87</v>
      </c>
      <c r="AV205" s="13" t="s">
        <v>87</v>
      </c>
      <c r="AW205" s="13" t="s">
        <v>37</v>
      </c>
      <c r="AX205" s="13" t="s">
        <v>76</v>
      </c>
      <c r="AY205" s="150" t="s">
        <v>223</v>
      </c>
    </row>
    <row r="206" spans="2:65" s="13" customFormat="1" ht="11.25">
      <c r="B206" s="149"/>
      <c r="D206" s="143" t="s">
        <v>249</v>
      </c>
      <c r="E206" s="150" t="s">
        <v>19</v>
      </c>
      <c r="F206" s="151" t="s">
        <v>2749</v>
      </c>
      <c r="H206" s="152">
        <v>68.721000000000004</v>
      </c>
      <c r="I206" s="153"/>
      <c r="L206" s="149"/>
      <c r="M206" s="154"/>
      <c r="T206" s="155"/>
      <c r="AT206" s="150" t="s">
        <v>249</v>
      </c>
      <c r="AU206" s="150" t="s">
        <v>87</v>
      </c>
      <c r="AV206" s="13" t="s">
        <v>87</v>
      </c>
      <c r="AW206" s="13" t="s">
        <v>37</v>
      </c>
      <c r="AX206" s="13" t="s">
        <v>76</v>
      </c>
      <c r="AY206" s="150" t="s">
        <v>223</v>
      </c>
    </row>
    <row r="207" spans="2:65" s="13" customFormat="1" ht="11.25">
      <c r="B207" s="149"/>
      <c r="D207" s="143" t="s">
        <v>249</v>
      </c>
      <c r="E207" s="150" t="s">
        <v>19</v>
      </c>
      <c r="F207" s="151" t="s">
        <v>2750</v>
      </c>
      <c r="H207" s="152">
        <v>138.4</v>
      </c>
      <c r="I207" s="153"/>
      <c r="L207" s="149"/>
      <c r="M207" s="154"/>
      <c r="T207" s="155"/>
      <c r="AT207" s="150" t="s">
        <v>249</v>
      </c>
      <c r="AU207" s="150" t="s">
        <v>87</v>
      </c>
      <c r="AV207" s="13" t="s">
        <v>87</v>
      </c>
      <c r="AW207" s="13" t="s">
        <v>37</v>
      </c>
      <c r="AX207" s="13" t="s">
        <v>76</v>
      </c>
      <c r="AY207" s="150" t="s">
        <v>223</v>
      </c>
    </row>
    <row r="208" spans="2:65" s="14" customFormat="1" ht="11.25">
      <c r="B208" s="156"/>
      <c r="D208" s="143" t="s">
        <v>249</v>
      </c>
      <c r="E208" s="157" t="s">
        <v>19</v>
      </c>
      <c r="F208" s="158" t="s">
        <v>253</v>
      </c>
      <c r="H208" s="159">
        <v>314.37299999999999</v>
      </c>
      <c r="I208" s="160"/>
      <c r="L208" s="156"/>
      <c r="M208" s="161"/>
      <c r="T208" s="162"/>
      <c r="AT208" s="157" t="s">
        <v>249</v>
      </c>
      <c r="AU208" s="157" t="s">
        <v>87</v>
      </c>
      <c r="AV208" s="14" t="s">
        <v>232</v>
      </c>
      <c r="AW208" s="14" t="s">
        <v>37</v>
      </c>
      <c r="AX208" s="14" t="s">
        <v>84</v>
      </c>
      <c r="AY208" s="157" t="s">
        <v>223</v>
      </c>
    </row>
    <row r="209" spans="2:65" s="13" customFormat="1" ht="11.25">
      <c r="B209" s="149"/>
      <c r="D209" s="143" t="s">
        <v>249</v>
      </c>
      <c r="F209" s="151" t="s">
        <v>2754</v>
      </c>
      <c r="H209" s="152">
        <v>628.74599999999998</v>
      </c>
      <c r="I209" s="153"/>
      <c r="L209" s="149"/>
      <c r="M209" s="154"/>
      <c r="T209" s="155"/>
      <c r="AT209" s="150" t="s">
        <v>249</v>
      </c>
      <c r="AU209" s="150" t="s">
        <v>87</v>
      </c>
      <c r="AV209" s="13" t="s">
        <v>87</v>
      </c>
      <c r="AW209" s="13" t="s">
        <v>4</v>
      </c>
      <c r="AX209" s="13" t="s">
        <v>84</v>
      </c>
      <c r="AY209" s="150" t="s">
        <v>223</v>
      </c>
    </row>
    <row r="210" spans="2:65" s="11" customFormat="1" ht="22.9" customHeight="1">
      <c r="B210" s="117"/>
      <c r="D210" s="118" t="s">
        <v>75</v>
      </c>
      <c r="E210" s="127" t="s">
        <v>87</v>
      </c>
      <c r="F210" s="127" t="s">
        <v>1203</v>
      </c>
      <c r="I210" s="120"/>
      <c r="J210" s="128">
        <f>BK210</f>
        <v>0</v>
      </c>
      <c r="L210" s="117"/>
      <c r="M210" s="122"/>
      <c r="P210" s="123">
        <f>SUM(P211:P217)</f>
        <v>0</v>
      </c>
      <c r="R210" s="123">
        <f>SUM(R211:R217)</f>
        <v>0.1928058</v>
      </c>
      <c r="T210" s="124">
        <f>SUM(T211:T217)</f>
        <v>0</v>
      </c>
      <c r="AR210" s="118" t="s">
        <v>84</v>
      </c>
      <c r="AT210" s="125" t="s">
        <v>75</v>
      </c>
      <c r="AU210" s="125" t="s">
        <v>84</v>
      </c>
      <c r="AY210" s="118" t="s">
        <v>223</v>
      </c>
      <c r="BK210" s="126">
        <f>SUM(BK211:BK217)</f>
        <v>0</v>
      </c>
    </row>
    <row r="211" spans="2:65" s="1" customFormat="1" ht="24.2" customHeight="1">
      <c r="B211" s="34"/>
      <c r="C211" s="129" t="s">
        <v>7</v>
      </c>
      <c r="D211" s="129" t="s">
        <v>227</v>
      </c>
      <c r="E211" s="130" t="s">
        <v>2755</v>
      </c>
      <c r="F211" s="131" t="s">
        <v>2756</v>
      </c>
      <c r="G211" s="132" t="s">
        <v>563</v>
      </c>
      <c r="H211" s="133">
        <v>584.26</v>
      </c>
      <c r="I211" s="134"/>
      <c r="J211" s="135">
        <f>ROUND(I211*H211,2)</f>
        <v>0</v>
      </c>
      <c r="K211" s="131" t="s">
        <v>272</v>
      </c>
      <c r="L211" s="34"/>
      <c r="M211" s="136" t="s">
        <v>19</v>
      </c>
      <c r="N211" s="137" t="s">
        <v>47</v>
      </c>
      <c r="P211" s="138">
        <f>O211*H211</f>
        <v>0</v>
      </c>
      <c r="Q211" s="138">
        <v>3.3E-4</v>
      </c>
      <c r="R211" s="138">
        <f>Q211*H211</f>
        <v>0.1928058</v>
      </c>
      <c r="S211" s="138">
        <v>0</v>
      </c>
      <c r="T211" s="139">
        <f>S211*H211</f>
        <v>0</v>
      </c>
      <c r="AR211" s="140" t="s">
        <v>232</v>
      </c>
      <c r="AT211" s="140" t="s">
        <v>227</v>
      </c>
      <c r="AU211" s="140" t="s">
        <v>87</v>
      </c>
      <c r="AY211" s="18" t="s">
        <v>223</v>
      </c>
      <c r="BE211" s="141">
        <f>IF(N211="základní",J211,0)</f>
        <v>0</v>
      </c>
      <c r="BF211" s="141">
        <f>IF(N211="snížená",J211,0)</f>
        <v>0</v>
      </c>
      <c r="BG211" s="141">
        <f>IF(N211="zákl. přenesená",J211,0)</f>
        <v>0</v>
      </c>
      <c r="BH211" s="141">
        <f>IF(N211="sníž. přenesená",J211,0)</f>
        <v>0</v>
      </c>
      <c r="BI211" s="141">
        <f>IF(N211="nulová",J211,0)</f>
        <v>0</v>
      </c>
      <c r="BJ211" s="18" t="s">
        <v>84</v>
      </c>
      <c r="BK211" s="141">
        <f>ROUND(I211*H211,2)</f>
        <v>0</v>
      </c>
      <c r="BL211" s="18" t="s">
        <v>232</v>
      </c>
      <c r="BM211" s="140" t="s">
        <v>2757</v>
      </c>
    </row>
    <row r="212" spans="2:65" s="1" customFormat="1" ht="11.25">
      <c r="B212" s="34"/>
      <c r="D212" s="163" t="s">
        <v>274</v>
      </c>
      <c r="F212" s="164" t="s">
        <v>2758</v>
      </c>
      <c r="I212" s="165"/>
      <c r="L212" s="34"/>
      <c r="M212" s="166"/>
      <c r="T212" s="55"/>
      <c r="AT212" s="18" t="s">
        <v>274</v>
      </c>
      <c r="AU212" s="18" t="s">
        <v>87</v>
      </c>
    </row>
    <row r="213" spans="2:65" s="12" customFormat="1" ht="11.25">
      <c r="B213" s="142"/>
      <c r="D213" s="143" t="s">
        <v>249</v>
      </c>
      <c r="E213" s="144" t="s">
        <v>19</v>
      </c>
      <c r="F213" s="145" t="s">
        <v>2759</v>
      </c>
      <c r="H213" s="144" t="s">
        <v>19</v>
      </c>
      <c r="I213" s="146"/>
      <c r="L213" s="142"/>
      <c r="M213" s="147"/>
      <c r="T213" s="148"/>
      <c r="AT213" s="144" t="s">
        <v>249</v>
      </c>
      <c r="AU213" s="144" t="s">
        <v>87</v>
      </c>
      <c r="AV213" s="12" t="s">
        <v>84</v>
      </c>
      <c r="AW213" s="12" t="s">
        <v>37</v>
      </c>
      <c r="AX213" s="12" t="s">
        <v>76</v>
      </c>
      <c r="AY213" s="144" t="s">
        <v>223</v>
      </c>
    </row>
    <row r="214" spans="2:65" s="13" customFormat="1" ht="11.25">
      <c r="B214" s="149"/>
      <c r="D214" s="143" t="s">
        <v>249</v>
      </c>
      <c r="E214" s="150" t="s">
        <v>19</v>
      </c>
      <c r="F214" s="151" t="s">
        <v>2760</v>
      </c>
      <c r="H214" s="152">
        <v>216.67</v>
      </c>
      <c r="I214" s="153"/>
      <c r="L214" s="149"/>
      <c r="M214" s="154"/>
      <c r="T214" s="155"/>
      <c r="AT214" s="150" t="s">
        <v>249</v>
      </c>
      <c r="AU214" s="150" t="s">
        <v>87</v>
      </c>
      <c r="AV214" s="13" t="s">
        <v>87</v>
      </c>
      <c r="AW214" s="13" t="s">
        <v>37</v>
      </c>
      <c r="AX214" s="13" t="s">
        <v>76</v>
      </c>
      <c r="AY214" s="150" t="s">
        <v>223</v>
      </c>
    </row>
    <row r="215" spans="2:65" s="13" customFormat="1" ht="11.25">
      <c r="B215" s="149"/>
      <c r="D215" s="143" t="s">
        <v>249</v>
      </c>
      <c r="E215" s="150" t="s">
        <v>19</v>
      </c>
      <c r="F215" s="151" t="s">
        <v>2761</v>
      </c>
      <c r="H215" s="152">
        <v>138.83000000000001</v>
      </c>
      <c r="I215" s="153"/>
      <c r="L215" s="149"/>
      <c r="M215" s="154"/>
      <c r="T215" s="155"/>
      <c r="AT215" s="150" t="s">
        <v>249</v>
      </c>
      <c r="AU215" s="150" t="s">
        <v>87</v>
      </c>
      <c r="AV215" s="13" t="s">
        <v>87</v>
      </c>
      <c r="AW215" s="13" t="s">
        <v>37</v>
      </c>
      <c r="AX215" s="13" t="s">
        <v>76</v>
      </c>
      <c r="AY215" s="150" t="s">
        <v>223</v>
      </c>
    </row>
    <row r="216" spans="2:65" s="13" customFormat="1" ht="11.25">
      <c r="B216" s="149"/>
      <c r="D216" s="143" t="s">
        <v>249</v>
      </c>
      <c r="E216" s="150" t="s">
        <v>19</v>
      </c>
      <c r="F216" s="151" t="s">
        <v>2762</v>
      </c>
      <c r="H216" s="152">
        <v>228.76</v>
      </c>
      <c r="I216" s="153"/>
      <c r="L216" s="149"/>
      <c r="M216" s="154"/>
      <c r="T216" s="155"/>
      <c r="AT216" s="150" t="s">
        <v>249</v>
      </c>
      <c r="AU216" s="150" t="s">
        <v>87</v>
      </c>
      <c r="AV216" s="13" t="s">
        <v>87</v>
      </c>
      <c r="AW216" s="13" t="s">
        <v>37</v>
      </c>
      <c r="AX216" s="13" t="s">
        <v>76</v>
      </c>
      <c r="AY216" s="150" t="s">
        <v>223</v>
      </c>
    </row>
    <row r="217" spans="2:65" s="14" customFormat="1" ht="11.25">
      <c r="B217" s="156"/>
      <c r="D217" s="143" t="s">
        <v>249</v>
      </c>
      <c r="E217" s="157" t="s">
        <v>19</v>
      </c>
      <c r="F217" s="158" t="s">
        <v>253</v>
      </c>
      <c r="H217" s="159">
        <v>584.26</v>
      </c>
      <c r="I217" s="160"/>
      <c r="L217" s="156"/>
      <c r="M217" s="161"/>
      <c r="T217" s="162"/>
      <c r="AT217" s="157" t="s">
        <v>249</v>
      </c>
      <c r="AU217" s="157" t="s">
        <v>87</v>
      </c>
      <c r="AV217" s="14" t="s">
        <v>232</v>
      </c>
      <c r="AW217" s="14" t="s">
        <v>37</v>
      </c>
      <c r="AX217" s="14" t="s">
        <v>84</v>
      </c>
      <c r="AY217" s="157" t="s">
        <v>223</v>
      </c>
    </row>
    <row r="218" spans="2:65" s="11" customFormat="1" ht="22.9" customHeight="1">
      <c r="B218" s="117"/>
      <c r="D218" s="118" t="s">
        <v>75</v>
      </c>
      <c r="E218" s="127" t="s">
        <v>233</v>
      </c>
      <c r="F218" s="127" t="s">
        <v>1225</v>
      </c>
      <c r="I218" s="120"/>
      <c r="J218" s="128">
        <f>BK218</f>
        <v>0</v>
      </c>
      <c r="L218" s="117"/>
      <c r="M218" s="122"/>
      <c r="P218" s="123">
        <f>SUM(P219:P221)</f>
        <v>0</v>
      </c>
      <c r="R218" s="123">
        <f>SUM(R219:R221)</f>
        <v>0</v>
      </c>
      <c r="T218" s="124">
        <f>SUM(T219:T221)</f>
        <v>0</v>
      </c>
      <c r="AR218" s="118" t="s">
        <v>84</v>
      </c>
      <c r="AT218" s="125" t="s">
        <v>75</v>
      </c>
      <c r="AU218" s="125" t="s">
        <v>84</v>
      </c>
      <c r="AY218" s="118" t="s">
        <v>223</v>
      </c>
      <c r="BK218" s="126">
        <f>SUM(BK219:BK221)</f>
        <v>0</v>
      </c>
    </row>
    <row r="219" spans="2:65" s="1" customFormat="1" ht="24.2" customHeight="1">
      <c r="B219" s="34"/>
      <c r="C219" s="129" t="s">
        <v>382</v>
      </c>
      <c r="D219" s="129" t="s">
        <v>227</v>
      </c>
      <c r="E219" s="130" t="s">
        <v>2763</v>
      </c>
      <c r="F219" s="131" t="s">
        <v>2764</v>
      </c>
      <c r="G219" s="132" t="s">
        <v>563</v>
      </c>
      <c r="H219" s="133">
        <v>584.26</v>
      </c>
      <c r="I219" s="134"/>
      <c r="J219" s="135">
        <f>ROUND(I219*H219,2)</f>
        <v>0</v>
      </c>
      <c r="K219" s="131" t="s">
        <v>272</v>
      </c>
      <c r="L219" s="34"/>
      <c r="M219" s="136" t="s">
        <v>19</v>
      </c>
      <c r="N219" s="137" t="s">
        <v>47</v>
      </c>
      <c r="P219" s="138">
        <f>O219*H219</f>
        <v>0</v>
      </c>
      <c r="Q219" s="138">
        <v>0</v>
      </c>
      <c r="R219" s="138">
        <f>Q219*H219</f>
        <v>0</v>
      </c>
      <c r="S219" s="138">
        <v>0</v>
      </c>
      <c r="T219" s="139">
        <f>S219*H219</f>
        <v>0</v>
      </c>
      <c r="AR219" s="140" t="s">
        <v>232</v>
      </c>
      <c r="AT219" s="140" t="s">
        <v>227</v>
      </c>
      <c r="AU219" s="140" t="s">
        <v>87</v>
      </c>
      <c r="AY219" s="18" t="s">
        <v>223</v>
      </c>
      <c r="BE219" s="141">
        <f>IF(N219="základní",J219,0)</f>
        <v>0</v>
      </c>
      <c r="BF219" s="141">
        <f>IF(N219="snížená",J219,0)</f>
        <v>0</v>
      </c>
      <c r="BG219" s="141">
        <f>IF(N219="zákl. přenesená",J219,0)</f>
        <v>0</v>
      </c>
      <c r="BH219" s="141">
        <f>IF(N219="sníž. přenesená",J219,0)</f>
        <v>0</v>
      </c>
      <c r="BI219" s="141">
        <f>IF(N219="nulová",J219,0)</f>
        <v>0</v>
      </c>
      <c r="BJ219" s="18" t="s">
        <v>84</v>
      </c>
      <c r="BK219" s="141">
        <f>ROUND(I219*H219,2)</f>
        <v>0</v>
      </c>
      <c r="BL219" s="18" t="s">
        <v>232</v>
      </c>
      <c r="BM219" s="140" t="s">
        <v>2765</v>
      </c>
    </row>
    <row r="220" spans="2:65" s="1" customFormat="1" ht="11.25">
      <c r="B220" s="34"/>
      <c r="D220" s="163" t="s">
        <v>274</v>
      </c>
      <c r="F220" s="164" t="s">
        <v>2766</v>
      </c>
      <c r="I220" s="165"/>
      <c r="L220" s="34"/>
      <c r="M220" s="166"/>
      <c r="T220" s="55"/>
      <c r="AT220" s="18" t="s">
        <v>274</v>
      </c>
      <c r="AU220" s="18" t="s">
        <v>87</v>
      </c>
    </row>
    <row r="221" spans="2:65" s="13" customFormat="1" ht="11.25">
      <c r="B221" s="149"/>
      <c r="D221" s="143" t="s">
        <v>249</v>
      </c>
      <c r="E221" s="150" t="s">
        <v>19</v>
      </c>
      <c r="F221" s="151" t="s">
        <v>2767</v>
      </c>
      <c r="H221" s="152">
        <v>584.26</v>
      </c>
      <c r="I221" s="153"/>
      <c r="L221" s="149"/>
      <c r="M221" s="154"/>
      <c r="T221" s="155"/>
      <c r="AT221" s="150" t="s">
        <v>249</v>
      </c>
      <c r="AU221" s="150" t="s">
        <v>87</v>
      </c>
      <c r="AV221" s="13" t="s">
        <v>87</v>
      </c>
      <c r="AW221" s="13" t="s">
        <v>37</v>
      </c>
      <c r="AX221" s="13" t="s">
        <v>84</v>
      </c>
      <c r="AY221" s="150" t="s">
        <v>223</v>
      </c>
    </row>
    <row r="222" spans="2:65" s="11" customFormat="1" ht="22.9" customHeight="1">
      <c r="B222" s="117"/>
      <c r="D222" s="118" t="s">
        <v>75</v>
      </c>
      <c r="E222" s="127" t="s">
        <v>232</v>
      </c>
      <c r="F222" s="127" t="s">
        <v>2216</v>
      </c>
      <c r="I222" s="120"/>
      <c r="J222" s="128">
        <f>BK222</f>
        <v>0</v>
      </c>
      <c r="L222" s="117"/>
      <c r="M222" s="122"/>
      <c r="P222" s="123">
        <f>SUM(P223:P233)</f>
        <v>0</v>
      </c>
      <c r="R222" s="123">
        <f>SUM(R223:R233)</f>
        <v>369.70718441999998</v>
      </c>
      <c r="T222" s="124">
        <f>SUM(T223:T233)</f>
        <v>0</v>
      </c>
      <c r="AR222" s="118" t="s">
        <v>84</v>
      </c>
      <c r="AT222" s="125" t="s">
        <v>75</v>
      </c>
      <c r="AU222" s="125" t="s">
        <v>84</v>
      </c>
      <c r="AY222" s="118" t="s">
        <v>223</v>
      </c>
      <c r="BK222" s="126">
        <f>SUM(BK223:BK233)</f>
        <v>0</v>
      </c>
    </row>
    <row r="223" spans="2:65" s="1" customFormat="1" ht="16.5" customHeight="1">
      <c r="B223" s="34"/>
      <c r="C223" s="129" t="s">
        <v>391</v>
      </c>
      <c r="D223" s="129" t="s">
        <v>227</v>
      </c>
      <c r="E223" s="130" t="s">
        <v>2768</v>
      </c>
      <c r="F223" s="131" t="s">
        <v>2769</v>
      </c>
      <c r="G223" s="132" t="s">
        <v>247</v>
      </c>
      <c r="H223" s="133">
        <v>96.403000000000006</v>
      </c>
      <c r="I223" s="134"/>
      <c r="J223" s="135">
        <f>ROUND(I223*H223,2)</f>
        <v>0</v>
      </c>
      <c r="K223" s="131" t="s">
        <v>231</v>
      </c>
      <c r="L223" s="34"/>
      <c r="M223" s="136" t="s">
        <v>19</v>
      </c>
      <c r="N223" s="137" t="s">
        <v>47</v>
      </c>
      <c r="P223" s="138">
        <f>O223*H223</f>
        <v>0</v>
      </c>
      <c r="Q223" s="138">
        <v>0</v>
      </c>
      <c r="R223" s="138">
        <f>Q223*H223</f>
        <v>0</v>
      </c>
      <c r="S223" s="138">
        <v>0</v>
      </c>
      <c r="T223" s="139">
        <f>S223*H223</f>
        <v>0</v>
      </c>
      <c r="AR223" s="140" t="s">
        <v>232</v>
      </c>
      <c r="AT223" s="140" t="s">
        <v>227</v>
      </c>
      <c r="AU223" s="140" t="s">
        <v>87</v>
      </c>
      <c r="AY223" s="18" t="s">
        <v>223</v>
      </c>
      <c r="BE223" s="141">
        <f>IF(N223="základní",J223,0)</f>
        <v>0</v>
      </c>
      <c r="BF223" s="141">
        <f>IF(N223="snížená",J223,0)</f>
        <v>0</v>
      </c>
      <c r="BG223" s="141">
        <f>IF(N223="zákl. přenesená",J223,0)</f>
        <v>0</v>
      </c>
      <c r="BH223" s="141">
        <f>IF(N223="sníž. přenesená",J223,0)</f>
        <v>0</v>
      </c>
      <c r="BI223" s="141">
        <f>IF(N223="nulová",J223,0)</f>
        <v>0</v>
      </c>
      <c r="BJ223" s="18" t="s">
        <v>84</v>
      </c>
      <c r="BK223" s="141">
        <f>ROUND(I223*H223,2)</f>
        <v>0</v>
      </c>
      <c r="BL223" s="18" t="s">
        <v>232</v>
      </c>
      <c r="BM223" s="140" t="s">
        <v>2770</v>
      </c>
    </row>
    <row r="224" spans="2:65" s="13" customFormat="1" ht="11.25">
      <c r="B224" s="149"/>
      <c r="D224" s="143" t="s">
        <v>249</v>
      </c>
      <c r="E224" s="150" t="s">
        <v>19</v>
      </c>
      <c r="F224" s="151" t="s">
        <v>2771</v>
      </c>
      <c r="H224" s="152">
        <v>35.750999999999998</v>
      </c>
      <c r="I224" s="153"/>
      <c r="L224" s="149"/>
      <c r="M224" s="154"/>
      <c r="T224" s="155"/>
      <c r="AT224" s="150" t="s">
        <v>249</v>
      </c>
      <c r="AU224" s="150" t="s">
        <v>87</v>
      </c>
      <c r="AV224" s="13" t="s">
        <v>87</v>
      </c>
      <c r="AW224" s="13" t="s">
        <v>37</v>
      </c>
      <c r="AX224" s="13" t="s">
        <v>76</v>
      </c>
      <c r="AY224" s="150" t="s">
        <v>223</v>
      </c>
    </row>
    <row r="225" spans="2:65" s="13" customFormat="1" ht="11.25">
      <c r="B225" s="149"/>
      <c r="D225" s="143" t="s">
        <v>249</v>
      </c>
      <c r="E225" s="150" t="s">
        <v>19</v>
      </c>
      <c r="F225" s="151" t="s">
        <v>2772</v>
      </c>
      <c r="H225" s="152">
        <v>22.907</v>
      </c>
      <c r="I225" s="153"/>
      <c r="L225" s="149"/>
      <c r="M225" s="154"/>
      <c r="T225" s="155"/>
      <c r="AT225" s="150" t="s">
        <v>249</v>
      </c>
      <c r="AU225" s="150" t="s">
        <v>87</v>
      </c>
      <c r="AV225" s="13" t="s">
        <v>87</v>
      </c>
      <c r="AW225" s="13" t="s">
        <v>37</v>
      </c>
      <c r="AX225" s="13" t="s">
        <v>76</v>
      </c>
      <c r="AY225" s="150" t="s">
        <v>223</v>
      </c>
    </row>
    <row r="226" spans="2:65" s="13" customFormat="1" ht="11.25">
      <c r="B226" s="149"/>
      <c r="D226" s="143" t="s">
        <v>249</v>
      </c>
      <c r="E226" s="150" t="s">
        <v>19</v>
      </c>
      <c r="F226" s="151" t="s">
        <v>2773</v>
      </c>
      <c r="H226" s="152">
        <v>37.744999999999997</v>
      </c>
      <c r="I226" s="153"/>
      <c r="L226" s="149"/>
      <c r="M226" s="154"/>
      <c r="T226" s="155"/>
      <c r="AT226" s="150" t="s">
        <v>249</v>
      </c>
      <c r="AU226" s="150" t="s">
        <v>87</v>
      </c>
      <c r="AV226" s="13" t="s">
        <v>87</v>
      </c>
      <c r="AW226" s="13" t="s">
        <v>37</v>
      </c>
      <c r="AX226" s="13" t="s">
        <v>76</v>
      </c>
      <c r="AY226" s="150" t="s">
        <v>223</v>
      </c>
    </row>
    <row r="227" spans="2:65" s="14" customFormat="1" ht="11.25">
      <c r="B227" s="156"/>
      <c r="D227" s="143" t="s">
        <v>249</v>
      </c>
      <c r="E227" s="157" t="s">
        <v>19</v>
      </c>
      <c r="F227" s="158" t="s">
        <v>253</v>
      </c>
      <c r="H227" s="159">
        <v>96.403000000000006</v>
      </c>
      <c r="I227" s="160"/>
      <c r="L227" s="156"/>
      <c r="M227" s="161"/>
      <c r="T227" s="162"/>
      <c r="AT227" s="157" t="s">
        <v>249</v>
      </c>
      <c r="AU227" s="157" t="s">
        <v>87</v>
      </c>
      <c r="AV227" s="14" t="s">
        <v>232</v>
      </c>
      <c r="AW227" s="14" t="s">
        <v>37</v>
      </c>
      <c r="AX227" s="14" t="s">
        <v>84</v>
      </c>
      <c r="AY227" s="157" t="s">
        <v>223</v>
      </c>
    </row>
    <row r="228" spans="2:65" s="1" customFormat="1" ht="44.25" customHeight="1">
      <c r="B228" s="34"/>
      <c r="C228" s="129" t="s">
        <v>397</v>
      </c>
      <c r="D228" s="129" t="s">
        <v>227</v>
      </c>
      <c r="E228" s="130" t="s">
        <v>2774</v>
      </c>
      <c r="F228" s="131" t="s">
        <v>2775</v>
      </c>
      <c r="G228" s="132" t="s">
        <v>247</v>
      </c>
      <c r="H228" s="133">
        <v>160.67099999999999</v>
      </c>
      <c r="I228" s="134"/>
      <c r="J228" s="135">
        <f>ROUND(I228*H228,2)</f>
        <v>0</v>
      </c>
      <c r="K228" s="131" t="s">
        <v>272</v>
      </c>
      <c r="L228" s="34"/>
      <c r="M228" s="136" t="s">
        <v>19</v>
      </c>
      <c r="N228" s="137" t="s">
        <v>47</v>
      </c>
      <c r="P228" s="138">
        <f>O228*H228</f>
        <v>0</v>
      </c>
      <c r="Q228" s="138">
        <v>2.3010199999999998</v>
      </c>
      <c r="R228" s="138">
        <f>Q228*H228</f>
        <v>369.70718441999998</v>
      </c>
      <c r="S228" s="138">
        <v>0</v>
      </c>
      <c r="T228" s="139">
        <f>S228*H228</f>
        <v>0</v>
      </c>
      <c r="AR228" s="140" t="s">
        <v>232</v>
      </c>
      <c r="AT228" s="140" t="s">
        <v>227</v>
      </c>
      <c r="AU228" s="140" t="s">
        <v>87</v>
      </c>
      <c r="AY228" s="18" t="s">
        <v>223</v>
      </c>
      <c r="BE228" s="141">
        <f>IF(N228="základní",J228,0)</f>
        <v>0</v>
      </c>
      <c r="BF228" s="141">
        <f>IF(N228="snížená",J228,0)</f>
        <v>0</v>
      </c>
      <c r="BG228" s="141">
        <f>IF(N228="zákl. přenesená",J228,0)</f>
        <v>0</v>
      </c>
      <c r="BH228" s="141">
        <f>IF(N228="sníž. přenesená",J228,0)</f>
        <v>0</v>
      </c>
      <c r="BI228" s="141">
        <f>IF(N228="nulová",J228,0)</f>
        <v>0</v>
      </c>
      <c r="BJ228" s="18" t="s">
        <v>84</v>
      </c>
      <c r="BK228" s="141">
        <f>ROUND(I228*H228,2)</f>
        <v>0</v>
      </c>
      <c r="BL228" s="18" t="s">
        <v>232</v>
      </c>
      <c r="BM228" s="140" t="s">
        <v>2776</v>
      </c>
    </row>
    <row r="229" spans="2:65" s="1" customFormat="1" ht="11.25">
      <c r="B229" s="34"/>
      <c r="D229" s="163" t="s">
        <v>274</v>
      </c>
      <c r="F229" s="164" t="s">
        <v>2777</v>
      </c>
      <c r="I229" s="165"/>
      <c r="L229" s="34"/>
      <c r="M229" s="166"/>
      <c r="T229" s="55"/>
      <c r="AT229" s="18" t="s">
        <v>274</v>
      </c>
      <c r="AU229" s="18" t="s">
        <v>87</v>
      </c>
    </row>
    <row r="230" spans="2:65" s="13" customFormat="1" ht="11.25">
      <c r="B230" s="149"/>
      <c r="D230" s="143" t="s">
        <v>249</v>
      </c>
      <c r="E230" s="150" t="s">
        <v>19</v>
      </c>
      <c r="F230" s="151" t="s">
        <v>2778</v>
      </c>
      <c r="H230" s="152">
        <v>59.584000000000003</v>
      </c>
      <c r="I230" s="153"/>
      <c r="L230" s="149"/>
      <c r="M230" s="154"/>
      <c r="T230" s="155"/>
      <c r="AT230" s="150" t="s">
        <v>249</v>
      </c>
      <c r="AU230" s="150" t="s">
        <v>87</v>
      </c>
      <c r="AV230" s="13" t="s">
        <v>87</v>
      </c>
      <c r="AW230" s="13" t="s">
        <v>37</v>
      </c>
      <c r="AX230" s="13" t="s">
        <v>76</v>
      </c>
      <c r="AY230" s="150" t="s">
        <v>223</v>
      </c>
    </row>
    <row r="231" spans="2:65" s="13" customFormat="1" ht="11.25">
      <c r="B231" s="149"/>
      <c r="D231" s="143" t="s">
        <v>249</v>
      </c>
      <c r="E231" s="150" t="s">
        <v>19</v>
      </c>
      <c r="F231" s="151" t="s">
        <v>2779</v>
      </c>
      <c r="H231" s="152">
        <v>38.177999999999997</v>
      </c>
      <c r="I231" s="153"/>
      <c r="L231" s="149"/>
      <c r="M231" s="154"/>
      <c r="T231" s="155"/>
      <c r="AT231" s="150" t="s">
        <v>249</v>
      </c>
      <c r="AU231" s="150" t="s">
        <v>87</v>
      </c>
      <c r="AV231" s="13" t="s">
        <v>87</v>
      </c>
      <c r="AW231" s="13" t="s">
        <v>37</v>
      </c>
      <c r="AX231" s="13" t="s">
        <v>76</v>
      </c>
      <c r="AY231" s="150" t="s">
        <v>223</v>
      </c>
    </row>
    <row r="232" spans="2:65" s="13" customFormat="1" ht="11.25">
      <c r="B232" s="149"/>
      <c r="D232" s="143" t="s">
        <v>249</v>
      </c>
      <c r="E232" s="150" t="s">
        <v>19</v>
      </c>
      <c r="F232" s="151" t="s">
        <v>2780</v>
      </c>
      <c r="H232" s="152">
        <v>62.908999999999999</v>
      </c>
      <c r="I232" s="153"/>
      <c r="L232" s="149"/>
      <c r="M232" s="154"/>
      <c r="T232" s="155"/>
      <c r="AT232" s="150" t="s">
        <v>249</v>
      </c>
      <c r="AU232" s="150" t="s">
        <v>87</v>
      </c>
      <c r="AV232" s="13" t="s">
        <v>87</v>
      </c>
      <c r="AW232" s="13" t="s">
        <v>37</v>
      </c>
      <c r="AX232" s="13" t="s">
        <v>76</v>
      </c>
      <c r="AY232" s="150" t="s">
        <v>223</v>
      </c>
    </row>
    <row r="233" spans="2:65" s="14" customFormat="1" ht="11.25">
      <c r="B233" s="156"/>
      <c r="D233" s="143" t="s">
        <v>249</v>
      </c>
      <c r="E233" s="157" t="s">
        <v>19</v>
      </c>
      <c r="F233" s="158" t="s">
        <v>253</v>
      </c>
      <c r="H233" s="159">
        <v>160.67099999999999</v>
      </c>
      <c r="I233" s="160"/>
      <c r="L233" s="156"/>
      <c r="M233" s="161"/>
      <c r="T233" s="162"/>
      <c r="AT233" s="157" t="s">
        <v>249</v>
      </c>
      <c r="AU233" s="157" t="s">
        <v>87</v>
      </c>
      <c r="AV233" s="14" t="s">
        <v>232</v>
      </c>
      <c r="AW233" s="14" t="s">
        <v>37</v>
      </c>
      <c r="AX233" s="14" t="s">
        <v>84</v>
      </c>
      <c r="AY233" s="157" t="s">
        <v>223</v>
      </c>
    </row>
    <row r="234" spans="2:65" s="11" customFormat="1" ht="22.9" customHeight="1">
      <c r="B234" s="117"/>
      <c r="D234" s="118" t="s">
        <v>75</v>
      </c>
      <c r="E234" s="127" t="s">
        <v>244</v>
      </c>
      <c r="F234" s="127" t="s">
        <v>358</v>
      </c>
      <c r="I234" s="120"/>
      <c r="J234" s="128">
        <f>BK234</f>
        <v>0</v>
      </c>
      <c r="L234" s="117"/>
      <c r="M234" s="122"/>
      <c r="P234" s="123">
        <f>SUM(P235:P254)</f>
        <v>0</v>
      </c>
      <c r="R234" s="123">
        <f>SUM(R235:R254)</f>
        <v>0</v>
      </c>
      <c r="T234" s="124">
        <f>SUM(T235:T254)</f>
        <v>0</v>
      </c>
      <c r="AR234" s="118" t="s">
        <v>84</v>
      </c>
      <c r="AT234" s="125" t="s">
        <v>75</v>
      </c>
      <c r="AU234" s="125" t="s">
        <v>84</v>
      </c>
      <c r="AY234" s="118" t="s">
        <v>223</v>
      </c>
      <c r="BK234" s="126">
        <f>SUM(BK235:BK254)</f>
        <v>0</v>
      </c>
    </row>
    <row r="235" spans="2:65" s="1" customFormat="1" ht="33" customHeight="1">
      <c r="B235" s="34"/>
      <c r="C235" s="129" t="s">
        <v>405</v>
      </c>
      <c r="D235" s="129" t="s">
        <v>227</v>
      </c>
      <c r="E235" s="130" t="s">
        <v>362</v>
      </c>
      <c r="F235" s="131" t="s">
        <v>363</v>
      </c>
      <c r="G235" s="132" t="s">
        <v>271</v>
      </c>
      <c r="H235" s="133">
        <v>2431.308</v>
      </c>
      <c r="I235" s="134"/>
      <c r="J235" s="135">
        <f>ROUND(I235*H235,2)</f>
        <v>0</v>
      </c>
      <c r="K235" s="131" t="s">
        <v>272</v>
      </c>
      <c r="L235" s="34"/>
      <c r="M235" s="136" t="s">
        <v>19</v>
      </c>
      <c r="N235" s="137" t="s">
        <v>47</v>
      </c>
      <c r="P235" s="138">
        <f>O235*H235</f>
        <v>0</v>
      </c>
      <c r="Q235" s="138">
        <v>0</v>
      </c>
      <c r="R235" s="138">
        <f>Q235*H235</f>
        <v>0</v>
      </c>
      <c r="S235" s="138">
        <v>0</v>
      </c>
      <c r="T235" s="139">
        <f>S235*H235</f>
        <v>0</v>
      </c>
      <c r="AR235" s="140" t="s">
        <v>232</v>
      </c>
      <c r="AT235" s="140" t="s">
        <v>227</v>
      </c>
      <c r="AU235" s="140" t="s">
        <v>87</v>
      </c>
      <c r="AY235" s="18" t="s">
        <v>223</v>
      </c>
      <c r="BE235" s="141">
        <f>IF(N235="základní",J235,0)</f>
        <v>0</v>
      </c>
      <c r="BF235" s="141">
        <f>IF(N235="snížená",J235,0)</f>
        <v>0</v>
      </c>
      <c r="BG235" s="141">
        <f>IF(N235="zákl. přenesená",J235,0)</f>
        <v>0</v>
      </c>
      <c r="BH235" s="141">
        <f>IF(N235="sníž. přenesená",J235,0)</f>
        <v>0</v>
      </c>
      <c r="BI235" s="141">
        <f>IF(N235="nulová",J235,0)</f>
        <v>0</v>
      </c>
      <c r="BJ235" s="18" t="s">
        <v>84</v>
      </c>
      <c r="BK235" s="141">
        <f>ROUND(I235*H235,2)</f>
        <v>0</v>
      </c>
      <c r="BL235" s="18" t="s">
        <v>232</v>
      </c>
      <c r="BM235" s="140" t="s">
        <v>2781</v>
      </c>
    </row>
    <row r="236" spans="2:65" s="1" customFormat="1" ht="11.25">
      <c r="B236" s="34"/>
      <c r="D236" s="163" t="s">
        <v>274</v>
      </c>
      <c r="F236" s="164" t="s">
        <v>365</v>
      </c>
      <c r="I236" s="165"/>
      <c r="L236" s="34"/>
      <c r="M236" s="166"/>
      <c r="T236" s="55"/>
      <c r="AT236" s="18" t="s">
        <v>274</v>
      </c>
      <c r="AU236" s="18" t="s">
        <v>87</v>
      </c>
    </row>
    <row r="237" spans="2:65" s="12" customFormat="1" ht="11.25">
      <c r="B237" s="142"/>
      <c r="D237" s="143" t="s">
        <v>249</v>
      </c>
      <c r="E237" s="144" t="s">
        <v>19</v>
      </c>
      <c r="F237" s="145" t="s">
        <v>2782</v>
      </c>
      <c r="H237" s="144" t="s">
        <v>19</v>
      </c>
      <c r="I237" s="146"/>
      <c r="L237" s="142"/>
      <c r="M237" s="147"/>
      <c r="T237" s="148"/>
      <c r="AT237" s="144" t="s">
        <v>249</v>
      </c>
      <c r="AU237" s="144" t="s">
        <v>87</v>
      </c>
      <c r="AV237" s="12" t="s">
        <v>84</v>
      </c>
      <c r="AW237" s="12" t="s">
        <v>37</v>
      </c>
      <c r="AX237" s="12" t="s">
        <v>76</v>
      </c>
      <c r="AY237" s="144" t="s">
        <v>223</v>
      </c>
    </row>
    <row r="238" spans="2:65" s="13" customFormat="1" ht="11.25">
      <c r="B238" s="149"/>
      <c r="D238" s="143" t="s">
        <v>249</v>
      </c>
      <c r="E238" s="150" t="s">
        <v>19</v>
      </c>
      <c r="F238" s="151" t="s">
        <v>2783</v>
      </c>
      <c r="H238" s="152">
        <v>715.01099999999997</v>
      </c>
      <c r="I238" s="153"/>
      <c r="L238" s="149"/>
      <c r="M238" s="154"/>
      <c r="T238" s="155"/>
      <c r="AT238" s="150" t="s">
        <v>249</v>
      </c>
      <c r="AU238" s="150" t="s">
        <v>87</v>
      </c>
      <c r="AV238" s="13" t="s">
        <v>87</v>
      </c>
      <c r="AW238" s="13" t="s">
        <v>37</v>
      </c>
      <c r="AX238" s="13" t="s">
        <v>76</v>
      </c>
      <c r="AY238" s="150" t="s">
        <v>223</v>
      </c>
    </row>
    <row r="239" spans="2:65" s="13" customFormat="1" ht="11.25">
      <c r="B239" s="149"/>
      <c r="D239" s="143" t="s">
        <v>249</v>
      </c>
      <c r="E239" s="150" t="s">
        <v>19</v>
      </c>
      <c r="F239" s="151" t="s">
        <v>2784</v>
      </c>
      <c r="H239" s="152">
        <v>458.13900000000001</v>
      </c>
      <c r="I239" s="153"/>
      <c r="L239" s="149"/>
      <c r="M239" s="154"/>
      <c r="T239" s="155"/>
      <c r="AT239" s="150" t="s">
        <v>249</v>
      </c>
      <c r="AU239" s="150" t="s">
        <v>87</v>
      </c>
      <c r="AV239" s="13" t="s">
        <v>87</v>
      </c>
      <c r="AW239" s="13" t="s">
        <v>37</v>
      </c>
      <c r="AX239" s="13" t="s">
        <v>76</v>
      </c>
      <c r="AY239" s="150" t="s">
        <v>223</v>
      </c>
    </row>
    <row r="240" spans="2:65" s="13" customFormat="1" ht="11.25">
      <c r="B240" s="149"/>
      <c r="D240" s="143" t="s">
        <v>249</v>
      </c>
      <c r="E240" s="150" t="s">
        <v>19</v>
      </c>
      <c r="F240" s="151" t="s">
        <v>2785</v>
      </c>
      <c r="H240" s="152">
        <v>754.90800000000002</v>
      </c>
      <c r="I240" s="153"/>
      <c r="L240" s="149"/>
      <c r="M240" s="154"/>
      <c r="T240" s="155"/>
      <c r="AT240" s="150" t="s">
        <v>249</v>
      </c>
      <c r="AU240" s="150" t="s">
        <v>87</v>
      </c>
      <c r="AV240" s="13" t="s">
        <v>87</v>
      </c>
      <c r="AW240" s="13" t="s">
        <v>37</v>
      </c>
      <c r="AX240" s="13" t="s">
        <v>76</v>
      </c>
      <c r="AY240" s="150" t="s">
        <v>223</v>
      </c>
    </row>
    <row r="241" spans="2:65" s="15" customFormat="1" ht="11.25">
      <c r="B241" s="167"/>
      <c r="D241" s="143" t="s">
        <v>249</v>
      </c>
      <c r="E241" s="168" t="s">
        <v>19</v>
      </c>
      <c r="F241" s="169" t="s">
        <v>292</v>
      </c>
      <c r="H241" s="170">
        <v>1928.058</v>
      </c>
      <c r="I241" s="171"/>
      <c r="L241" s="167"/>
      <c r="M241" s="172"/>
      <c r="T241" s="173"/>
      <c r="AT241" s="168" t="s">
        <v>249</v>
      </c>
      <c r="AU241" s="168" t="s">
        <v>87</v>
      </c>
      <c r="AV241" s="15" t="s">
        <v>233</v>
      </c>
      <c r="AW241" s="15" t="s">
        <v>37</v>
      </c>
      <c r="AX241" s="15" t="s">
        <v>76</v>
      </c>
      <c r="AY241" s="168" t="s">
        <v>223</v>
      </c>
    </row>
    <row r="242" spans="2:65" s="13" customFormat="1" ht="11.25">
      <c r="B242" s="149"/>
      <c r="D242" s="143" t="s">
        <v>249</v>
      </c>
      <c r="E242" s="150" t="s">
        <v>19</v>
      </c>
      <c r="F242" s="151" t="s">
        <v>2786</v>
      </c>
      <c r="H242" s="152">
        <v>503.25</v>
      </c>
      <c r="I242" s="153"/>
      <c r="L242" s="149"/>
      <c r="M242" s="154"/>
      <c r="T242" s="155"/>
      <c r="AT242" s="150" t="s">
        <v>249</v>
      </c>
      <c r="AU242" s="150" t="s">
        <v>87</v>
      </c>
      <c r="AV242" s="13" t="s">
        <v>87</v>
      </c>
      <c r="AW242" s="13" t="s">
        <v>37</v>
      </c>
      <c r="AX242" s="13" t="s">
        <v>76</v>
      </c>
      <c r="AY242" s="150" t="s">
        <v>223</v>
      </c>
    </row>
    <row r="243" spans="2:65" s="15" customFormat="1" ht="11.25">
      <c r="B243" s="167"/>
      <c r="D243" s="143" t="s">
        <v>249</v>
      </c>
      <c r="E243" s="168" t="s">
        <v>19</v>
      </c>
      <c r="F243" s="169" t="s">
        <v>292</v>
      </c>
      <c r="H243" s="170">
        <v>503.25</v>
      </c>
      <c r="I243" s="171"/>
      <c r="L243" s="167"/>
      <c r="M243" s="172"/>
      <c r="T243" s="173"/>
      <c r="AT243" s="168" t="s">
        <v>249</v>
      </c>
      <c r="AU243" s="168" t="s">
        <v>87</v>
      </c>
      <c r="AV243" s="15" t="s">
        <v>233</v>
      </c>
      <c r="AW243" s="15" t="s">
        <v>37</v>
      </c>
      <c r="AX243" s="15" t="s">
        <v>76</v>
      </c>
      <c r="AY243" s="168" t="s">
        <v>223</v>
      </c>
    </row>
    <row r="244" spans="2:65" s="14" customFormat="1" ht="11.25">
      <c r="B244" s="156"/>
      <c r="D244" s="143" t="s">
        <v>249</v>
      </c>
      <c r="E244" s="157" t="s">
        <v>19</v>
      </c>
      <c r="F244" s="158" t="s">
        <v>253</v>
      </c>
      <c r="H244" s="159">
        <v>2431.308</v>
      </c>
      <c r="I244" s="160"/>
      <c r="L244" s="156"/>
      <c r="M244" s="161"/>
      <c r="T244" s="162"/>
      <c r="AT244" s="157" t="s">
        <v>249</v>
      </c>
      <c r="AU244" s="157" t="s">
        <v>87</v>
      </c>
      <c r="AV244" s="14" t="s">
        <v>232</v>
      </c>
      <c r="AW244" s="14" t="s">
        <v>37</v>
      </c>
      <c r="AX244" s="14" t="s">
        <v>84</v>
      </c>
      <c r="AY244" s="157" t="s">
        <v>223</v>
      </c>
    </row>
    <row r="245" spans="2:65" s="1" customFormat="1" ht="44.25" customHeight="1">
      <c r="B245" s="34"/>
      <c r="C245" s="129" t="s">
        <v>411</v>
      </c>
      <c r="D245" s="129" t="s">
        <v>227</v>
      </c>
      <c r="E245" s="130" t="s">
        <v>1322</v>
      </c>
      <c r="F245" s="131" t="s">
        <v>1323</v>
      </c>
      <c r="G245" s="132" t="s">
        <v>271</v>
      </c>
      <c r="H245" s="133">
        <v>810.43600000000004</v>
      </c>
      <c r="I245" s="134"/>
      <c r="J245" s="135">
        <f>ROUND(I245*H245,2)</f>
        <v>0</v>
      </c>
      <c r="K245" s="131" t="s">
        <v>272</v>
      </c>
      <c r="L245" s="34"/>
      <c r="M245" s="136" t="s">
        <v>19</v>
      </c>
      <c r="N245" s="137" t="s">
        <v>47</v>
      </c>
      <c r="P245" s="138">
        <f>O245*H245</f>
        <v>0</v>
      </c>
      <c r="Q245" s="138">
        <v>0</v>
      </c>
      <c r="R245" s="138">
        <f>Q245*H245</f>
        <v>0</v>
      </c>
      <c r="S245" s="138">
        <v>0</v>
      </c>
      <c r="T245" s="139">
        <f>S245*H245</f>
        <v>0</v>
      </c>
      <c r="AR245" s="140" t="s">
        <v>232</v>
      </c>
      <c r="AT245" s="140" t="s">
        <v>227</v>
      </c>
      <c r="AU245" s="140" t="s">
        <v>87</v>
      </c>
      <c r="AY245" s="18" t="s">
        <v>223</v>
      </c>
      <c r="BE245" s="141">
        <f>IF(N245="základní",J245,0)</f>
        <v>0</v>
      </c>
      <c r="BF245" s="141">
        <f>IF(N245="snížená",J245,0)</f>
        <v>0</v>
      </c>
      <c r="BG245" s="141">
        <f>IF(N245="zákl. přenesená",J245,0)</f>
        <v>0</v>
      </c>
      <c r="BH245" s="141">
        <f>IF(N245="sníž. přenesená",J245,0)</f>
        <v>0</v>
      </c>
      <c r="BI245" s="141">
        <f>IF(N245="nulová",J245,0)</f>
        <v>0</v>
      </c>
      <c r="BJ245" s="18" t="s">
        <v>84</v>
      </c>
      <c r="BK245" s="141">
        <f>ROUND(I245*H245,2)</f>
        <v>0</v>
      </c>
      <c r="BL245" s="18" t="s">
        <v>232</v>
      </c>
      <c r="BM245" s="140" t="s">
        <v>2787</v>
      </c>
    </row>
    <row r="246" spans="2:65" s="1" customFormat="1" ht="11.25">
      <c r="B246" s="34"/>
      <c r="D246" s="163" t="s">
        <v>274</v>
      </c>
      <c r="F246" s="164" t="s">
        <v>1325</v>
      </c>
      <c r="I246" s="165"/>
      <c r="L246" s="34"/>
      <c r="M246" s="166"/>
      <c r="T246" s="55"/>
      <c r="AT246" s="18" t="s">
        <v>274</v>
      </c>
      <c r="AU246" s="18" t="s">
        <v>87</v>
      </c>
    </row>
    <row r="247" spans="2:65" s="12" customFormat="1" ht="11.25">
      <c r="B247" s="142"/>
      <c r="D247" s="143" t="s">
        <v>249</v>
      </c>
      <c r="E247" s="144" t="s">
        <v>19</v>
      </c>
      <c r="F247" s="145" t="s">
        <v>2782</v>
      </c>
      <c r="H247" s="144" t="s">
        <v>19</v>
      </c>
      <c r="I247" s="146"/>
      <c r="L247" s="142"/>
      <c r="M247" s="147"/>
      <c r="T247" s="148"/>
      <c r="AT247" s="144" t="s">
        <v>249</v>
      </c>
      <c r="AU247" s="144" t="s">
        <v>87</v>
      </c>
      <c r="AV247" s="12" t="s">
        <v>84</v>
      </c>
      <c r="AW247" s="12" t="s">
        <v>37</v>
      </c>
      <c r="AX247" s="12" t="s">
        <v>76</v>
      </c>
      <c r="AY247" s="144" t="s">
        <v>223</v>
      </c>
    </row>
    <row r="248" spans="2:65" s="13" customFormat="1" ht="11.25">
      <c r="B248" s="149"/>
      <c r="D248" s="143" t="s">
        <v>249</v>
      </c>
      <c r="E248" s="150" t="s">
        <v>19</v>
      </c>
      <c r="F248" s="151" t="s">
        <v>2686</v>
      </c>
      <c r="H248" s="152">
        <v>238.33699999999999</v>
      </c>
      <c r="I248" s="153"/>
      <c r="L248" s="149"/>
      <c r="M248" s="154"/>
      <c r="T248" s="155"/>
      <c r="AT248" s="150" t="s">
        <v>249</v>
      </c>
      <c r="AU248" s="150" t="s">
        <v>87</v>
      </c>
      <c r="AV248" s="13" t="s">
        <v>87</v>
      </c>
      <c r="AW248" s="13" t="s">
        <v>37</v>
      </c>
      <c r="AX248" s="13" t="s">
        <v>76</v>
      </c>
      <c r="AY248" s="150" t="s">
        <v>223</v>
      </c>
    </row>
    <row r="249" spans="2:65" s="13" customFormat="1" ht="11.25">
      <c r="B249" s="149"/>
      <c r="D249" s="143" t="s">
        <v>249</v>
      </c>
      <c r="E249" s="150" t="s">
        <v>19</v>
      </c>
      <c r="F249" s="151" t="s">
        <v>2687</v>
      </c>
      <c r="H249" s="152">
        <v>152.71299999999999</v>
      </c>
      <c r="I249" s="153"/>
      <c r="L249" s="149"/>
      <c r="M249" s="154"/>
      <c r="T249" s="155"/>
      <c r="AT249" s="150" t="s">
        <v>249</v>
      </c>
      <c r="AU249" s="150" t="s">
        <v>87</v>
      </c>
      <c r="AV249" s="13" t="s">
        <v>87</v>
      </c>
      <c r="AW249" s="13" t="s">
        <v>37</v>
      </c>
      <c r="AX249" s="13" t="s">
        <v>76</v>
      </c>
      <c r="AY249" s="150" t="s">
        <v>223</v>
      </c>
    </row>
    <row r="250" spans="2:65" s="13" customFormat="1" ht="11.25">
      <c r="B250" s="149"/>
      <c r="D250" s="143" t="s">
        <v>249</v>
      </c>
      <c r="E250" s="150" t="s">
        <v>19</v>
      </c>
      <c r="F250" s="151" t="s">
        <v>2688</v>
      </c>
      <c r="H250" s="152">
        <v>251.636</v>
      </c>
      <c r="I250" s="153"/>
      <c r="L250" s="149"/>
      <c r="M250" s="154"/>
      <c r="T250" s="155"/>
      <c r="AT250" s="150" t="s">
        <v>249</v>
      </c>
      <c r="AU250" s="150" t="s">
        <v>87</v>
      </c>
      <c r="AV250" s="13" t="s">
        <v>87</v>
      </c>
      <c r="AW250" s="13" t="s">
        <v>37</v>
      </c>
      <c r="AX250" s="13" t="s">
        <v>76</v>
      </c>
      <c r="AY250" s="150" t="s">
        <v>223</v>
      </c>
    </row>
    <row r="251" spans="2:65" s="15" customFormat="1" ht="11.25">
      <c r="B251" s="167"/>
      <c r="D251" s="143" t="s">
        <v>249</v>
      </c>
      <c r="E251" s="168" t="s">
        <v>19</v>
      </c>
      <c r="F251" s="169" t="s">
        <v>292</v>
      </c>
      <c r="H251" s="170">
        <v>642.68600000000004</v>
      </c>
      <c r="I251" s="171"/>
      <c r="L251" s="167"/>
      <c r="M251" s="172"/>
      <c r="T251" s="173"/>
      <c r="AT251" s="168" t="s">
        <v>249</v>
      </c>
      <c r="AU251" s="168" t="s">
        <v>87</v>
      </c>
      <c r="AV251" s="15" t="s">
        <v>233</v>
      </c>
      <c r="AW251" s="15" t="s">
        <v>37</v>
      </c>
      <c r="AX251" s="15" t="s">
        <v>76</v>
      </c>
      <c r="AY251" s="168" t="s">
        <v>223</v>
      </c>
    </row>
    <row r="252" spans="2:65" s="13" customFormat="1" ht="11.25">
      <c r="B252" s="149"/>
      <c r="D252" s="143" t="s">
        <v>249</v>
      </c>
      <c r="E252" s="150" t="s">
        <v>19</v>
      </c>
      <c r="F252" s="151" t="s">
        <v>2689</v>
      </c>
      <c r="H252" s="152">
        <v>167.75</v>
      </c>
      <c r="I252" s="153"/>
      <c r="L252" s="149"/>
      <c r="M252" s="154"/>
      <c r="T252" s="155"/>
      <c r="AT252" s="150" t="s">
        <v>249</v>
      </c>
      <c r="AU252" s="150" t="s">
        <v>87</v>
      </c>
      <c r="AV252" s="13" t="s">
        <v>87</v>
      </c>
      <c r="AW252" s="13" t="s">
        <v>37</v>
      </c>
      <c r="AX252" s="13" t="s">
        <v>76</v>
      </c>
      <c r="AY252" s="150" t="s">
        <v>223</v>
      </c>
    </row>
    <row r="253" spans="2:65" s="15" customFormat="1" ht="11.25">
      <c r="B253" s="167"/>
      <c r="D253" s="143" t="s">
        <v>249</v>
      </c>
      <c r="E253" s="168" t="s">
        <v>19</v>
      </c>
      <c r="F253" s="169" t="s">
        <v>292</v>
      </c>
      <c r="H253" s="170">
        <v>167.75</v>
      </c>
      <c r="I253" s="171"/>
      <c r="L253" s="167"/>
      <c r="M253" s="172"/>
      <c r="T253" s="173"/>
      <c r="AT253" s="168" t="s">
        <v>249</v>
      </c>
      <c r="AU253" s="168" t="s">
        <v>87</v>
      </c>
      <c r="AV253" s="15" t="s">
        <v>233</v>
      </c>
      <c r="AW253" s="15" t="s">
        <v>37</v>
      </c>
      <c r="AX253" s="15" t="s">
        <v>76</v>
      </c>
      <c r="AY253" s="168" t="s">
        <v>223</v>
      </c>
    </row>
    <row r="254" spans="2:65" s="14" customFormat="1" ht="11.25">
      <c r="B254" s="156"/>
      <c r="D254" s="143" t="s">
        <v>249</v>
      </c>
      <c r="E254" s="157" t="s">
        <v>19</v>
      </c>
      <c r="F254" s="158" t="s">
        <v>253</v>
      </c>
      <c r="H254" s="159">
        <v>810.43600000000004</v>
      </c>
      <c r="I254" s="160"/>
      <c r="L254" s="156"/>
      <c r="M254" s="161"/>
      <c r="T254" s="162"/>
      <c r="AT254" s="157" t="s">
        <v>249</v>
      </c>
      <c r="AU254" s="157" t="s">
        <v>87</v>
      </c>
      <c r="AV254" s="14" t="s">
        <v>232</v>
      </c>
      <c r="AW254" s="14" t="s">
        <v>37</v>
      </c>
      <c r="AX254" s="14" t="s">
        <v>84</v>
      </c>
      <c r="AY254" s="157" t="s">
        <v>223</v>
      </c>
    </row>
    <row r="255" spans="2:65" s="11" customFormat="1" ht="22.9" customHeight="1">
      <c r="B255" s="117"/>
      <c r="D255" s="118" t="s">
        <v>75</v>
      </c>
      <c r="E255" s="127" t="s">
        <v>268</v>
      </c>
      <c r="F255" s="127" t="s">
        <v>489</v>
      </c>
      <c r="I255" s="120"/>
      <c r="J255" s="128">
        <f>BK255</f>
        <v>0</v>
      </c>
      <c r="L255" s="117"/>
      <c r="M255" s="122"/>
      <c r="P255" s="123">
        <f>SUM(P256:P357)</f>
        <v>0</v>
      </c>
      <c r="R255" s="123">
        <f>SUM(R256:R357)</f>
        <v>179.57573188000003</v>
      </c>
      <c r="T255" s="124">
        <f>SUM(T256:T357)</f>
        <v>6.8940000000000001</v>
      </c>
      <c r="AR255" s="118" t="s">
        <v>84</v>
      </c>
      <c r="AT255" s="125" t="s">
        <v>75</v>
      </c>
      <c r="AU255" s="125" t="s">
        <v>84</v>
      </c>
      <c r="AY255" s="118" t="s">
        <v>223</v>
      </c>
      <c r="BK255" s="126">
        <f>SUM(BK256:BK357)</f>
        <v>0</v>
      </c>
    </row>
    <row r="256" spans="2:65" s="1" customFormat="1" ht="37.9" customHeight="1">
      <c r="B256" s="34"/>
      <c r="C256" s="129" t="s">
        <v>416</v>
      </c>
      <c r="D256" s="129" t="s">
        <v>227</v>
      </c>
      <c r="E256" s="130" t="s">
        <v>2788</v>
      </c>
      <c r="F256" s="131" t="s">
        <v>2789</v>
      </c>
      <c r="G256" s="132" t="s">
        <v>563</v>
      </c>
      <c r="H256" s="133">
        <v>360.2</v>
      </c>
      <c r="I256" s="134"/>
      <c r="J256" s="135">
        <f>ROUND(I256*H256,2)</f>
        <v>0</v>
      </c>
      <c r="K256" s="131" t="s">
        <v>272</v>
      </c>
      <c r="L256" s="34"/>
      <c r="M256" s="136" t="s">
        <v>19</v>
      </c>
      <c r="N256" s="137" t="s">
        <v>47</v>
      </c>
      <c r="P256" s="138">
        <f>O256*H256</f>
        <v>0</v>
      </c>
      <c r="Q256" s="138">
        <v>8.0000000000000007E-5</v>
      </c>
      <c r="R256" s="138">
        <f>Q256*H256</f>
        <v>2.8816000000000001E-2</v>
      </c>
      <c r="S256" s="138">
        <v>0</v>
      </c>
      <c r="T256" s="139">
        <f>S256*H256</f>
        <v>0</v>
      </c>
      <c r="AR256" s="140" t="s">
        <v>232</v>
      </c>
      <c r="AT256" s="140" t="s">
        <v>227</v>
      </c>
      <c r="AU256" s="140" t="s">
        <v>87</v>
      </c>
      <c r="AY256" s="18" t="s">
        <v>223</v>
      </c>
      <c r="BE256" s="141">
        <f>IF(N256="základní",J256,0)</f>
        <v>0</v>
      </c>
      <c r="BF256" s="141">
        <f>IF(N256="snížená",J256,0)</f>
        <v>0</v>
      </c>
      <c r="BG256" s="141">
        <f>IF(N256="zákl. přenesená",J256,0)</f>
        <v>0</v>
      </c>
      <c r="BH256" s="141">
        <f>IF(N256="sníž. přenesená",J256,0)</f>
        <v>0</v>
      </c>
      <c r="BI256" s="141">
        <f>IF(N256="nulová",J256,0)</f>
        <v>0</v>
      </c>
      <c r="BJ256" s="18" t="s">
        <v>84</v>
      </c>
      <c r="BK256" s="141">
        <f>ROUND(I256*H256,2)</f>
        <v>0</v>
      </c>
      <c r="BL256" s="18" t="s">
        <v>232</v>
      </c>
      <c r="BM256" s="140" t="s">
        <v>2790</v>
      </c>
    </row>
    <row r="257" spans="2:65" s="1" customFormat="1" ht="11.25">
      <c r="B257" s="34"/>
      <c r="D257" s="163" t="s">
        <v>274</v>
      </c>
      <c r="F257" s="164" t="s">
        <v>2791</v>
      </c>
      <c r="I257" s="165"/>
      <c r="L257" s="34"/>
      <c r="M257" s="166"/>
      <c r="T257" s="55"/>
      <c r="AT257" s="18" t="s">
        <v>274</v>
      </c>
      <c r="AU257" s="18" t="s">
        <v>87</v>
      </c>
    </row>
    <row r="258" spans="2:65" s="13" customFormat="1" ht="11.25">
      <c r="B258" s="149"/>
      <c r="D258" s="143" t="s">
        <v>249</v>
      </c>
      <c r="E258" s="150" t="s">
        <v>19</v>
      </c>
      <c r="F258" s="151" t="s">
        <v>2760</v>
      </c>
      <c r="H258" s="152">
        <v>216.67</v>
      </c>
      <c r="I258" s="153"/>
      <c r="L258" s="149"/>
      <c r="M258" s="154"/>
      <c r="T258" s="155"/>
      <c r="AT258" s="150" t="s">
        <v>249</v>
      </c>
      <c r="AU258" s="150" t="s">
        <v>87</v>
      </c>
      <c r="AV258" s="13" t="s">
        <v>87</v>
      </c>
      <c r="AW258" s="13" t="s">
        <v>37</v>
      </c>
      <c r="AX258" s="13" t="s">
        <v>76</v>
      </c>
      <c r="AY258" s="150" t="s">
        <v>223</v>
      </c>
    </row>
    <row r="259" spans="2:65" s="13" customFormat="1" ht="11.25">
      <c r="B259" s="149"/>
      <c r="D259" s="143" t="s">
        <v>249</v>
      </c>
      <c r="E259" s="150" t="s">
        <v>19</v>
      </c>
      <c r="F259" s="151" t="s">
        <v>2761</v>
      </c>
      <c r="H259" s="152">
        <v>138.83000000000001</v>
      </c>
      <c r="I259" s="153"/>
      <c r="L259" s="149"/>
      <c r="M259" s="154"/>
      <c r="T259" s="155"/>
      <c r="AT259" s="150" t="s">
        <v>249</v>
      </c>
      <c r="AU259" s="150" t="s">
        <v>87</v>
      </c>
      <c r="AV259" s="13" t="s">
        <v>87</v>
      </c>
      <c r="AW259" s="13" t="s">
        <v>37</v>
      </c>
      <c r="AX259" s="13" t="s">
        <v>76</v>
      </c>
      <c r="AY259" s="150" t="s">
        <v>223</v>
      </c>
    </row>
    <row r="260" spans="2:65" s="13" customFormat="1" ht="11.25">
      <c r="B260" s="149"/>
      <c r="D260" s="143" t="s">
        <v>249</v>
      </c>
      <c r="E260" s="150" t="s">
        <v>19</v>
      </c>
      <c r="F260" s="151" t="s">
        <v>2792</v>
      </c>
      <c r="H260" s="152">
        <v>4.7</v>
      </c>
      <c r="I260" s="153"/>
      <c r="L260" s="149"/>
      <c r="M260" s="154"/>
      <c r="T260" s="155"/>
      <c r="AT260" s="150" t="s">
        <v>249</v>
      </c>
      <c r="AU260" s="150" t="s">
        <v>87</v>
      </c>
      <c r="AV260" s="13" t="s">
        <v>87</v>
      </c>
      <c r="AW260" s="13" t="s">
        <v>37</v>
      </c>
      <c r="AX260" s="13" t="s">
        <v>76</v>
      </c>
      <c r="AY260" s="150" t="s">
        <v>223</v>
      </c>
    </row>
    <row r="261" spans="2:65" s="14" customFormat="1" ht="11.25">
      <c r="B261" s="156"/>
      <c r="D261" s="143" t="s">
        <v>249</v>
      </c>
      <c r="E261" s="157" t="s">
        <v>19</v>
      </c>
      <c r="F261" s="158" t="s">
        <v>253</v>
      </c>
      <c r="H261" s="159">
        <v>360.2</v>
      </c>
      <c r="I261" s="160"/>
      <c r="L261" s="156"/>
      <c r="M261" s="161"/>
      <c r="T261" s="162"/>
      <c r="AT261" s="157" t="s">
        <v>249</v>
      </c>
      <c r="AU261" s="157" t="s">
        <v>87</v>
      </c>
      <c r="AV261" s="14" t="s">
        <v>232</v>
      </c>
      <c r="AW261" s="14" t="s">
        <v>37</v>
      </c>
      <c r="AX261" s="14" t="s">
        <v>84</v>
      </c>
      <c r="AY261" s="157" t="s">
        <v>223</v>
      </c>
    </row>
    <row r="262" spans="2:65" s="1" customFormat="1" ht="24.2" customHeight="1">
      <c r="B262" s="34"/>
      <c r="C262" s="174" t="s">
        <v>421</v>
      </c>
      <c r="D262" s="174" t="s">
        <v>314</v>
      </c>
      <c r="E262" s="175" t="s">
        <v>2793</v>
      </c>
      <c r="F262" s="176" t="s">
        <v>2794</v>
      </c>
      <c r="G262" s="177" t="s">
        <v>563</v>
      </c>
      <c r="H262" s="178">
        <v>365.60300000000001</v>
      </c>
      <c r="I262" s="179"/>
      <c r="J262" s="180">
        <f>ROUND(I262*H262,2)</f>
        <v>0</v>
      </c>
      <c r="K262" s="176" t="s">
        <v>272</v>
      </c>
      <c r="L262" s="181"/>
      <c r="M262" s="182" t="s">
        <v>19</v>
      </c>
      <c r="N262" s="183" t="s">
        <v>47</v>
      </c>
      <c r="P262" s="138">
        <f>O262*H262</f>
        <v>0</v>
      </c>
      <c r="Q262" s="138">
        <v>0.1</v>
      </c>
      <c r="R262" s="138">
        <f>Q262*H262</f>
        <v>36.560300000000005</v>
      </c>
      <c r="S262" s="138">
        <v>0</v>
      </c>
      <c r="T262" s="139">
        <f>S262*H262</f>
        <v>0</v>
      </c>
      <c r="AR262" s="140" t="s">
        <v>268</v>
      </c>
      <c r="AT262" s="140" t="s">
        <v>314</v>
      </c>
      <c r="AU262" s="140" t="s">
        <v>87</v>
      </c>
      <c r="AY262" s="18" t="s">
        <v>223</v>
      </c>
      <c r="BE262" s="141">
        <f>IF(N262="základní",J262,0)</f>
        <v>0</v>
      </c>
      <c r="BF262" s="141">
        <f>IF(N262="snížená",J262,0)</f>
        <v>0</v>
      </c>
      <c r="BG262" s="141">
        <f>IF(N262="zákl. přenesená",J262,0)</f>
        <v>0</v>
      </c>
      <c r="BH262" s="141">
        <f>IF(N262="sníž. přenesená",J262,0)</f>
        <v>0</v>
      </c>
      <c r="BI262" s="141">
        <f>IF(N262="nulová",J262,0)</f>
        <v>0</v>
      </c>
      <c r="BJ262" s="18" t="s">
        <v>84</v>
      </c>
      <c r="BK262" s="141">
        <f>ROUND(I262*H262,2)</f>
        <v>0</v>
      </c>
      <c r="BL262" s="18" t="s">
        <v>232</v>
      </c>
      <c r="BM262" s="140" t="s">
        <v>2795</v>
      </c>
    </row>
    <row r="263" spans="2:65" s="13" customFormat="1" ht="11.25">
      <c r="B263" s="149"/>
      <c r="D263" s="143" t="s">
        <v>249</v>
      </c>
      <c r="E263" s="150" t="s">
        <v>19</v>
      </c>
      <c r="F263" s="151" t="s">
        <v>2760</v>
      </c>
      <c r="H263" s="152">
        <v>216.67</v>
      </c>
      <c r="I263" s="153"/>
      <c r="L263" s="149"/>
      <c r="M263" s="154"/>
      <c r="T263" s="155"/>
      <c r="AT263" s="150" t="s">
        <v>249</v>
      </c>
      <c r="AU263" s="150" t="s">
        <v>87</v>
      </c>
      <c r="AV263" s="13" t="s">
        <v>87</v>
      </c>
      <c r="AW263" s="13" t="s">
        <v>37</v>
      </c>
      <c r="AX263" s="13" t="s">
        <v>76</v>
      </c>
      <c r="AY263" s="150" t="s">
        <v>223</v>
      </c>
    </row>
    <row r="264" spans="2:65" s="13" customFormat="1" ht="11.25">
      <c r="B264" s="149"/>
      <c r="D264" s="143" t="s">
        <v>249</v>
      </c>
      <c r="E264" s="150" t="s">
        <v>19</v>
      </c>
      <c r="F264" s="151" t="s">
        <v>2761</v>
      </c>
      <c r="H264" s="152">
        <v>138.83000000000001</v>
      </c>
      <c r="I264" s="153"/>
      <c r="L264" s="149"/>
      <c r="M264" s="154"/>
      <c r="T264" s="155"/>
      <c r="AT264" s="150" t="s">
        <v>249</v>
      </c>
      <c r="AU264" s="150" t="s">
        <v>87</v>
      </c>
      <c r="AV264" s="13" t="s">
        <v>87</v>
      </c>
      <c r="AW264" s="13" t="s">
        <v>37</v>
      </c>
      <c r="AX264" s="13" t="s">
        <v>76</v>
      </c>
      <c r="AY264" s="150" t="s">
        <v>223</v>
      </c>
    </row>
    <row r="265" spans="2:65" s="13" customFormat="1" ht="11.25">
      <c r="B265" s="149"/>
      <c r="D265" s="143" t="s">
        <v>249</v>
      </c>
      <c r="E265" s="150" t="s">
        <v>19</v>
      </c>
      <c r="F265" s="151" t="s">
        <v>2792</v>
      </c>
      <c r="H265" s="152">
        <v>4.7</v>
      </c>
      <c r="I265" s="153"/>
      <c r="L265" s="149"/>
      <c r="M265" s="154"/>
      <c r="T265" s="155"/>
      <c r="AT265" s="150" t="s">
        <v>249</v>
      </c>
      <c r="AU265" s="150" t="s">
        <v>87</v>
      </c>
      <c r="AV265" s="13" t="s">
        <v>87</v>
      </c>
      <c r="AW265" s="13" t="s">
        <v>37</v>
      </c>
      <c r="AX265" s="13" t="s">
        <v>76</v>
      </c>
      <c r="AY265" s="150" t="s">
        <v>223</v>
      </c>
    </row>
    <row r="266" spans="2:65" s="14" customFormat="1" ht="11.25">
      <c r="B266" s="156"/>
      <c r="D266" s="143" t="s">
        <v>249</v>
      </c>
      <c r="E266" s="157" t="s">
        <v>19</v>
      </c>
      <c r="F266" s="158" t="s">
        <v>253</v>
      </c>
      <c r="H266" s="159">
        <v>360.2</v>
      </c>
      <c r="I266" s="160"/>
      <c r="L266" s="156"/>
      <c r="M266" s="161"/>
      <c r="T266" s="162"/>
      <c r="AT266" s="157" t="s">
        <v>249</v>
      </c>
      <c r="AU266" s="157" t="s">
        <v>87</v>
      </c>
      <c r="AV266" s="14" t="s">
        <v>232</v>
      </c>
      <c r="AW266" s="14" t="s">
        <v>37</v>
      </c>
      <c r="AX266" s="14" t="s">
        <v>84</v>
      </c>
      <c r="AY266" s="157" t="s">
        <v>223</v>
      </c>
    </row>
    <row r="267" spans="2:65" s="13" customFormat="1" ht="11.25">
      <c r="B267" s="149"/>
      <c r="D267" s="143" t="s">
        <v>249</v>
      </c>
      <c r="F267" s="151" t="s">
        <v>2796</v>
      </c>
      <c r="H267" s="152">
        <v>365.60300000000001</v>
      </c>
      <c r="I267" s="153"/>
      <c r="L267" s="149"/>
      <c r="M267" s="154"/>
      <c r="T267" s="155"/>
      <c r="AT267" s="150" t="s">
        <v>249</v>
      </c>
      <c r="AU267" s="150" t="s">
        <v>87</v>
      </c>
      <c r="AV267" s="13" t="s">
        <v>87</v>
      </c>
      <c r="AW267" s="13" t="s">
        <v>4</v>
      </c>
      <c r="AX267" s="13" t="s">
        <v>84</v>
      </c>
      <c r="AY267" s="150" t="s">
        <v>223</v>
      </c>
    </row>
    <row r="268" spans="2:65" s="1" customFormat="1" ht="37.9" customHeight="1">
      <c r="B268" s="34"/>
      <c r="C268" s="129" t="s">
        <v>426</v>
      </c>
      <c r="D268" s="129" t="s">
        <v>227</v>
      </c>
      <c r="E268" s="130" t="s">
        <v>2797</v>
      </c>
      <c r="F268" s="131" t="s">
        <v>2798</v>
      </c>
      <c r="G268" s="132" t="s">
        <v>563</v>
      </c>
      <c r="H268" s="133">
        <v>228.76</v>
      </c>
      <c r="I268" s="134"/>
      <c r="J268" s="135">
        <f>ROUND(I268*H268,2)</f>
        <v>0</v>
      </c>
      <c r="K268" s="131" t="s">
        <v>272</v>
      </c>
      <c r="L268" s="34"/>
      <c r="M268" s="136" t="s">
        <v>19</v>
      </c>
      <c r="N268" s="137" t="s">
        <v>47</v>
      </c>
      <c r="P268" s="138">
        <f>O268*H268</f>
        <v>0</v>
      </c>
      <c r="Q268" s="138">
        <v>1.1E-4</v>
      </c>
      <c r="R268" s="138">
        <f>Q268*H268</f>
        <v>2.5163600000000001E-2</v>
      </c>
      <c r="S268" s="138">
        <v>0</v>
      </c>
      <c r="T268" s="139">
        <f>S268*H268</f>
        <v>0</v>
      </c>
      <c r="AR268" s="140" t="s">
        <v>232</v>
      </c>
      <c r="AT268" s="140" t="s">
        <v>227</v>
      </c>
      <c r="AU268" s="140" t="s">
        <v>87</v>
      </c>
      <c r="AY268" s="18" t="s">
        <v>223</v>
      </c>
      <c r="BE268" s="141">
        <f>IF(N268="základní",J268,0)</f>
        <v>0</v>
      </c>
      <c r="BF268" s="141">
        <f>IF(N268="snížená",J268,0)</f>
        <v>0</v>
      </c>
      <c r="BG268" s="141">
        <f>IF(N268="zákl. přenesená",J268,0)</f>
        <v>0</v>
      </c>
      <c r="BH268" s="141">
        <f>IF(N268="sníž. přenesená",J268,0)</f>
        <v>0</v>
      </c>
      <c r="BI268" s="141">
        <f>IF(N268="nulová",J268,0)</f>
        <v>0</v>
      </c>
      <c r="BJ268" s="18" t="s">
        <v>84</v>
      </c>
      <c r="BK268" s="141">
        <f>ROUND(I268*H268,2)</f>
        <v>0</v>
      </c>
      <c r="BL268" s="18" t="s">
        <v>232</v>
      </c>
      <c r="BM268" s="140" t="s">
        <v>2799</v>
      </c>
    </row>
    <row r="269" spans="2:65" s="1" customFormat="1" ht="11.25">
      <c r="B269" s="34"/>
      <c r="D269" s="163" t="s">
        <v>274</v>
      </c>
      <c r="F269" s="164" t="s">
        <v>2800</v>
      </c>
      <c r="I269" s="165"/>
      <c r="L269" s="34"/>
      <c r="M269" s="166"/>
      <c r="T269" s="55"/>
      <c r="AT269" s="18" t="s">
        <v>274</v>
      </c>
      <c r="AU269" s="18" t="s">
        <v>87</v>
      </c>
    </row>
    <row r="270" spans="2:65" s="13" customFormat="1" ht="11.25">
      <c r="B270" s="149"/>
      <c r="D270" s="143" t="s">
        <v>249</v>
      </c>
      <c r="E270" s="150" t="s">
        <v>19</v>
      </c>
      <c r="F270" s="151" t="s">
        <v>2762</v>
      </c>
      <c r="H270" s="152">
        <v>228.76</v>
      </c>
      <c r="I270" s="153"/>
      <c r="L270" s="149"/>
      <c r="M270" s="154"/>
      <c r="T270" s="155"/>
      <c r="AT270" s="150" t="s">
        <v>249</v>
      </c>
      <c r="AU270" s="150" t="s">
        <v>87</v>
      </c>
      <c r="AV270" s="13" t="s">
        <v>87</v>
      </c>
      <c r="AW270" s="13" t="s">
        <v>37</v>
      </c>
      <c r="AX270" s="13" t="s">
        <v>84</v>
      </c>
      <c r="AY270" s="150" t="s">
        <v>223</v>
      </c>
    </row>
    <row r="271" spans="2:65" s="1" customFormat="1" ht="24.2" customHeight="1">
      <c r="B271" s="34"/>
      <c r="C271" s="174" t="s">
        <v>433</v>
      </c>
      <c r="D271" s="174" t="s">
        <v>314</v>
      </c>
      <c r="E271" s="175" t="s">
        <v>2801</v>
      </c>
      <c r="F271" s="176" t="s">
        <v>2802</v>
      </c>
      <c r="G271" s="177" t="s">
        <v>563</v>
      </c>
      <c r="H271" s="178">
        <v>232.191</v>
      </c>
      <c r="I271" s="179"/>
      <c r="J271" s="180">
        <f>ROUND(I271*H271,2)</f>
        <v>0</v>
      </c>
      <c r="K271" s="176" t="s">
        <v>272</v>
      </c>
      <c r="L271" s="181"/>
      <c r="M271" s="182" t="s">
        <v>19</v>
      </c>
      <c r="N271" s="183" t="s">
        <v>47</v>
      </c>
      <c r="P271" s="138">
        <f>O271*H271</f>
        <v>0</v>
      </c>
      <c r="Q271" s="138">
        <v>0.152</v>
      </c>
      <c r="R271" s="138">
        <f>Q271*H271</f>
        <v>35.293031999999997</v>
      </c>
      <c r="S271" s="138">
        <v>0</v>
      </c>
      <c r="T271" s="139">
        <f>S271*H271</f>
        <v>0</v>
      </c>
      <c r="AR271" s="140" t="s">
        <v>268</v>
      </c>
      <c r="AT271" s="140" t="s">
        <v>314</v>
      </c>
      <c r="AU271" s="140" t="s">
        <v>87</v>
      </c>
      <c r="AY271" s="18" t="s">
        <v>223</v>
      </c>
      <c r="BE271" s="141">
        <f>IF(N271="základní",J271,0)</f>
        <v>0</v>
      </c>
      <c r="BF271" s="141">
        <f>IF(N271="snížená",J271,0)</f>
        <v>0</v>
      </c>
      <c r="BG271" s="141">
        <f>IF(N271="zákl. přenesená",J271,0)</f>
        <v>0</v>
      </c>
      <c r="BH271" s="141">
        <f>IF(N271="sníž. přenesená",J271,0)</f>
        <v>0</v>
      </c>
      <c r="BI271" s="141">
        <f>IF(N271="nulová",J271,0)</f>
        <v>0</v>
      </c>
      <c r="BJ271" s="18" t="s">
        <v>84</v>
      </c>
      <c r="BK271" s="141">
        <f>ROUND(I271*H271,2)</f>
        <v>0</v>
      </c>
      <c r="BL271" s="18" t="s">
        <v>232</v>
      </c>
      <c r="BM271" s="140" t="s">
        <v>2803</v>
      </c>
    </row>
    <row r="272" spans="2:65" s="13" customFormat="1" ht="11.25">
      <c r="B272" s="149"/>
      <c r="D272" s="143" t="s">
        <v>249</v>
      </c>
      <c r="E272" s="150" t="s">
        <v>19</v>
      </c>
      <c r="F272" s="151" t="s">
        <v>2762</v>
      </c>
      <c r="H272" s="152">
        <v>228.76</v>
      </c>
      <c r="I272" s="153"/>
      <c r="L272" s="149"/>
      <c r="M272" s="154"/>
      <c r="T272" s="155"/>
      <c r="AT272" s="150" t="s">
        <v>249</v>
      </c>
      <c r="AU272" s="150" t="s">
        <v>87</v>
      </c>
      <c r="AV272" s="13" t="s">
        <v>87</v>
      </c>
      <c r="AW272" s="13" t="s">
        <v>37</v>
      </c>
      <c r="AX272" s="13" t="s">
        <v>84</v>
      </c>
      <c r="AY272" s="150" t="s">
        <v>223</v>
      </c>
    </row>
    <row r="273" spans="2:65" s="13" customFormat="1" ht="11.25">
      <c r="B273" s="149"/>
      <c r="D273" s="143" t="s">
        <v>249</v>
      </c>
      <c r="F273" s="151" t="s">
        <v>2804</v>
      </c>
      <c r="H273" s="152">
        <v>232.191</v>
      </c>
      <c r="I273" s="153"/>
      <c r="L273" s="149"/>
      <c r="M273" s="154"/>
      <c r="T273" s="155"/>
      <c r="AT273" s="150" t="s">
        <v>249</v>
      </c>
      <c r="AU273" s="150" t="s">
        <v>87</v>
      </c>
      <c r="AV273" s="13" t="s">
        <v>87</v>
      </c>
      <c r="AW273" s="13" t="s">
        <v>4</v>
      </c>
      <c r="AX273" s="13" t="s">
        <v>84</v>
      </c>
      <c r="AY273" s="150" t="s">
        <v>223</v>
      </c>
    </row>
    <row r="274" spans="2:65" s="1" customFormat="1" ht="37.9" customHeight="1">
      <c r="B274" s="34"/>
      <c r="C274" s="129" t="s">
        <v>439</v>
      </c>
      <c r="D274" s="129" t="s">
        <v>227</v>
      </c>
      <c r="E274" s="130" t="s">
        <v>2805</v>
      </c>
      <c r="F274" s="131" t="s">
        <v>2806</v>
      </c>
      <c r="G274" s="132" t="s">
        <v>230</v>
      </c>
      <c r="H274" s="133">
        <v>4</v>
      </c>
      <c r="I274" s="134"/>
      <c r="J274" s="135">
        <f>ROUND(I274*H274,2)</f>
        <v>0</v>
      </c>
      <c r="K274" s="131" t="s">
        <v>272</v>
      </c>
      <c r="L274" s="34"/>
      <c r="M274" s="136" t="s">
        <v>19</v>
      </c>
      <c r="N274" s="137" t="s">
        <v>47</v>
      </c>
      <c r="P274" s="138">
        <f>O274*H274</f>
        <v>0</v>
      </c>
      <c r="Q274" s="138">
        <v>9.0000000000000006E-5</v>
      </c>
      <c r="R274" s="138">
        <f>Q274*H274</f>
        <v>3.6000000000000002E-4</v>
      </c>
      <c r="S274" s="138">
        <v>0</v>
      </c>
      <c r="T274" s="139">
        <f>S274*H274</f>
        <v>0</v>
      </c>
      <c r="AR274" s="140" t="s">
        <v>232</v>
      </c>
      <c r="AT274" s="140" t="s">
        <v>227</v>
      </c>
      <c r="AU274" s="140" t="s">
        <v>87</v>
      </c>
      <c r="AY274" s="18" t="s">
        <v>223</v>
      </c>
      <c r="BE274" s="141">
        <f>IF(N274="základní",J274,0)</f>
        <v>0</v>
      </c>
      <c r="BF274" s="141">
        <f>IF(N274="snížená",J274,0)</f>
        <v>0</v>
      </c>
      <c r="BG274" s="141">
        <f>IF(N274="zákl. přenesená",J274,0)</f>
        <v>0</v>
      </c>
      <c r="BH274" s="141">
        <f>IF(N274="sníž. přenesená",J274,0)</f>
        <v>0</v>
      </c>
      <c r="BI274" s="141">
        <f>IF(N274="nulová",J274,0)</f>
        <v>0</v>
      </c>
      <c r="BJ274" s="18" t="s">
        <v>84</v>
      </c>
      <c r="BK274" s="141">
        <f>ROUND(I274*H274,2)</f>
        <v>0</v>
      </c>
      <c r="BL274" s="18" t="s">
        <v>232</v>
      </c>
      <c r="BM274" s="140" t="s">
        <v>2807</v>
      </c>
    </row>
    <row r="275" spans="2:65" s="1" customFormat="1" ht="11.25">
      <c r="B275" s="34"/>
      <c r="D275" s="163" t="s">
        <v>274</v>
      </c>
      <c r="F275" s="164" t="s">
        <v>2808</v>
      </c>
      <c r="I275" s="165"/>
      <c r="L275" s="34"/>
      <c r="M275" s="166"/>
      <c r="T275" s="55"/>
      <c r="AT275" s="18" t="s">
        <v>274</v>
      </c>
      <c r="AU275" s="18" t="s">
        <v>87</v>
      </c>
    </row>
    <row r="276" spans="2:65" s="13" customFormat="1" ht="11.25">
      <c r="B276" s="149"/>
      <c r="D276" s="143" t="s">
        <v>249</v>
      </c>
      <c r="E276" s="150" t="s">
        <v>19</v>
      </c>
      <c r="F276" s="151" t="s">
        <v>2809</v>
      </c>
      <c r="H276" s="152">
        <v>4</v>
      </c>
      <c r="I276" s="153"/>
      <c r="L276" s="149"/>
      <c r="M276" s="154"/>
      <c r="T276" s="155"/>
      <c r="AT276" s="150" t="s">
        <v>249</v>
      </c>
      <c r="AU276" s="150" t="s">
        <v>87</v>
      </c>
      <c r="AV276" s="13" t="s">
        <v>87</v>
      </c>
      <c r="AW276" s="13" t="s">
        <v>37</v>
      </c>
      <c r="AX276" s="13" t="s">
        <v>84</v>
      </c>
      <c r="AY276" s="150" t="s">
        <v>223</v>
      </c>
    </row>
    <row r="277" spans="2:65" s="1" customFormat="1" ht="24.2" customHeight="1">
      <c r="B277" s="34"/>
      <c r="C277" s="174" t="s">
        <v>446</v>
      </c>
      <c r="D277" s="174" t="s">
        <v>314</v>
      </c>
      <c r="E277" s="175" t="s">
        <v>2810</v>
      </c>
      <c r="F277" s="176" t="s">
        <v>2811</v>
      </c>
      <c r="G277" s="177" t="s">
        <v>230</v>
      </c>
      <c r="H277" s="178">
        <v>2</v>
      </c>
      <c r="I277" s="179"/>
      <c r="J277" s="180">
        <f>ROUND(I277*H277,2)</f>
        <v>0</v>
      </c>
      <c r="K277" s="176" t="s">
        <v>272</v>
      </c>
      <c r="L277" s="181"/>
      <c r="M277" s="182" t="s">
        <v>19</v>
      </c>
      <c r="N277" s="183" t="s">
        <v>47</v>
      </c>
      <c r="P277" s="138">
        <f>O277*H277</f>
        <v>0</v>
      </c>
      <c r="Q277" s="138">
        <v>3.6999999999999998E-2</v>
      </c>
      <c r="R277" s="138">
        <f>Q277*H277</f>
        <v>7.3999999999999996E-2</v>
      </c>
      <c r="S277" s="138">
        <v>0</v>
      </c>
      <c r="T277" s="139">
        <f>S277*H277</f>
        <v>0</v>
      </c>
      <c r="AR277" s="140" t="s">
        <v>268</v>
      </c>
      <c r="AT277" s="140" t="s">
        <v>314</v>
      </c>
      <c r="AU277" s="140" t="s">
        <v>87</v>
      </c>
      <c r="AY277" s="18" t="s">
        <v>223</v>
      </c>
      <c r="BE277" s="141">
        <f>IF(N277="základní",J277,0)</f>
        <v>0</v>
      </c>
      <c r="BF277" s="141">
        <f>IF(N277="snížená",J277,0)</f>
        <v>0</v>
      </c>
      <c r="BG277" s="141">
        <f>IF(N277="zákl. přenesená",J277,0)</f>
        <v>0</v>
      </c>
      <c r="BH277" s="141">
        <f>IF(N277="sníž. přenesená",J277,0)</f>
        <v>0</v>
      </c>
      <c r="BI277" s="141">
        <f>IF(N277="nulová",J277,0)</f>
        <v>0</v>
      </c>
      <c r="BJ277" s="18" t="s">
        <v>84</v>
      </c>
      <c r="BK277" s="141">
        <f>ROUND(I277*H277,2)</f>
        <v>0</v>
      </c>
      <c r="BL277" s="18" t="s">
        <v>232</v>
      </c>
      <c r="BM277" s="140" t="s">
        <v>2812</v>
      </c>
    </row>
    <row r="278" spans="2:65" s="13" customFormat="1" ht="11.25">
      <c r="B278" s="149"/>
      <c r="D278" s="143" t="s">
        <v>249</v>
      </c>
      <c r="E278" s="150" t="s">
        <v>19</v>
      </c>
      <c r="F278" s="151" t="s">
        <v>2813</v>
      </c>
      <c r="H278" s="152">
        <v>2</v>
      </c>
      <c r="I278" s="153"/>
      <c r="L278" s="149"/>
      <c r="M278" s="154"/>
      <c r="T278" s="155"/>
      <c r="AT278" s="150" t="s">
        <v>249</v>
      </c>
      <c r="AU278" s="150" t="s">
        <v>87</v>
      </c>
      <c r="AV278" s="13" t="s">
        <v>87</v>
      </c>
      <c r="AW278" s="13" t="s">
        <v>37</v>
      </c>
      <c r="AX278" s="13" t="s">
        <v>84</v>
      </c>
      <c r="AY278" s="150" t="s">
        <v>223</v>
      </c>
    </row>
    <row r="279" spans="2:65" s="1" customFormat="1" ht="24.2" customHeight="1">
      <c r="B279" s="34"/>
      <c r="C279" s="174" t="s">
        <v>452</v>
      </c>
      <c r="D279" s="174" t="s">
        <v>314</v>
      </c>
      <c r="E279" s="175" t="s">
        <v>2814</v>
      </c>
      <c r="F279" s="176" t="s">
        <v>2815</v>
      </c>
      <c r="G279" s="177" t="s">
        <v>230</v>
      </c>
      <c r="H279" s="178">
        <v>2</v>
      </c>
      <c r="I279" s="179"/>
      <c r="J279" s="180">
        <f>ROUND(I279*H279,2)</f>
        <v>0</v>
      </c>
      <c r="K279" s="176" t="s">
        <v>272</v>
      </c>
      <c r="L279" s="181"/>
      <c r="M279" s="182" t="s">
        <v>19</v>
      </c>
      <c r="N279" s="183" t="s">
        <v>47</v>
      </c>
      <c r="P279" s="138">
        <f>O279*H279</f>
        <v>0</v>
      </c>
      <c r="Q279" s="138">
        <v>3.6999999999999998E-2</v>
      </c>
      <c r="R279" s="138">
        <f>Q279*H279</f>
        <v>7.3999999999999996E-2</v>
      </c>
      <c r="S279" s="138">
        <v>0</v>
      </c>
      <c r="T279" s="139">
        <f>S279*H279</f>
        <v>0</v>
      </c>
      <c r="AR279" s="140" t="s">
        <v>268</v>
      </c>
      <c r="AT279" s="140" t="s">
        <v>314</v>
      </c>
      <c r="AU279" s="140" t="s">
        <v>87</v>
      </c>
      <c r="AY279" s="18" t="s">
        <v>223</v>
      </c>
      <c r="BE279" s="141">
        <f>IF(N279="základní",J279,0)</f>
        <v>0</v>
      </c>
      <c r="BF279" s="141">
        <f>IF(N279="snížená",J279,0)</f>
        <v>0</v>
      </c>
      <c r="BG279" s="141">
        <f>IF(N279="zákl. přenesená",J279,0)</f>
        <v>0</v>
      </c>
      <c r="BH279" s="141">
        <f>IF(N279="sníž. přenesená",J279,0)</f>
        <v>0</v>
      </c>
      <c r="BI279" s="141">
        <f>IF(N279="nulová",J279,0)</f>
        <v>0</v>
      </c>
      <c r="BJ279" s="18" t="s">
        <v>84</v>
      </c>
      <c r="BK279" s="141">
        <f>ROUND(I279*H279,2)</f>
        <v>0</v>
      </c>
      <c r="BL279" s="18" t="s">
        <v>232</v>
      </c>
      <c r="BM279" s="140" t="s">
        <v>2816</v>
      </c>
    </row>
    <row r="280" spans="2:65" s="13" customFormat="1" ht="11.25">
      <c r="B280" s="149"/>
      <c r="D280" s="143" t="s">
        <v>249</v>
      </c>
      <c r="E280" s="150" t="s">
        <v>19</v>
      </c>
      <c r="F280" s="151" t="s">
        <v>2813</v>
      </c>
      <c r="H280" s="152">
        <v>2</v>
      </c>
      <c r="I280" s="153"/>
      <c r="L280" s="149"/>
      <c r="M280" s="154"/>
      <c r="T280" s="155"/>
      <c r="AT280" s="150" t="s">
        <v>249</v>
      </c>
      <c r="AU280" s="150" t="s">
        <v>87</v>
      </c>
      <c r="AV280" s="13" t="s">
        <v>87</v>
      </c>
      <c r="AW280" s="13" t="s">
        <v>37</v>
      </c>
      <c r="AX280" s="13" t="s">
        <v>84</v>
      </c>
      <c r="AY280" s="150" t="s">
        <v>223</v>
      </c>
    </row>
    <row r="281" spans="2:65" s="1" customFormat="1" ht="37.9" customHeight="1">
      <c r="B281" s="34"/>
      <c r="C281" s="129" t="s">
        <v>459</v>
      </c>
      <c r="D281" s="129" t="s">
        <v>227</v>
      </c>
      <c r="E281" s="130" t="s">
        <v>2817</v>
      </c>
      <c r="F281" s="131" t="s">
        <v>2818</v>
      </c>
      <c r="G281" s="132" t="s">
        <v>230</v>
      </c>
      <c r="H281" s="133">
        <v>56</v>
      </c>
      <c r="I281" s="134"/>
      <c r="J281" s="135">
        <f>ROUND(I281*H281,2)</f>
        <v>0</v>
      </c>
      <c r="K281" s="131" t="s">
        <v>272</v>
      </c>
      <c r="L281" s="34"/>
      <c r="M281" s="136" t="s">
        <v>19</v>
      </c>
      <c r="N281" s="137" t="s">
        <v>47</v>
      </c>
      <c r="P281" s="138">
        <f>O281*H281</f>
        <v>0</v>
      </c>
      <c r="Q281" s="138">
        <v>1.6000000000000001E-4</v>
      </c>
      <c r="R281" s="138">
        <f>Q281*H281</f>
        <v>8.9600000000000009E-3</v>
      </c>
      <c r="S281" s="138">
        <v>0</v>
      </c>
      <c r="T281" s="139">
        <f>S281*H281</f>
        <v>0</v>
      </c>
      <c r="AR281" s="140" t="s">
        <v>232</v>
      </c>
      <c r="AT281" s="140" t="s">
        <v>227</v>
      </c>
      <c r="AU281" s="140" t="s">
        <v>87</v>
      </c>
      <c r="AY281" s="18" t="s">
        <v>223</v>
      </c>
      <c r="BE281" s="141">
        <f>IF(N281="základní",J281,0)</f>
        <v>0</v>
      </c>
      <c r="BF281" s="141">
        <f>IF(N281="snížená",J281,0)</f>
        <v>0</v>
      </c>
      <c r="BG281" s="141">
        <f>IF(N281="zákl. přenesená",J281,0)</f>
        <v>0</v>
      </c>
      <c r="BH281" s="141">
        <f>IF(N281="sníž. přenesená",J281,0)</f>
        <v>0</v>
      </c>
      <c r="BI281" s="141">
        <f>IF(N281="nulová",J281,0)</f>
        <v>0</v>
      </c>
      <c r="BJ281" s="18" t="s">
        <v>84</v>
      </c>
      <c r="BK281" s="141">
        <f>ROUND(I281*H281,2)</f>
        <v>0</v>
      </c>
      <c r="BL281" s="18" t="s">
        <v>232</v>
      </c>
      <c r="BM281" s="140" t="s">
        <v>2819</v>
      </c>
    </row>
    <row r="282" spans="2:65" s="1" customFormat="1" ht="11.25">
      <c r="B282" s="34"/>
      <c r="D282" s="163" t="s">
        <v>274</v>
      </c>
      <c r="F282" s="164" t="s">
        <v>2820</v>
      </c>
      <c r="I282" s="165"/>
      <c r="L282" s="34"/>
      <c r="M282" s="166"/>
      <c r="T282" s="55"/>
      <c r="AT282" s="18" t="s">
        <v>274</v>
      </c>
      <c r="AU282" s="18" t="s">
        <v>87</v>
      </c>
    </row>
    <row r="283" spans="2:65" s="13" customFormat="1" ht="11.25">
      <c r="B283" s="149"/>
      <c r="D283" s="143" t="s">
        <v>249</v>
      </c>
      <c r="E283" s="150" t="s">
        <v>19</v>
      </c>
      <c r="F283" s="151" t="s">
        <v>2821</v>
      </c>
      <c r="H283" s="152">
        <v>14</v>
      </c>
      <c r="I283" s="153"/>
      <c r="L283" s="149"/>
      <c r="M283" s="154"/>
      <c r="T283" s="155"/>
      <c r="AT283" s="150" t="s">
        <v>249</v>
      </c>
      <c r="AU283" s="150" t="s">
        <v>87</v>
      </c>
      <c r="AV283" s="13" t="s">
        <v>87</v>
      </c>
      <c r="AW283" s="13" t="s">
        <v>37</v>
      </c>
      <c r="AX283" s="13" t="s">
        <v>76</v>
      </c>
      <c r="AY283" s="150" t="s">
        <v>223</v>
      </c>
    </row>
    <row r="284" spans="2:65" s="13" customFormat="1" ht="11.25">
      <c r="B284" s="149"/>
      <c r="D284" s="143" t="s">
        <v>249</v>
      </c>
      <c r="E284" s="150" t="s">
        <v>19</v>
      </c>
      <c r="F284" s="151" t="s">
        <v>2822</v>
      </c>
      <c r="H284" s="152">
        <v>31</v>
      </c>
      <c r="I284" s="153"/>
      <c r="L284" s="149"/>
      <c r="M284" s="154"/>
      <c r="T284" s="155"/>
      <c r="AT284" s="150" t="s">
        <v>249</v>
      </c>
      <c r="AU284" s="150" t="s">
        <v>87</v>
      </c>
      <c r="AV284" s="13" t="s">
        <v>87</v>
      </c>
      <c r="AW284" s="13" t="s">
        <v>37</v>
      </c>
      <c r="AX284" s="13" t="s">
        <v>76</v>
      </c>
      <c r="AY284" s="150" t="s">
        <v>223</v>
      </c>
    </row>
    <row r="285" spans="2:65" s="13" customFormat="1" ht="11.25">
      <c r="B285" s="149"/>
      <c r="D285" s="143" t="s">
        <v>249</v>
      </c>
      <c r="E285" s="150" t="s">
        <v>19</v>
      </c>
      <c r="F285" s="151" t="s">
        <v>2823</v>
      </c>
      <c r="H285" s="152">
        <v>6</v>
      </c>
      <c r="I285" s="153"/>
      <c r="L285" s="149"/>
      <c r="M285" s="154"/>
      <c r="T285" s="155"/>
      <c r="AT285" s="150" t="s">
        <v>249</v>
      </c>
      <c r="AU285" s="150" t="s">
        <v>87</v>
      </c>
      <c r="AV285" s="13" t="s">
        <v>87</v>
      </c>
      <c r="AW285" s="13" t="s">
        <v>37</v>
      </c>
      <c r="AX285" s="13" t="s">
        <v>76</v>
      </c>
      <c r="AY285" s="150" t="s">
        <v>223</v>
      </c>
    </row>
    <row r="286" spans="2:65" s="13" customFormat="1" ht="11.25">
      <c r="B286" s="149"/>
      <c r="D286" s="143" t="s">
        <v>249</v>
      </c>
      <c r="E286" s="150" t="s">
        <v>19</v>
      </c>
      <c r="F286" s="151" t="s">
        <v>2824</v>
      </c>
      <c r="H286" s="152">
        <v>4</v>
      </c>
      <c r="I286" s="153"/>
      <c r="L286" s="149"/>
      <c r="M286" s="154"/>
      <c r="T286" s="155"/>
      <c r="AT286" s="150" t="s">
        <v>249</v>
      </c>
      <c r="AU286" s="150" t="s">
        <v>87</v>
      </c>
      <c r="AV286" s="13" t="s">
        <v>87</v>
      </c>
      <c r="AW286" s="13" t="s">
        <v>37</v>
      </c>
      <c r="AX286" s="13" t="s">
        <v>76</v>
      </c>
      <c r="AY286" s="150" t="s">
        <v>223</v>
      </c>
    </row>
    <row r="287" spans="2:65" s="13" customFormat="1" ht="11.25">
      <c r="B287" s="149"/>
      <c r="D287" s="143" t="s">
        <v>249</v>
      </c>
      <c r="E287" s="150" t="s">
        <v>19</v>
      </c>
      <c r="F287" s="151" t="s">
        <v>2825</v>
      </c>
      <c r="H287" s="152">
        <v>1</v>
      </c>
      <c r="I287" s="153"/>
      <c r="L287" s="149"/>
      <c r="M287" s="154"/>
      <c r="T287" s="155"/>
      <c r="AT287" s="150" t="s">
        <v>249</v>
      </c>
      <c r="AU287" s="150" t="s">
        <v>87</v>
      </c>
      <c r="AV287" s="13" t="s">
        <v>87</v>
      </c>
      <c r="AW287" s="13" t="s">
        <v>37</v>
      </c>
      <c r="AX287" s="13" t="s">
        <v>76</v>
      </c>
      <c r="AY287" s="150" t="s">
        <v>223</v>
      </c>
    </row>
    <row r="288" spans="2:65" s="14" customFormat="1" ht="11.25">
      <c r="B288" s="156"/>
      <c r="D288" s="143" t="s">
        <v>249</v>
      </c>
      <c r="E288" s="157" t="s">
        <v>19</v>
      </c>
      <c r="F288" s="158" t="s">
        <v>253</v>
      </c>
      <c r="H288" s="159">
        <v>56</v>
      </c>
      <c r="I288" s="160"/>
      <c r="L288" s="156"/>
      <c r="M288" s="161"/>
      <c r="T288" s="162"/>
      <c r="AT288" s="157" t="s">
        <v>249</v>
      </c>
      <c r="AU288" s="157" t="s">
        <v>87</v>
      </c>
      <c r="AV288" s="14" t="s">
        <v>232</v>
      </c>
      <c r="AW288" s="14" t="s">
        <v>37</v>
      </c>
      <c r="AX288" s="14" t="s">
        <v>84</v>
      </c>
      <c r="AY288" s="157" t="s">
        <v>223</v>
      </c>
    </row>
    <row r="289" spans="2:65" s="1" customFormat="1" ht="33" customHeight="1">
      <c r="B289" s="34"/>
      <c r="C289" s="174" t="s">
        <v>465</v>
      </c>
      <c r="D289" s="174" t="s">
        <v>314</v>
      </c>
      <c r="E289" s="175" t="s">
        <v>2826</v>
      </c>
      <c r="F289" s="176" t="s">
        <v>2827</v>
      </c>
      <c r="G289" s="177" t="s">
        <v>230</v>
      </c>
      <c r="H289" s="178">
        <v>55.825000000000003</v>
      </c>
      <c r="I289" s="179"/>
      <c r="J289" s="180">
        <f>ROUND(I289*H289,2)</f>
        <v>0</v>
      </c>
      <c r="K289" s="176" t="s">
        <v>272</v>
      </c>
      <c r="L289" s="181"/>
      <c r="M289" s="182" t="s">
        <v>19</v>
      </c>
      <c r="N289" s="183" t="s">
        <v>47</v>
      </c>
      <c r="P289" s="138">
        <f>O289*H289</f>
        <v>0</v>
      </c>
      <c r="Q289" s="138">
        <v>7.2999999999999995E-2</v>
      </c>
      <c r="R289" s="138">
        <f>Q289*H289</f>
        <v>4.0752249999999997</v>
      </c>
      <c r="S289" s="138">
        <v>0</v>
      </c>
      <c r="T289" s="139">
        <f>S289*H289</f>
        <v>0</v>
      </c>
      <c r="AR289" s="140" t="s">
        <v>268</v>
      </c>
      <c r="AT289" s="140" t="s">
        <v>314</v>
      </c>
      <c r="AU289" s="140" t="s">
        <v>87</v>
      </c>
      <c r="AY289" s="18" t="s">
        <v>223</v>
      </c>
      <c r="BE289" s="141">
        <f>IF(N289="základní",J289,0)</f>
        <v>0</v>
      </c>
      <c r="BF289" s="141">
        <f>IF(N289="snížená",J289,0)</f>
        <v>0</v>
      </c>
      <c r="BG289" s="141">
        <f>IF(N289="zákl. přenesená",J289,0)</f>
        <v>0</v>
      </c>
      <c r="BH289" s="141">
        <f>IF(N289="sníž. přenesená",J289,0)</f>
        <v>0</v>
      </c>
      <c r="BI289" s="141">
        <f>IF(N289="nulová",J289,0)</f>
        <v>0</v>
      </c>
      <c r="BJ289" s="18" t="s">
        <v>84</v>
      </c>
      <c r="BK289" s="141">
        <f>ROUND(I289*H289,2)</f>
        <v>0</v>
      </c>
      <c r="BL289" s="18" t="s">
        <v>232</v>
      </c>
      <c r="BM289" s="140" t="s">
        <v>2828</v>
      </c>
    </row>
    <row r="290" spans="2:65" s="13" customFormat="1" ht="11.25">
      <c r="B290" s="149"/>
      <c r="D290" s="143" t="s">
        <v>249</v>
      </c>
      <c r="E290" s="150" t="s">
        <v>19</v>
      </c>
      <c r="F290" s="151" t="s">
        <v>2821</v>
      </c>
      <c r="H290" s="152">
        <v>14</v>
      </c>
      <c r="I290" s="153"/>
      <c r="L290" s="149"/>
      <c r="M290" s="154"/>
      <c r="T290" s="155"/>
      <c r="AT290" s="150" t="s">
        <v>249</v>
      </c>
      <c r="AU290" s="150" t="s">
        <v>87</v>
      </c>
      <c r="AV290" s="13" t="s">
        <v>87</v>
      </c>
      <c r="AW290" s="13" t="s">
        <v>37</v>
      </c>
      <c r="AX290" s="13" t="s">
        <v>76</v>
      </c>
      <c r="AY290" s="150" t="s">
        <v>223</v>
      </c>
    </row>
    <row r="291" spans="2:65" s="13" customFormat="1" ht="11.25">
      <c r="B291" s="149"/>
      <c r="D291" s="143" t="s">
        <v>249</v>
      </c>
      <c r="E291" s="150" t="s">
        <v>19</v>
      </c>
      <c r="F291" s="151" t="s">
        <v>2822</v>
      </c>
      <c r="H291" s="152">
        <v>31</v>
      </c>
      <c r="I291" s="153"/>
      <c r="L291" s="149"/>
      <c r="M291" s="154"/>
      <c r="T291" s="155"/>
      <c r="AT291" s="150" t="s">
        <v>249</v>
      </c>
      <c r="AU291" s="150" t="s">
        <v>87</v>
      </c>
      <c r="AV291" s="13" t="s">
        <v>87</v>
      </c>
      <c r="AW291" s="13" t="s">
        <v>37</v>
      </c>
      <c r="AX291" s="13" t="s">
        <v>76</v>
      </c>
      <c r="AY291" s="150" t="s">
        <v>223</v>
      </c>
    </row>
    <row r="292" spans="2:65" s="13" customFormat="1" ht="11.25">
      <c r="B292" s="149"/>
      <c r="D292" s="143" t="s">
        <v>249</v>
      </c>
      <c r="E292" s="150" t="s">
        <v>19</v>
      </c>
      <c r="F292" s="151" t="s">
        <v>2823</v>
      </c>
      <c r="H292" s="152">
        <v>6</v>
      </c>
      <c r="I292" s="153"/>
      <c r="L292" s="149"/>
      <c r="M292" s="154"/>
      <c r="T292" s="155"/>
      <c r="AT292" s="150" t="s">
        <v>249</v>
      </c>
      <c r="AU292" s="150" t="s">
        <v>87</v>
      </c>
      <c r="AV292" s="13" t="s">
        <v>87</v>
      </c>
      <c r="AW292" s="13" t="s">
        <v>37</v>
      </c>
      <c r="AX292" s="13" t="s">
        <v>76</v>
      </c>
      <c r="AY292" s="150" t="s">
        <v>223</v>
      </c>
    </row>
    <row r="293" spans="2:65" s="13" customFormat="1" ht="11.25">
      <c r="B293" s="149"/>
      <c r="D293" s="143" t="s">
        <v>249</v>
      </c>
      <c r="E293" s="150" t="s">
        <v>19</v>
      </c>
      <c r="F293" s="151" t="s">
        <v>2824</v>
      </c>
      <c r="H293" s="152">
        <v>4</v>
      </c>
      <c r="I293" s="153"/>
      <c r="L293" s="149"/>
      <c r="M293" s="154"/>
      <c r="T293" s="155"/>
      <c r="AT293" s="150" t="s">
        <v>249</v>
      </c>
      <c r="AU293" s="150" t="s">
        <v>87</v>
      </c>
      <c r="AV293" s="13" t="s">
        <v>87</v>
      </c>
      <c r="AW293" s="13" t="s">
        <v>37</v>
      </c>
      <c r="AX293" s="13" t="s">
        <v>76</v>
      </c>
      <c r="AY293" s="150" t="s">
        <v>223</v>
      </c>
    </row>
    <row r="294" spans="2:65" s="14" customFormat="1" ht="11.25">
      <c r="B294" s="156"/>
      <c r="D294" s="143" t="s">
        <v>249</v>
      </c>
      <c r="E294" s="157" t="s">
        <v>19</v>
      </c>
      <c r="F294" s="158" t="s">
        <v>253</v>
      </c>
      <c r="H294" s="159">
        <v>55</v>
      </c>
      <c r="I294" s="160"/>
      <c r="L294" s="156"/>
      <c r="M294" s="161"/>
      <c r="T294" s="162"/>
      <c r="AT294" s="157" t="s">
        <v>249</v>
      </c>
      <c r="AU294" s="157" t="s">
        <v>87</v>
      </c>
      <c r="AV294" s="14" t="s">
        <v>232</v>
      </c>
      <c r="AW294" s="14" t="s">
        <v>37</v>
      </c>
      <c r="AX294" s="14" t="s">
        <v>84</v>
      </c>
      <c r="AY294" s="157" t="s">
        <v>223</v>
      </c>
    </row>
    <row r="295" spans="2:65" s="13" customFormat="1" ht="11.25">
      <c r="B295" s="149"/>
      <c r="D295" s="143" t="s">
        <v>249</v>
      </c>
      <c r="F295" s="151" t="s">
        <v>2829</v>
      </c>
      <c r="H295" s="152">
        <v>55.825000000000003</v>
      </c>
      <c r="I295" s="153"/>
      <c r="L295" s="149"/>
      <c r="M295" s="154"/>
      <c r="T295" s="155"/>
      <c r="AT295" s="150" t="s">
        <v>249</v>
      </c>
      <c r="AU295" s="150" t="s">
        <v>87</v>
      </c>
      <c r="AV295" s="13" t="s">
        <v>87</v>
      </c>
      <c r="AW295" s="13" t="s">
        <v>4</v>
      </c>
      <c r="AX295" s="13" t="s">
        <v>84</v>
      </c>
      <c r="AY295" s="150" t="s">
        <v>223</v>
      </c>
    </row>
    <row r="296" spans="2:65" s="1" customFormat="1" ht="33" customHeight="1">
      <c r="B296" s="34"/>
      <c r="C296" s="174" t="s">
        <v>471</v>
      </c>
      <c r="D296" s="174" t="s">
        <v>314</v>
      </c>
      <c r="E296" s="175" t="s">
        <v>2830</v>
      </c>
      <c r="F296" s="176" t="s">
        <v>2831</v>
      </c>
      <c r="G296" s="177" t="s">
        <v>230</v>
      </c>
      <c r="H296" s="178">
        <v>1</v>
      </c>
      <c r="I296" s="179"/>
      <c r="J296" s="180">
        <f>ROUND(I296*H296,2)</f>
        <v>0</v>
      </c>
      <c r="K296" s="176" t="s">
        <v>231</v>
      </c>
      <c r="L296" s="181"/>
      <c r="M296" s="182" t="s">
        <v>19</v>
      </c>
      <c r="N296" s="183" t="s">
        <v>47</v>
      </c>
      <c r="P296" s="138">
        <f>O296*H296</f>
        <v>0</v>
      </c>
      <c r="Q296" s="138">
        <v>8.5999999999999993E-2</v>
      </c>
      <c r="R296" s="138">
        <f>Q296*H296</f>
        <v>8.5999999999999993E-2</v>
      </c>
      <c r="S296" s="138">
        <v>0</v>
      </c>
      <c r="T296" s="139">
        <f>S296*H296</f>
        <v>0</v>
      </c>
      <c r="AR296" s="140" t="s">
        <v>268</v>
      </c>
      <c r="AT296" s="140" t="s">
        <v>314</v>
      </c>
      <c r="AU296" s="140" t="s">
        <v>87</v>
      </c>
      <c r="AY296" s="18" t="s">
        <v>223</v>
      </c>
      <c r="BE296" s="141">
        <f>IF(N296="základní",J296,0)</f>
        <v>0</v>
      </c>
      <c r="BF296" s="141">
        <f>IF(N296="snížená",J296,0)</f>
        <v>0</v>
      </c>
      <c r="BG296" s="141">
        <f>IF(N296="zákl. přenesená",J296,0)</f>
        <v>0</v>
      </c>
      <c r="BH296" s="141">
        <f>IF(N296="sníž. přenesená",J296,0)</f>
        <v>0</v>
      </c>
      <c r="BI296" s="141">
        <f>IF(N296="nulová",J296,0)</f>
        <v>0</v>
      </c>
      <c r="BJ296" s="18" t="s">
        <v>84</v>
      </c>
      <c r="BK296" s="141">
        <f>ROUND(I296*H296,2)</f>
        <v>0</v>
      </c>
      <c r="BL296" s="18" t="s">
        <v>232</v>
      </c>
      <c r="BM296" s="140" t="s">
        <v>2832</v>
      </c>
    </row>
    <row r="297" spans="2:65" s="13" customFormat="1" ht="11.25">
      <c r="B297" s="149"/>
      <c r="D297" s="143" t="s">
        <v>249</v>
      </c>
      <c r="E297" s="150" t="s">
        <v>19</v>
      </c>
      <c r="F297" s="151" t="s">
        <v>2825</v>
      </c>
      <c r="H297" s="152">
        <v>1</v>
      </c>
      <c r="I297" s="153"/>
      <c r="L297" s="149"/>
      <c r="M297" s="154"/>
      <c r="T297" s="155"/>
      <c r="AT297" s="150" t="s">
        <v>249</v>
      </c>
      <c r="AU297" s="150" t="s">
        <v>87</v>
      </c>
      <c r="AV297" s="13" t="s">
        <v>87</v>
      </c>
      <c r="AW297" s="13" t="s">
        <v>37</v>
      </c>
      <c r="AX297" s="13" t="s">
        <v>84</v>
      </c>
      <c r="AY297" s="150" t="s">
        <v>223</v>
      </c>
    </row>
    <row r="298" spans="2:65" s="1" customFormat="1" ht="37.9" customHeight="1">
      <c r="B298" s="34"/>
      <c r="C298" s="129" t="s">
        <v>477</v>
      </c>
      <c r="D298" s="129" t="s">
        <v>227</v>
      </c>
      <c r="E298" s="130" t="s">
        <v>2833</v>
      </c>
      <c r="F298" s="131" t="s">
        <v>2834</v>
      </c>
      <c r="G298" s="132" t="s">
        <v>230</v>
      </c>
      <c r="H298" s="133">
        <v>18</v>
      </c>
      <c r="I298" s="134"/>
      <c r="J298" s="135">
        <f>ROUND(I298*H298,2)</f>
        <v>0</v>
      </c>
      <c r="K298" s="131" t="s">
        <v>272</v>
      </c>
      <c r="L298" s="34"/>
      <c r="M298" s="136" t="s">
        <v>19</v>
      </c>
      <c r="N298" s="137" t="s">
        <v>47</v>
      </c>
      <c r="P298" s="138">
        <f>O298*H298</f>
        <v>0</v>
      </c>
      <c r="Q298" s="138">
        <v>1.7000000000000001E-4</v>
      </c>
      <c r="R298" s="138">
        <f>Q298*H298</f>
        <v>3.0600000000000002E-3</v>
      </c>
      <c r="S298" s="138">
        <v>0</v>
      </c>
      <c r="T298" s="139">
        <f>S298*H298</f>
        <v>0</v>
      </c>
      <c r="AR298" s="140" t="s">
        <v>232</v>
      </c>
      <c r="AT298" s="140" t="s">
        <v>227</v>
      </c>
      <c r="AU298" s="140" t="s">
        <v>87</v>
      </c>
      <c r="AY298" s="18" t="s">
        <v>223</v>
      </c>
      <c r="BE298" s="141">
        <f>IF(N298="základní",J298,0)</f>
        <v>0</v>
      </c>
      <c r="BF298" s="141">
        <f>IF(N298="snížená",J298,0)</f>
        <v>0</v>
      </c>
      <c r="BG298" s="141">
        <f>IF(N298="zákl. přenesená",J298,0)</f>
        <v>0</v>
      </c>
      <c r="BH298" s="141">
        <f>IF(N298="sníž. přenesená",J298,0)</f>
        <v>0</v>
      </c>
      <c r="BI298" s="141">
        <f>IF(N298="nulová",J298,0)</f>
        <v>0</v>
      </c>
      <c r="BJ298" s="18" t="s">
        <v>84</v>
      </c>
      <c r="BK298" s="141">
        <f>ROUND(I298*H298,2)</f>
        <v>0</v>
      </c>
      <c r="BL298" s="18" t="s">
        <v>232</v>
      </c>
      <c r="BM298" s="140" t="s">
        <v>2835</v>
      </c>
    </row>
    <row r="299" spans="2:65" s="1" customFormat="1" ht="11.25">
      <c r="B299" s="34"/>
      <c r="D299" s="163" t="s">
        <v>274</v>
      </c>
      <c r="F299" s="164" t="s">
        <v>2836</v>
      </c>
      <c r="I299" s="165"/>
      <c r="L299" s="34"/>
      <c r="M299" s="166"/>
      <c r="T299" s="55"/>
      <c r="AT299" s="18" t="s">
        <v>274</v>
      </c>
      <c r="AU299" s="18" t="s">
        <v>87</v>
      </c>
    </row>
    <row r="300" spans="2:65" s="13" customFormat="1" ht="11.25">
      <c r="B300" s="149"/>
      <c r="D300" s="143" t="s">
        <v>249</v>
      </c>
      <c r="E300" s="150" t="s">
        <v>19</v>
      </c>
      <c r="F300" s="151" t="s">
        <v>2837</v>
      </c>
      <c r="H300" s="152">
        <v>12</v>
      </c>
      <c r="I300" s="153"/>
      <c r="L300" s="149"/>
      <c r="M300" s="154"/>
      <c r="T300" s="155"/>
      <c r="AT300" s="150" t="s">
        <v>249</v>
      </c>
      <c r="AU300" s="150" t="s">
        <v>87</v>
      </c>
      <c r="AV300" s="13" t="s">
        <v>87</v>
      </c>
      <c r="AW300" s="13" t="s">
        <v>37</v>
      </c>
      <c r="AX300" s="13" t="s">
        <v>76</v>
      </c>
      <c r="AY300" s="150" t="s">
        <v>223</v>
      </c>
    </row>
    <row r="301" spans="2:65" s="13" customFormat="1" ht="11.25">
      <c r="B301" s="149"/>
      <c r="D301" s="143" t="s">
        <v>249</v>
      </c>
      <c r="E301" s="150" t="s">
        <v>19</v>
      </c>
      <c r="F301" s="151" t="s">
        <v>2838</v>
      </c>
      <c r="H301" s="152">
        <v>4</v>
      </c>
      <c r="I301" s="153"/>
      <c r="L301" s="149"/>
      <c r="M301" s="154"/>
      <c r="T301" s="155"/>
      <c r="AT301" s="150" t="s">
        <v>249</v>
      </c>
      <c r="AU301" s="150" t="s">
        <v>87</v>
      </c>
      <c r="AV301" s="13" t="s">
        <v>87</v>
      </c>
      <c r="AW301" s="13" t="s">
        <v>37</v>
      </c>
      <c r="AX301" s="13" t="s">
        <v>76</v>
      </c>
      <c r="AY301" s="150" t="s">
        <v>223</v>
      </c>
    </row>
    <row r="302" spans="2:65" s="13" customFormat="1" ht="11.25">
      <c r="B302" s="149"/>
      <c r="D302" s="143" t="s">
        <v>249</v>
      </c>
      <c r="E302" s="150" t="s">
        <v>19</v>
      </c>
      <c r="F302" s="151" t="s">
        <v>2839</v>
      </c>
      <c r="H302" s="152">
        <v>1</v>
      </c>
      <c r="I302" s="153"/>
      <c r="L302" s="149"/>
      <c r="M302" s="154"/>
      <c r="T302" s="155"/>
      <c r="AT302" s="150" t="s">
        <v>249</v>
      </c>
      <c r="AU302" s="150" t="s">
        <v>87</v>
      </c>
      <c r="AV302" s="13" t="s">
        <v>87</v>
      </c>
      <c r="AW302" s="13" t="s">
        <v>37</v>
      </c>
      <c r="AX302" s="13" t="s">
        <v>76</v>
      </c>
      <c r="AY302" s="150" t="s">
        <v>223</v>
      </c>
    </row>
    <row r="303" spans="2:65" s="13" customFormat="1" ht="11.25">
      <c r="B303" s="149"/>
      <c r="D303" s="143" t="s">
        <v>249</v>
      </c>
      <c r="E303" s="150" t="s">
        <v>19</v>
      </c>
      <c r="F303" s="151" t="s">
        <v>2825</v>
      </c>
      <c r="H303" s="152">
        <v>1</v>
      </c>
      <c r="I303" s="153"/>
      <c r="L303" s="149"/>
      <c r="M303" s="154"/>
      <c r="T303" s="155"/>
      <c r="AT303" s="150" t="s">
        <v>249</v>
      </c>
      <c r="AU303" s="150" t="s">
        <v>87</v>
      </c>
      <c r="AV303" s="13" t="s">
        <v>87</v>
      </c>
      <c r="AW303" s="13" t="s">
        <v>37</v>
      </c>
      <c r="AX303" s="13" t="s">
        <v>76</v>
      </c>
      <c r="AY303" s="150" t="s">
        <v>223</v>
      </c>
    </row>
    <row r="304" spans="2:65" s="14" customFormat="1" ht="11.25">
      <c r="B304" s="156"/>
      <c r="D304" s="143" t="s">
        <v>249</v>
      </c>
      <c r="E304" s="157" t="s">
        <v>19</v>
      </c>
      <c r="F304" s="158" t="s">
        <v>253</v>
      </c>
      <c r="H304" s="159">
        <v>18</v>
      </c>
      <c r="I304" s="160"/>
      <c r="L304" s="156"/>
      <c r="M304" s="161"/>
      <c r="T304" s="162"/>
      <c r="AT304" s="157" t="s">
        <v>249</v>
      </c>
      <c r="AU304" s="157" t="s">
        <v>87</v>
      </c>
      <c r="AV304" s="14" t="s">
        <v>232</v>
      </c>
      <c r="AW304" s="14" t="s">
        <v>37</v>
      </c>
      <c r="AX304" s="14" t="s">
        <v>84</v>
      </c>
      <c r="AY304" s="157" t="s">
        <v>223</v>
      </c>
    </row>
    <row r="305" spans="2:65" s="1" customFormat="1" ht="33" customHeight="1">
      <c r="B305" s="34"/>
      <c r="C305" s="174" t="s">
        <v>482</v>
      </c>
      <c r="D305" s="174" t="s">
        <v>314</v>
      </c>
      <c r="E305" s="175" t="s">
        <v>2840</v>
      </c>
      <c r="F305" s="176" t="s">
        <v>2841</v>
      </c>
      <c r="G305" s="177" t="s">
        <v>230</v>
      </c>
      <c r="H305" s="178">
        <v>17.254999999999999</v>
      </c>
      <c r="I305" s="179"/>
      <c r="J305" s="180">
        <f>ROUND(I305*H305,2)</f>
        <v>0</v>
      </c>
      <c r="K305" s="176" t="s">
        <v>272</v>
      </c>
      <c r="L305" s="181"/>
      <c r="M305" s="182" t="s">
        <v>19</v>
      </c>
      <c r="N305" s="183" t="s">
        <v>47</v>
      </c>
      <c r="P305" s="138">
        <f>O305*H305</f>
        <v>0</v>
      </c>
      <c r="Q305" s="138">
        <v>0.14499999999999999</v>
      </c>
      <c r="R305" s="138">
        <f>Q305*H305</f>
        <v>2.5019749999999998</v>
      </c>
      <c r="S305" s="138">
        <v>0</v>
      </c>
      <c r="T305" s="139">
        <f>S305*H305</f>
        <v>0</v>
      </c>
      <c r="AR305" s="140" t="s">
        <v>268</v>
      </c>
      <c r="AT305" s="140" t="s">
        <v>314</v>
      </c>
      <c r="AU305" s="140" t="s">
        <v>87</v>
      </c>
      <c r="AY305" s="18" t="s">
        <v>223</v>
      </c>
      <c r="BE305" s="141">
        <f>IF(N305="základní",J305,0)</f>
        <v>0</v>
      </c>
      <c r="BF305" s="141">
        <f>IF(N305="snížená",J305,0)</f>
        <v>0</v>
      </c>
      <c r="BG305" s="141">
        <f>IF(N305="zákl. přenesená",J305,0)</f>
        <v>0</v>
      </c>
      <c r="BH305" s="141">
        <f>IF(N305="sníž. přenesená",J305,0)</f>
        <v>0</v>
      </c>
      <c r="BI305" s="141">
        <f>IF(N305="nulová",J305,0)</f>
        <v>0</v>
      </c>
      <c r="BJ305" s="18" t="s">
        <v>84</v>
      </c>
      <c r="BK305" s="141">
        <f>ROUND(I305*H305,2)</f>
        <v>0</v>
      </c>
      <c r="BL305" s="18" t="s">
        <v>232</v>
      </c>
      <c r="BM305" s="140" t="s">
        <v>2842</v>
      </c>
    </row>
    <row r="306" spans="2:65" s="13" customFormat="1" ht="11.25">
      <c r="B306" s="149"/>
      <c r="D306" s="143" t="s">
        <v>249</v>
      </c>
      <c r="E306" s="150" t="s">
        <v>19</v>
      </c>
      <c r="F306" s="151" t="s">
        <v>2837</v>
      </c>
      <c r="H306" s="152">
        <v>12</v>
      </c>
      <c r="I306" s="153"/>
      <c r="L306" s="149"/>
      <c r="M306" s="154"/>
      <c r="T306" s="155"/>
      <c r="AT306" s="150" t="s">
        <v>249</v>
      </c>
      <c r="AU306" s="150" t="s">
        <v>87</v>
      </c>
      <c r="AV306" s="13" t="s">
        <v>87</v>
      </c>
      <c r="AW306" s="13" t="s">
        <v>37</v>
      </c>
      <c r="AX306" s="13" t="s">
        <v>76</v>
      </c>
      <c r="AY306" s="150" t="s">
        <v>223</v>
      </c>
    </row>
    <row r="307" spans="2:65" s="13" customFormat="1" ht="11.25">
      <c r="B307" s="149"/>
      <c r="D307" s="143" t="s">
        <v>249</v>
      </c>
      <c r="E307" s="150" t="s">
        <v>19</v>
      </c>
      <c r="F307" s="151" t="s">
        <v>2838</v>
      </c>
      <c r="H307" s="152">
        <v>4</v>
      </c>
      <c r="I307" s="153"/>
      <c r="L307" s="149"/>
      <c r="M307" s="154"/>
      <c r="T307" s="155"/>
      <c r="AT307" s="150" t="s">
        <v>249</v>
      </c>
      <c r="AU307" s="150" t="s">
        <v>87</v>
      </c>
      <c r="AV307" s="13" t="s">
        <v>87</v>
      </c>
      <c r="AW307" s="13" t="s">
        <v>37</v>
      </c>
      <c r="AX307" s="13" t="s">
        <v>76</v>
      </c>
      <c r="AY307" s="150" t="s">
        <v>223</v>
      </c>
    </row>
    <row r="308" spans="2:65" s="13" customFormat="1" ht="11.25">
      <c r="B308" s="149"/>
      <c r="D308" s="143" t="s">
        <v>249</v>
      </c>
      <c r="E308" s="150" t="s">
        <v>19</v>
      </c>
      <c r="F308" s="151" t="s">
        <v>2839</v>
      </c>
      <c r="H308" s="152">
        <v>1</v>
      </c>
      <c r="I308" s="153"/>
      <c r="L308" s="149"/>
      <c r="M308" s="154"/>
      <c r="T308" s="155"/>
      <c r="AT308" s="150" t="s">
        <v>249</v>
      </c>
      <c r="AU308" s="150" t="s">
        <v>87</v>
      </c>
      <c r="AV308" s="13" t="s">
        <v>87</v>
      </c>
      <c r="AW308" s="13" t="s">
        <v>37</v>
      </c>
      <c r="AX308" s="13" t="s">
        <v>76</v>
      </c>
      <c r="AY308" s="150" t="s">
        <v>223</v>
      </c>
    </row>
    <row r="309" spans="2:65" s="14" customFormat="1" ht="11.25">
      <c r="B309" s="156"/>
      <c r="D309" s="143" t="s">
        <v>249</v>
      </c>
      <c r="E309" s="157" t="s">
        <v>19</v>
      </c>
      <c r="F309" s="158" t="s">
        <v>253</v>
      </c>
      <c r="H309" s="159">
        <v>17</v>
      </c>
      <c r="I309" s="160"/>
      <c r="L309" s="156"/>
      <c r="M309" s="161"/>
      <c r="T309" s="162"/>
      <c r="AT309" s="157" t="s">
        <v>249</v>
      </c>
      <c r="AU309" s="157" t="s">
        <v>87</v>
      </c>
      <c r="AV309" s="14" t="s">
        <v>232</v>
      </c>
      <c r="AW309" s="14" t="s">
        <v>37</v>
      </c>
      <c r="AX309" s="14" t="s">
        <v>84</v>
      </c>
      <c r="AY309" s="157" t="s">
        <v>223</v>
      </c>
    </row>
    <row r="310" spans="2:65" s="13" customFormat="1" ht="11.25">
      <c r="B310" s="149"/>
      <c r="D310" s="143" t="s">
        <v>249</v>
      </c>
      <c r="F310" s="151" t="s">
        <v>2843</v>
      </c>
      <c r="H310" s="152">
        <v>17.254999999999999</v>
      </c>
      <c r="I310" s="153"/>
      <c r="L310" s="149"/>
      <c r="M310" s="154"/>
      <c r="T310" s="155"/>
      <c r="AT310" s="150" t="s">
        <v>249</v>
      </c>
      <c r="AU310" s="150" t="s">
        <v>87</v>
      </c>
      <c r="AV310" s="13" t="s">
        <v>87</v>
      </c>
      <c r="AW310" s="13" t="s">
        <v>4</v>
      </c>
      <c r="AX310" s="13" t="s">
        <v>84</v>
      </c>
      <c r="AY310" s="150" t="s">
        <v>223</v>
      </c>
    </row>
    <row r="311" spans="2:65" s="1" customFormat="1" ht="24.2" customHeight="1">
      <c r="B311" s="34"/>
      <c r="C311" s="174" t="s">
        <v>492</v>
      </c>
      <c r="D311" s="174" t="s">
        <v>314</v>
      </c>
      <c r="E311" s="175" t="s">
        <v>2844</v>
      </c>
      <c r="F311" s="176" t="s">
        <v>2845</v>
      </c>
      <c r="G311" s="177" t="s">
        <v>230</v>
      </c>
      <c r="H311" s="178">
        <v>1</v>
      </c>
      <c r="I311" s="179"/>
      <c r="J311" s="180">
        <f>ROUND(I311*H311,2)</f>
        <v>0</v>
      </c>
      <c r="K311" s="176" t="s">
        <v>231</v>
      </c>
      <c r="L311" s="181"/>
      <c r="M311" s="182" t="s">
        <v>19</v>
      </c>
      <c r="N311" s="183" t="s">
        <v>47</v>
      </c>
      <c r="P311" s="138">
        <f>O311*H311</f>
        <v>0</v>
      </c>
      <c r="Q311" s="138">
        <v>0.14499999999999999</v>
      </c>
      <c r="R311" s="138">
        <f>Q311*H311</f>
        <v>0.14499999999999999</v>
      </c>
      <c r="S311" s="138">
        <v>0</v>
      </c>
      <c r="T311" s="139">
        <f>S311*H311</f>
        <v>0</v>
      </c>
      <c r="AR311" s="140" t="s">
        <v>268</v>
      </c>
      <c r="AT311" s="140" t="s">
        <v>314</v>
      </c>
      <c r="AU311" s="140" t="s">
        <v>87</v>
      </c>
      <c r="AY311" s="18" t="s">
        <v>223</v>
      </c>
      <c r="BE311" s="141">
        <f>IF(N311="základní",J311,0)</f>
        <v>0</v>
      </c>
      <c r="BF311" s="141">
        <f>IF(N311="snížená",J311,0)</f>
        <v>0</v>
      </c>
      <c r="BG311" s="141">
        <f>IF(N311="zákl. přenesená",J311,0)</f>
        <v>0</v>
      </c>
      <c r="BH311" s="141">
        <f>IF(N311="sníž. přenesená",J311,0)</f>
        <v>0</v>
      </c>
      <c r="BI311" s="141">
        <f>IF(N311="nulová",J311,0)</f>
        <v>0</v>
      </c>
      <c r="BJ311" s="18" t="s">
        <v>84</v>
      </c>
      <c r="BK311" s="141">
        <f>ROUND(I311*H311,2)</f>
        <v>0</v>
      </c>
      <c r="BL311" s="18" t="s">
        <v>232</v>
      </c>
      <c r="BM311" s="140" t="s">
        <v>2846</v>
      </c>
    </row>
    <row r="312" spans="2:65" s="13" customFormat="1" ht="11.25">
      <c r="B312" s="149"/>
      <c r="D312" s="143" t="s">
        <v>249</v>
      </c>
      <c r="E312" s="150" t="s">
        <v>19</v>
      </c>
      <c r="F312" s="151" t="s">
        <v>2825</v>
      </c>
      <c r="H312" s="152">
        <v>1</v>
      </c>
      <c r="I312" s="153"/>
      <c r="L312" s="149"/>
      <c r="M312" s="154"/>
      <c r="T312" s="155"/>
      <c r="AT312" s="150" t="s">
        <v>249</v>
      </c>
      <c r="AU312" s="150" t="s">
        <v>87</v>
      </c>
      <c r="AV312" s="13" t="s">
        <v>87</v>
      </c>
      <c r="AW312" s="13" t="s">
        <v>37</v>
      </c>
      <c r="AX312" s="13" t="s">
        <v>84</v>
      </c>
      <c r="AY312" s="150" t="s">
        <v>223</v>
      </c>
    </row>
    <row r="313" spans="2:65" s="1" customFormat="1" ht="33" customHeight="1">
      <c r="B313" s="34"/>
      <c r="C313" s="129" t="s">
        <v>498</v>
      </c>
      <c r="D313" s="129" t="s">
        <v>227</v>
      </c>
      <c r="E313" s="130" t="s">
        <v>2847</v>
      </c>
      <c r="F313" s="131" t="s">
        <v>2848</v>
      </c>
      <c r="G313" s="132" t="s">
        <v>247</v>
      </c>
      <c r="H313" s="133">
        <v>12.6</v>
      </c>
      <c r="I313" s="134"/>
      <c r="J313" s="135">
        <f>ROUND(I313*H313,2)</f>
        <v>0</v>
      </c>
      <c r="K313" s="131" t="s">
        <v>272</v>
      </c>
      <c r="L313" s="34"/>
      <c r="M313" s="136" t="s">
        <v>19</v>
      </c>
      <c r="N313" s="137" t="s">
        <v>47</v>
      </c>
      <c r="P313" s="138">
        <f>O313*H313</f>
        <v>0</v>
      </c>
      <c r="Q313" s="138">
        <v>0</v>
      </c>
      <c r="R313" s="138">
        <f>Q313*H313</f>
        <v>0</v>
      </c>
      <c r="S313" s="138">
        <v>0.33</v>
      </c>
      <c r="T313" s="139">
        <f>S313*H313</f>
        <v>4.1580000000000004</v>
      </c>
      <c r="AR313" s="140" t="s">
        <v>232</v>
      </c>
      <c r="AT313" s="140" t="s">
        <v>227</v>
      </c>
      <c r="AU313" s="140" t="s">
        <v>87</v>
      </c>
      <c r="AY313" s="18" t="s">
        <v>223</v>
      </c>
      <c r="BE313" s="141">
        <f>IF(N313="základní",J313,0)</f>
        <v>0</v>
      </c>
      <c r="BF313" s="141">
        <f>IF(N313="snížená",J313,0)</f>
        <v>0</v>
      </c>
      <c r="BG313" s="141">
        <f>IF(N313="zákl. přenesená",J313,0)</f>
        <v>0</v>
      </c>
      <c r="BH313" s="141">
        <f>IF(N313="sníž. přenesená",J313,0)</f>
        <v>0</v>
      </c>
      <c r="BI313" s="141">
        <f>IF(N313="nulová",J313,0)</f>
        <v>0</v>
      </c>
      <c r="BJ313" s="18" t="s">
        <v>84</v>
      </c>
      <c r="BK313" s="141">
        <f>ROUND(I313*H313,2)</f>
        <v>0</v>
      </c>
      <c r="BL313" s="18" t="s">
        <v>232</v>
      </c>
      <c r="BM313" s="140" t="s">
        <v>2849</v>
      </c>
    </row>
    <row r="314" spans="2:65" s="1" customFormat="1" ht="11.25">
      <c r="B314" s="34"/>
      <c r="D314" s="163" t="s">
        <v>274</v>
      </c>
      <c r="F314" s="164" t="s">
        <v>2850</v>
      </c>
      <c r="I314" s="165"/>
      <c r="L314" s="34"/>
      <c r="M314" s="166"/>
      <c r="T314" s="55"/>
      <c r="AT314" s="18" t="s">
        <v>274</v>
      </c>
      <c r="AU314" s="18" t="s">
        <v>87</v>
      </c>
    </row>
    <row r="315" spans="2:65" s="13" customFormat="1" ht="11.25">
      <c r="B315" s="149"/>
      <c r="D315" s="143" t="s">
        <v>249</v>
      </c>
      <c r="E315" s="150" t="s">
        <v>19</v>
      </c>
      <c r="F315" s="151" t="s">
        <v>2851</v>
      </c>
      <c r="H315" s="152">
        <v>12.6</v>
      </c>
      <c r="I315" s="153"/>
      <c r="L315" s="149"/>
      <c r="M315" s="154"/>
      <c r="T315" s="155"/>
      <c r="AT315" s="150" t="s">
        <v>249</v>
      </c>
      <c r="AU315" s="150" t="s">
        <v>87</v>
      </c>
      <c r="AV315" s="13" t="s">
        <v>87</v>
      </c>
      <c r="AW315" s="13" t="s">
        <v>37</v>
      </c>
      <c r="AX315" s="13" t="s">
        <v>84</v>
      </c>
      <c r="AY315" s="150" t="s">
        <v>223</v>
      </c>
    </row>
    <row r="316" spans="2:65" s="1" customFormat="1" ht="33" customHeight="1">
      <c r="B316" s="34"/>
      <c r="C316" s="129" t="s">
        <v>503</v>
      </c>
      <c r="D316" s="129" t="s">
        <v>227</v>
      </c>
      <c r="E316" s="130" t="s">
        <v>2852</v>
      </c>
      <c r="F316" s="131" t="s">
        <v>2853</v>
      </c>
      <c r="G316" s="132" t="s">
        <v>247</v>
      </c>
      <c r="H316" s="133">
        <v>7.5</v>
      </c>
      <c r="I316" s="134"/>
      <c r="J316" s="135">
        <f>ROUND(I316*H316,2)</f>
        <v>0</v>
      </c>
      <c r="K316" s="131" t="s">
        <v>272</v>
      </c>
      <c r="L316" s="34"/>
      <c r="M316" s="136" t="s">
        <v>19</v>
      </c>
      <c r="N316" s="137" t="s">
        <v>47</v>
      </c>
      <c r="P316" s="138">
        <f>O316*H316</f>
        <v>0</v>
      </c>
      <c r="Q316" s="138">
        <v>0</v>
      </c>
      <c r="R316" s="138">
        <f>Q316*H316</f>
        <v>0</v>
      </c>
      <c r="S316" s="138">
        <v>0.36</v>
      </c>
      <c r="T316" s="139">
        <f>S316*H316</f>
        <v>2.6999999999999997</v>
      </c>
      <c r="AR316" s="140" t="s">
        <v>232</v>
      </c>
      <c r="AT316" s="140" t="s">
        <v>227</v>
      </c>
      <c r="AU316" s="140" t="s">
        <v>87</v>
      </c>
      <c r="AY316" s="18" t="s">
        <v>223</v>
      </c>
      <c r="BE316" s="141">
        <f>IF(N316="základní",J316,0)</f>
        <v>0</v>
      </c>
      <c r="BF316" s="141">
        <f>IF(N316="snížená",J316,0)</f>
        <v>0</v>
      </c>
      <c r="BG316" s="141">
        <f>IF(N316="zákl. přenesená",J316,0)</f>
        <v>0</v>
      </c>
      <c r="BH316" s="141">
        <f>IF(N316="sníž. přenesená",J316,0)</f>
        <v>0</v>
      </c>
      <c r="BI316" s="141">
        <f>IF(N316="nulová",J316,0)</f>
        <v>0</v>
      </c>
      <c r="BJ316" s="18" t="s">
        <v>84</v>
      </c>
      <c r="BK316" s="141">
        <f>ROUND(I316*H316,2)</f>
        <v>0</v>
      </c>
      <c r="BL316" s="18" t="s">
        <v>232</v>
      </c>
      <c r="BM316" s="140" t="s">
        <v>2854</v>
      </c>
    </row>
    <row r="317" spans="2:65" s="1" customFormat="1" ht="11.25">
      <c r="B317" s="34"/>
      <c r="D317" s="163" t="s">
        <v>274</v>
      </c>
      <c r="F317" s="164" t="s">
        <v>2855</v>
      </c>
      <c r="I317" s="165"/>
      <c r="L317" s="34"/>
      <c r="M317" s="166"/>
      <c r="T317" s="55"/>
      <c r="AT317" s="18" t="s">
        <v>274</v>
      </c>
      <c r="AU317" s="18" t="s">
        <v>87</v>
      </c>
    </row>
    <row r="318" spans="2:65" s="13" customFormat="1" ht="22.5">
      <c r="B318" s="149"/>
      <c r="D318" s="143" t="s">
        <v>249</v>
      </c>
      <c r="E318" s="150" t="s">
        <v>19</v>
      </c>
      <c r="F318" s="151" t="s">
        <v>2856</v>
      </c>
      <c r="H318" s="152">
        <v>7.5</v>
      </c>
      <c r="I318" s="153"/>
      <c r="L318" s="149"/>
      <c r="M318" s="154"/>
      <c r="T318" s="155"/>
      <c r="AT318" s="150" t="s">
        <v>249</v>
      </c>
      <c r="AU318" s="150" t="s">
        <v>87</v>
      </c>
      <c r="AV318" s="13" t="s">
        <v>87</v>
      </c>
      <c r="AW318" s="13" t="s">
        <v>37</v>
      </c>
      <c r="AX318" s="13" t="s">
        <v>84</v>
      </c>
      <c r="AY318" s="150" t="s">
        <v>223</v>
      </c>
    </row>
    <row r="319" spans="2:65" s="1" customFormat="1" ht="24.2" customHeight="1">
      <c r="B319" s="34"/>
      <c r="C319" s="129" t="s">
        <v>507</v>
      </c>
      <c r="D319" s="129" t="s">
        <v>227</v>
      </c>
      <c r="E319" s="130" t="s">
        <v>2857</v>
      </c>
      <c r="F319" s="131" t="s">
        <v>2858</v>
      </c>
      <c r="G319" s="132" t="s">
        <v>230</v>
      </c>
      <c r="H319" s="133">
        <v>80</v>
      </c>
      <c r="I319" s="134"/>
      <c r="J319" s="135">
        <f>ROUND(I319*H319,2)</f>
        <v>0</v>
      </c>
      <c r="K319" s="131" t="s">
        <v>272</v>
      </c>
      <c r="L319" s="34"/>
      <c r="M319" s="136" t="s">
        <v>19</v>
      </c>
      <c r="N319" s="137" t="s">
        <v>47</v>
      </c>
      <c r="P319" s="138">
        <f>O319*H319</f>
        <v>0</v>
      </c>
      <c r="Q319" s="138">
        <v>1.0189999999999999E-2</v>
      </c>
      <c r="R319" s="138">
        <f>Q319*H319</f>
        <v>0.81519999999999992</v>
      </c>
      <c r="S319" s="138">
        <v>0</v>
      </c>
      <c r="T319" s="139">
        <f>S319*H319</f>
        <v>0</v>
      </c>
      <c r="AR319" s="140" t="s">
        <v>232</v>
      </c>
      <c r="AT319" s="140" t="s">
        <v>227</v>
      </c>
      <c r="AU319" s="140" t="s">
        <v>87</v>
      </c>
      <c r="AY319" s="18" t="s">
        <v>223</v>
      </c>
      <c r="BE319" s="141">
        <f>IF(N319="základní",J319,0)</f>
        <v>0</v>
      </c>
      <c r="BF319" s="141">
        <f>IF(N319="snížená",J319,0)</f>
        <v>0</v>
      </c>
      <c r="BG319" s="141">
        <f>IF(N319="zákl. přenesená",J319,0)</f>
        <v>0</v>
      </c>
      <c r="BH319" s="141">
        <f>IF(N319="sníž. přenesená",J319,0)</f>
        <v>0</v>
      </c>
      <c r="BI319" s="141">
        <f>IF(N319="nulová",J319,0)</f>
        <v>0</v>
      </c>
      <c r="BJ319" s="18" t="s">
        <v>84</v>
      </c>
      <c r="BK319" s="141">
        <f>ROUND(I319*H319,2)</f>
        <v>0</v>
      </c>
      <c r="BL319" s="18" t="s">
        <v>232</v>
      </c>
      <c r="BM319" s="140" t="s">
        <v>2859</v>
      </c>
    </row>
    <row r="320" spans="2:65" s="1" customFormat="1" ht="11.25">
      <c r="B320" s="34"/>
      <c r="D320" s="163" t="s">
        <v>274</v>
      </c>
      <c r="F320" s="164" t="s">
        <v>2860</v>
      </c>
      <c r="I320" s="165"/>
      <c r="L320" s="34"/>
      <c r="M320" s="166"/>
      <c r="T320" s="55"/>
      <c r="AT320" s="18" t="s">
        <v>274</v>
      </c>
      <c r="AU320" s="18" t="s">
        <v>87</v>
      </c>
    </row>
    <row r="321" spans="2:65" s="13" customFormat="1" ht="11.25">
      <c r="B321" s="149"/>
      <c r="D321" s="143" t="s">
        <v>249</v>
      </c>
      <c r="E321" s="150" t="s">
        <v>19</v>
      </c>
      <c r="F321" s="151" t="s">
        <v>2861</v>
      </c>
      <c r="H321" s="152">
        <v>80</v>
      </c>
      <c r="I321" s="153"/>
      <c r="L321" s="149"/>
      <c r="M321" s="154"/>
      <c r="T321" s="155"/>
      <c r="AT321" s="150" t="s">
        <v>249</v>
      </c>
      <c r="AU321" s="150" t="s">
        <v>87</v>
      </c>
      <c r="AV321" s="13" t="s">
        <v>87</v>
      </c>
      <c r="AW321" s="13" t="s">
        <v>37</v>
      </c>
      <c r="AX321" s="13" t="s">
        <v>84</v>
      </c>
      <c r="AY321" s="150" t="s">
        <v>223</v>
      </c>
    </row>
    <row r="322" spans="2:65" s="1" customFormat="1" ht="24.2" customHeight="1">
      <c r="B322" s="34"/>
      <c r="C322" s="129" t="s">
        <v>512</v>
      </c>
      <c r="D322" s="129" t="s">
        <v>227</v>
      </c>
      <c r="E322" s="130" t="s">
        <v>2862</v>
      </c>
      <c r="F322" s="131" t="s">
        <v>2863</v>
      </c>
      <c r="G322" s="132" t="s">
        <v>230</v>
      </c>
      <c r="H322" s="133">
        <v>20</v>
      </c>
      <c r="I322" s="134"/>
      <c r="J322" s="135">
        <f>ROUND(I322*H322,2)</f>
        <v>0</v>
      </c>
      <c r="K322" s="131" t="s">
        <v>272</v>
      </c>
      <c r="L322" s="34"/>
      <c r="M322" s="136" t="s">
        <v>19</v>
      </c>
      <c r="N322" s="137" t="s">
        <v>47</v>
      </c>
      <c r="P322" s="138">
        <f>O322*H322</f>
        <v>0</v>
      </c>
      <c r="Q322" s="138">
        <v>1.248E-2</v>
      </c>
      <c r="R322" s="138">
        <f>Q322*H322</f>
        <v>0.24959999999999999</v>
      </c>
      <c r="S322" s="138">
        <v>0</v>
      </c>
      <c r="T322" s="139">
        <f>S322*H322</f>
        <v>0</v>
      </c>
      <c r="AR322" s="140" t="s">
        <v>232</v>
      </c>
      <c r="AT322" s="140" t="s">
        <v>227</v>
      </c>
      <c r="AU322" s="140" t="s">
        <v>87</v>
      </c>
      <c r="AY322" s="18" t="s">
        <v>223</v>
      </c>
      <c r="BE322" s="141">
        <f>IF(N322="základní",J322,0)</f>
        <v>0</v>
      </c>
      <c r="BF322" s="141">
        <f>IF(N322="snížená",J322,0)</f>
        <v>0</v>
      </c>
      <c r="BG322" s="141">
        <f>IF(N322="zákl. přenesená",J322,0)</f>
        <v>0</v>
      </c>
      <c r="BH322" s="141">
        <f>IF(N322="sníž. přenesená",J322,0)</f>
        <v>0</v>
      </c>
      <c r="BI322" s="141">
        <f>IF(N322="nulová",J322,0)</f>
        <v>0</v>
      </c>
      <c r="BJ322" s="18" t="s">
        <v>84</v>
      </c>
      <c r="BK322" s="141">
        <f>ROUND(I322*H322,2)</f>
        <v>0</v>
      </c>
      <c r="BL322" s="18" t="s">
        <v>232</v>
      </c>
      <c r="BM322" s="140" t="s">
        <v>2864</v>
      </c>
    </row>
    <row r="323" spans="2:65" s="1" customFormat="1" ht="11.25">
      <c r="B323" s="34"/>
      <c r="D323" s="163" t="s">
        <v>274</v>
      </c>
      <c r="F323" s="164" t="s">
        <v>2865</v>
      </c>
      <c r="I323" s="165"/>
      <c r="L323" s="34"/>
      <c r="M323" s="166"/>
      <c r="T323" s="55"/>
      <c r="AT323" s="18" t="s">
        <v>274</v>
      </c>
      <c r="AU323" s="18" t="s">
        <v>87</v>
      </c>
    </row>
    <row r="324" spans="2:65" s="13" customFormat="1" ht="11.25">
      <c r="B324" s="149"/>
      <c r="D324" s="143" t="s">
        <v>249</v>
      </c>
      <c r="E324" s="150" t="s">
        <v>19</v>
      </c>
      <c r="F324" s="151" t="s">
        <v>369</v>
      </c>
      <c r="H324" s="152">
        <v>20</v>
      </c>
      <c r="I324" s="153"/>
      <c r="L324" s="149"/>
      <c r="M324" s="154"/>
      <c r="T324" s="155"/>
      <c r="AT324" s="150" t="s">
        <v>249</v>
      </c>
      <c r="AU324" s="150" t="s">
        <v>87</v>
      </c>
      <c r="AV324" s="13" t="s">
        <v>87</v>
      </c>
      <c r="AW324" s="13" t="s">
        <v>37</v>
      </c>
      <c r="AX324" s="13" t="s">
        <v>84</v>
      </c>
      <c r="AY324" s="150" t="s">
        <v>223</v>
      </c>
    </row>
    <row r="325" spans="2:65" s="1" customFormat="1" ht="24.2" customHeight="1">
      <c r="B325" s="34"/>
      <c r="C325" s="129" t="s">
        <v>516</v>
      </c>
      <c r="D325" s="129" t="s">
        <v>227</v>
      </c>
      <c r="E325" s="130" t="s">
        <v>2866</v>
      </c>
      <c r="F325" s="131" t="s">
        <v>500</v>
      </c>
      <c r="G325" s="132" t="s">
        <v>230</v>
      </c>
      <c r="H325" s="133">
        <v>40</v>
      </c>
      <c r="I325" s="134"/>
      <c r="J325" s="135">
        <f>ROUND(I325*H325,2)</f>
        <v>0</v>
      </c>
      <c r="K325" s="131" t="s">
        <v>272</v>
      </c>
      <c r="L325" s="34"/>
      <c r="M325" s="136" t="s">
        <v>19</v>
      </c>
      <c r="N325" s="137" t="s">
        <v>47</v>
      </c>
      <c r="P325" s="138">
        <f>O325*H325</f>
        <v>0</v>
      </c>
      <c r="Q325" s="138">
        <v>8.7419999999999998E-2</v>
      </c>
      <c r="R325" s="138">
        <f>Q325*H325</f>
        <v>3.4967999999999999</v>
      </c>
      <c r="S325" s="138">
        <v>0</v>
      </c>
      <c r="T325" s="139">
        <f>S325*H325</f>
        <v>0</v>
      </c>
      <c r="AR325" s="140" t="s">
        <v>232</v>
      </c>
      <c r="AT325" s="140" t="s">
        <v>227</v>
      </c>
      <c r="AU325" s="140" t="s">
        <v>87</v>
      </c>
      <c r="AY325" s="18" t="s">
        <v>223</v>
      </c>
      <c r="BE325" s="141">
        <f>IF(N325="základní",J325,0)</f>
        <v>0</v>
      </c>
      <c r="BF325" s="141">
        <f>IF(N325="snížená",J325,0)</f>
        <v>0</v>
      </c>
      <c r="BG325" s="141">
        <f>IF(N325="zákl. přenesená",J325,0)</f>
        <v>0</v>
      </c>
      <c r="BH325" s="141">
        <f>IF(N325="sníž. přenesená",J325,0)</f>
        <v>0</v>
      </c>
      <c r="BI325" s="141">
        <f>IF(N325="nulová",J325,0)</f>
        <v>0</v>
      </c>
      <c r="BJ325" s="18" t="s">
        <v>84</v>
      </c>
      <c r="BK325" s="141">
        <f>ROUND(I325*H325,2)</f>
        <v>0</v>
      </c>
      <c r="BL325" s="18" t="s">
        <v>232</v>
      </c>
      <c r="BM325" s="140" t="s">
        <v>2867</v>
      </c>
    </row>
    <row r="326" spans="2:65" s="1" customFormat="1" ht="11.25">
      <c r="B326" s="34"/>
      <c r="D326" s="163" t="s">
        <v>274</v>
      </c>
      <c r="F326" s="164" t="s">
        <v>2868</v>
      </c>
      <c r="I326" s="165"/>
      <c r="L326" s="34"/>
      <c r="M326" s="166"/>
      <c r="T326" s="55"/>
      <c r="AT326" s="18" t="s">
        <v>274</v>
      </c>
      <c r="AU326" s="18" t="s">
        <v>87</v>
      </c>
    </row>
    <row r="327" spans="2:65" s="13" customFormat="1" ht="11.25">
      <c r="B327" s="149"/>
      <c r="D327" s="143" t="s">
        <v>249</v>
      </c>
      <c r="E327" s="150" t="s">
        <v>19</v>
      </c>
      <c r="F327" s="151" t="s">
        <v>2869</v>
      </c>
      <c r="H327" s="152">
        <v>40</v>
      </c>
      <c r="I327" s="153"/>
      <c r="L327" s="149"/>
      <c r="M327" s="154"/>
      <c r="T327" s="155"/>
      <c r="AT327" s="150" t="s">
        <v>249</v>
      </c>
      <c r="AU327" s="150" t="s">
        <v>87</v>
      </c>
      <c r="AV327" s="13" t="s">
        <v>87</v>
      </c>
      <c r="AW327" s="13" t="s">
        <v>37</v>
      </c>
      <c r="AX327" s="13" t="s">
        <v>84</v>
      </c>
      <c r="AY327" s="150" t="s">
        <v>223</v>
      </c>
    </row>
    <row r="328" spans="2:65" s="1" customFormat="1" ht="37.9" customHeight="1">
      <c r="B328" s="34"/>
      <c r="C328" s="129" t="s">
        <v>521</v>
      </c>
      <c r="D328" s="129" t="s">
        <v>227</v>
      </c>
      <c r="E328" s="130" t="s">
        <v>2870</v>
      </c>
      <c r="F328" s="131" t="s">
        <v>2871</v>
      </c>
      <c r="G328" s="132" t="s">
        <v>230</v>
      </c>
      <c r="H328" s="133">
        <v>60</v>
      </c>
      <c r="I328" s="134"/>
      <c r="J328" s="135">
        <f>ROUND(I328*H328,2)</f>
        <v>0</v>
      </c>
      <c r="K328" s="131" t="s">
        <v>272</v>
      </c>
      <c r="L328" s="34"/>
      <c r="M328" s="136" t="s">
        <v>19</v>
      </c>
      <c r="N328" s="137" t="s">
        <v>47</v>
      </c>
      <c r="P328" s="138">
        <f>O328*H328</f>
        <v>0</v>
      </c>
      <c r="Q328" s="138">
        <v>3.5749999999999997E-2</v>
      </c>
      <c r="R328" s="138">
        <f>Q328*H328</f>
        <v>2.145</v>
      </c>
      <c r="S328" s="138">
        <v>0</v>
      </c>
      <c r="T328" s="139">
        <f>S328*H328</f>
        <v>0</v>
      </c>
      <c r="AR328" s="140" t="s">
        <v>232</v>
      </c>
      <c r="AT328" s="140" t="s">
        <v>227</v>
      </c>
      <c r="AU328" s="140" t="s">
        <v>87</v>
      </c>
      <c r="AY328" s="18" t="s">
        <v>223</v>
      </c>
      <c r="BE328" s="141">
        <f>IF(N328="základní",J328,0)</f>
        <v>0</v>
      </c>
      <c r="BF328" s="141">
        <f>IF(N328="snížená",J328,0)</f>
        <v>0</v>
      </c>
      <c r="BG328" s="141">
        <f>IF(N328="zákl. přenesená",J328,0)</f>
        <v>0</v>
      </c>
      <c r="BH328" s="141">
        <f>IF(N328="sníž. přenesená",J328,0)</f>
        <v>0</v>
      </c>
      <c r="BI328" s="141">
        <f>IF(N328="nulová",J328,0)</f>
        <v>0</v>
      </c>
      <c r="BJ328" s="18" t="s">
        <v>84</v>
      </c>
      <c r="BK328" s="141">
        <f>ROUND(I328*H328,2)</f>
        <v>0</v>
      </c>
      <c r="BL328" s="18" t="s">
        <v>232</v>
      </c>
      <c r="BM328" s="140" t="s">
        <v>2872</v>
      </c>
    </row>
    <row r="329" spans="2:65" s="1" customFormat="1" ht="11.25">
      <c r="B329" s="34"/>
      <c r="D329" s="163" t="s">
        <v>274</v>
      </c>
      <c r="F329" s="164" t="s">
        <v>2873</v>
      </c>
      <c r="I329" s="165"/>
      <c r="L329" s="34"/>
      <c r="M329" s="166"/>
      <c r="T329" s="55"/>
      <c r="AT329" s="18" t="s">
        <v>274</v>
      </c>
      <c r="AU329" s="18" t="s">
        <v>87</v>
      </c>
    </row>
    <row r="330" spans="2:65" s="13" customFormat="1" ht="11.25">
      <c r="B330" s="149"/>
      <c r="D330" s="143" t="s">
        <v>249</v>
      </c>
      <c r="E330" s="150" t="s">
        <v>19</v>
      </c>
      <c r="F330" s="151" t="s">
        <v>2874</v>
      </c>
      <c r="H330" s="152">
        <v>60</v>
      </c>
      <c r="I330" s="153"/>
      <c r="L330" s="149"/>
      <c r="M330" s="154"/>
      <c r="T330" s="155"/>
      <c r="AT330" s="150" t="s">
        <v>249</v>
      </c>
      <c r="AU330" s="150" t="s">
        <v>87</v>
      </c>
      <c r="AV330" s="13" t="s">
        <v>87</v>
      </c>
      <c r="AW330" s="13" t="s">
        <v>37</v>
      </c>
      <c r="AX330" s="13" t="s">
        <v>84</v>
      </c>
      <c r="AY330" s="150" t="s">
        <v>223</v>
      </c>
    </row>
    <row r="331" spans="2:65" s="1" customFormat="1" ht="24.2" customHeight="1">
      <c r="B331" s="34"/>
      <c r="C331" s="174" t="s">
        <v>525</v>
      </c>
      <c r="D331" s="174" t="s">
        <v>314</v>
      </c>
      <c r="E331" s="175" t="s">
        <v>2875</v>
      </c>
      <c r="F331" s="176" t="s">
        <v>2876</v>
      </c>
      <c r="G331" s="177" t="s">
        <v>230</v>
      </c>
      <c r="H331" s="178">
        <v>2</v>
      </c>
      <c r="I331" s="179"/>
      <c r="J331" s="180">
        <f t="shared" ref="J331:J340" si="0">ROUND(I331*H331,2)</f>
        <v>0</v>
      </c>
      <c r="K331" s="176" t="s">
        <v>272</v>
      </c>
      <c r="L331" s="181"/>
      <c r="M331" s="182" t="s">
        <v>19</v>
      </c>
      <c r="N331" s="183" t="s">
        <v>47</v>
      </c>
      <c r="P331" s="138">
        <f t="shared" ref="P331:P340" si="1">O331*H331</f>
        <v>0</v>
      </c>
      <c r="Q331" s="138">
        <v>5.0999999999999997E-2</v>
      </c>
      <c r="R331" s="138">
        <f t="shared" ref="R331:R340" si="2">Q331*H331</f>
        <v>0.10199999999999999</v>
      </c>
      <c r="S331" s="138">
        <v>0</v>
      </c>
      <c r="T331" s="139">
        <f t="shared" ref="T331:T340" si="3">S331*H331</f>
        <v>0</v>
      </c>
      <c r="AR331" s="140" t="s">
        <v>268</v>
      </c>
      <c r="AT331" s="140" t="s">
        <v>314</v>
      </c>
      <c r="AU331" s="140" t="s">
        <v>87</v>
      </c>
      <c r="AY331" s="18" t="s">
        <v>223</v>
      </c>
      <c r="BE331" s="141">
        <f t="shared" ref="BE331:BE340" si="4">IF(N331="základní",J331,0)</f>
        <v>0</v>
      </c>
      <c r="BF331" s="141">
        <f t="shared" ref="BF331:BF340" si="5">IF(N331="snížená",J331,0)</f>
        <v>0</v>
      </c>
      <c r="BG331" s="141">
        <f t="shared" ref="BG331:BG340" si="6">IF(N331="zákl. přenesená",J331,0)</f>
        <v>0</v>
      </c>
      <c r="BH331" s="141">
        <f t="shared" ref="BH331:BH340" si="7">IF(N331="sníž. přenesená",J331,0)</f>
        <v>0</v>
      </c>
      <c r="BI331" s="141">
        <f t="shared" ref="BI331:BI340" si="8">IF(N331="nulová",J331,0)</f>
        <v>0</v>
      </c>
      <c r="BJ331" s="18" t="s">
        <v>84</v>
      </c>
      <c r="BK331" s="141">
        <f t="shared" ref="BK331:BK340" si="9">ROUND(I331*H331,2)</f>
        <v>0</v>
      </c>
      <c r="BL331" s="18" t="s">
        <v>232</v>
      </c>
      <c r="BM331" s="140" t="s">
        <v>2877</v>
      </c>
    </row>
    <row r="332" spans="2:65" s="1" customFormat="1" ht="24.2" customHeight="1">
      <c r="B332" s="34"/>
      <c r="C332" s="174" t="s">
        <v>529</v>
      </c>
      <c r="D332" s="174" t="s">
        <v>314</v>
      </c>
      <c r="E332" s="175" t="s">
        <v>2878</v>
      </c>
      <c r="F332" s="176" t="s">
        <v>2879</v>
      </c>
      <c r="G332" s="177" t="s">
        <v>230</v>
      </c>
      <c r="H332" s="178">
        <v>19</v>
      </c>
      <c r="I332" s="179"/>
      <c r="J332" s="180">
        <f t="shared" si="0"/>
        <v>0</v>
      </c>
      <c r="K332" s="176" t="s">
        <v>231</v>
      </c>
      <c r="L332" s="181"/>
      <c r="M332" s="182" t="s">
        <v>19</v>
      </c>
      <c r="N332" s="183" t="s">
        <v>47</v>
      </c>
      <c r="P332" s="138">
        <f t="shared" si="1"/>
        <v>0</v>
      </c>
      <c r="Q332" s="138">
        <v>5.0999999999999997E-2</v>
      </c>
      <c r="R332" s="138">
        <f t="shared" si="2"/>
        <v>0.96899999999999997</v>
      </c>
      <c r="S332" s="138">
        <v>0</v>
      </c>
      <c r="T332" s="139">
        <f t="shared" si="3"/>
        <v>0</v>
      </c>
      <c r="AR332" s="140" t="s">
        <v>268</v>
      </c>
      <c r="AT332" s="140" t="s">
        <v>314</v>
      </c>
      <c r="AU332" s="140" t="s">
        <v>87</v>
      </c>
      <c r="AY332" s="18" t="s">
        <v>223</v>
      </c>
      <c r="BE332" s="141">
        <f t="shared" si="4"/>
        <v>0</v>
      </c>
      <c r="BF332" s="141">
        <f t="shared" si="5"/>
        <v>0</v>
      </c>
      <c r="BG332" s="141">
        <f t="shared" si="6"/>
        <v>0</v>
      </c>
      <c r="BH332" s="141">
        <f t="shared" si="7"/>
        <v>0</v>
      </c>
      <c r="BI332" s="141">
        <f t="shared" si="8"/>
        <v>0</v>
      </c>
      <c r="BJ332" s="18" t="s">
        <v>84</v>
      </c>
      <c r="BK332" s="141">
        <f t="shared" si="9"/>
        <v>0</v>
      </c>
      <c r="BL332" s="18" t="s">
        <v>232</v>
      </c>
      <c r="BM332" s="140" t="s">
        <v>2880</v>
      </c>
    </row>
    <row r="333" spans="2:65" s="1" customFormat="1" ht="24.2" customHeight="1">
      <c r="B333" s="34"/>
      <c r="C333" s="174" t="s">
        <v>534</v>
      </c>
      <c r="D333" s="174" t="s">
        <v>314</v>
      </c>
      <c r="E333" s="175" t="s">
        <v>2881</v>
      </c>
      <c r="F333" s="176" t="s">
        <v>2882</v>
      </c>
      <c r="G333" s="177" t="s">
        <v>230</v>
      </c>
      <c r="H333" s="178">
        <v>20</v>
      </c>
      <c r="I333" s="179"/>
      <c r="J333" s="180">
        <f t="shared" si="0"/>
        <v>0</v>
      </c>
      <c r="K333" s="176" t="s">
        <v>272</v>
      </c>
      <c r="L333" s="181"/>
      <c r="M333" s="182" t="s">
        <v>19</v>
      </c>
      <c r="N333" s="183" t="s">
        <v>47</v>
      </c>
      <c r="P333" s="138">
        <f t="shared" si="1"/>
        <v>0</v>
      </c>
      <c r="Q333" s="138">
        <v>0.54800000000000004</v>
      </c>
      <c r="R333" s="138">
        <f t="shared" si="2"/>
        <v>10.96</v>
      </c>
      <c r="S333" s="138">
        <v>0</v>
      </c>
      <c r="T333" s="139">
        <f t="shared" si="3"/>
        <v>0</v>
      </c>
      <c r="AR333" s="140" t="s">
        <v>268</v>
      </c>
      <c r="AT333" s="140" t="s">
        <v>314</v>
      </c>
      <c r="AU333" s="140" t="s">
        <v>87</v>
      </c>
      <c r="AY333" s="18" t="s">
        <v>223</v>
      </c>
      <c r="BE333" s="141">
        <f t="shared" si="4"/>
        <v>0</v>
      </c>
      <c r="BF333" s="141">
        <f t="shared" si="5"/>
        <v>0</v>
      </c>
      <c r="BG333" s="141">
        <f t="shared" si="6"/>
        <v>0</v>
      </c>
      <c r="BH333" s="141">
        <f t="shared" si="7"/>
        <v>0</v>
      </c>
      <c r="BI333" s="141">
        <f t="shared" si="8"/>
        <v>0</v>
      </c>
      <c r="BJ333" s="18" t="s">
        <v>84</v>
      </c>
      <c r="BK333" s="141">
        <f t="shared" si="9"/>
        <v>0</v>
      </c>
      <c r="BL333" s="18" t="s">
        <v>232</v>
      </c>
      <c r="BM333" s="140" t="s">
        <v>2883</v>
      </c>
    </row>
    <row r="334" spans="2:65" s="1" customFormat="1" ht="21.75" customHeight="1">
      <c r="B334" s="34"/>
      <c r="C334" s="174" t="s">
        <v>538</v>
      </c>
      <c r="D334" s="174" t="s">
        <v>314</v>
      </c>
      <c r="E334" s="175" t="s">
        <v>2884</v>
      </c>
      <c r="F334" s="176" t="s">
        <v>2885</v>
      </c>
      <c r="G334" s="177" t="s">
        <v>230</v>
      </c>
      <c r="H334" s="178">
        <v>19</v>
      </c>
      <c r="I334" s="179"/>
      <c r="J334" s="180">
        <f t="shared" si="0"/>
        <v>0</v>
      </c>
      <c r="K334" s="176" t="s">
        <v>272</v>
      </c>
      <c r="L334" s="181"/>
      <c r="M334" s="182" t="s">
        <v>19</v>
      </c>
      <c r="N334" s="183" t="s">
        <v>47</v>
      </c>
      <c r="P334" s="138">
        <f t="shared" si="1"/>
        <v>0</v>
      </c>
      <c r="Q334" s="138">
        <v>0.50600000000000001</v>
      </c>
      <c r="R334" s="138">
        <f t="shared" si="2"/>
        <v>9.6140000000000008</v>
      </c>
      <c r="S334" s="138">
        <v>0</v>
      </c>
      <c r="T334" s="139">
        <f t="shared" si="3"/>
        <v>0</v>
      </c>
      <c r="AR334" s="140" t="s">
        <v>268</v>
      </c>
      <c r="AT334" s="140" t="s">
        <v>314</v>
      </c>
      <c r="AU334" s="140" t="s">
        <v>87</v>
      </c>
      <c r="AY334" s="18" t="s">
        <v>223</v>
      </c>
      <c r="BE334" s="141">
        <f t="shared" si="4"/>
        <v>0</v>
      </c>
      <c r="BF334" s="141">
        <f t="shared" si="5"/>
        <v>0</v>
      </c>
      <c r="BG334" s="141">
        <f t="shared" si="6"/>
        <v>0</v>
      </c>
      <c r="BH334" s="141">
        <f t="shared" si="7"/>
        <v>0</v>
      </c>
      <c r="BI334" s="141">
        <f t="shared" si="8"/>
        <v>0</v>
      </c>
      <c r="BJ334" s="18" t="s">
        <v>84</v>
      </c>
      <c r="BK334" s="141">
        <f t="shared" si="9"/>
        <v>0</v>
      </c>
      <c r="BL334" s="18" t="s">
        <v>232</v>
      </c>
      <c r="BM334" s="140" t="s">
        <v>2886</v>
      </c>
    </row>
    <row r="335" spans="2:65" s="1" customFormat="1" ht="21.75" customHeight="1">
      <c r="B335" s="34"/>
      <c r="C335" s="174" t="s">
        <v>543</v>
      </c>
      <c r="D335" s="174" t="s">
        <v>314</v>
      </c>
      <c r="E335" s="175" t="s">
        <v>2887</v>
      </c>
      <c r="F335" s="176" t="s">
        <v>2888</v>
      </c>
      <c r="G335" s="177" t="s">
        <v>230</v>
      </c>
      <c r="H335" s="178">
        <v>21</v>
      </c>
      <c r="I335" s="179"/>
      <c r="J335" s="180">
        <f t="shared" si="0"/>
        <v>0</v>
      </c>
      <c r="K335" s="176" t="s">
        <v>272</v>
      </c>
      <c r="L335" s="181"/>
      <c r="M335" s="182" t="s">
        <v>19</v>
      </c>
      <c r="N335" s="183" t="s">
        <v>47</v>
      </c>
      <c r="P335" s="138">
        <f t="shared" si="1"/>
        <v>0</v>
      </c>
      <c r="Q335" s="138">
        <v>1.0129999999999999</v>
      </c>
      <c r="R335" s="138">
        <f t="shared" si="2"/>
        <v>21.272999999999996</v>
      </c>
      <c r="S335" s="138">
        <v>0</v>
      </c>
      <c r="T335" s="139">
        <f t="shared" si="3"/>
        <v>0</v>
      </c>
      <c r="AR335" s="140" t="s">
        <v>268</v>
      </c>
      <c r="AT335" s="140" t="s">
        <v>314</v>
      </c>
      <c r="AU335" s="140" t="s">
        <v>87</v>
      </c>
      <c r="AY335" s="18" t="s">
        <v>223</v>
      </c>
      <c r="BE335" s="141">
        <f t="shared" si="4"/>
        <v>0</v>
      </c>
      <c r="BF335" s="141">
        <f t="shared" si="5"/>
        <v>0</v>
      </c>
      <c r="BG335" s="141">
        <f t="shared" si="6"/>
        <v>0</v>
      </c>
      <c r="BH335" s="141">
        <f t="shared" si="7"/>
        <v>0</v>
      </c>
      <c r="BI335" s="141">
        <f t="shared" si="8"/>
        <v>0</v>
      </c>
      <c r="BJ335" s="18" t="s">
        <v>84</v>
      </c>
      <c r="BK335" s="141">
        <f t="shared" si="9"/>
        <v>0</v>
      </c>
      <c r="BL335" s="18" t="s">
        <v>232</v>
      </c>
      <c r="BM335" s="140" t="s">
        <v>2889</v>
      </c>
    </row>
    <row r="336" spans="2:65" s="1" customFormat="1" ht="24.2" customHeight="1">
      <c r="B336" s="34"/>
      <c r="C336" s="174" t="s">
        <v>547</v>
      </c>
      <c r="D336" s="174" t="s">
        <v>314</v>
      </c>
      <c r="E336" s="175" t="s">
        <v>2890</v>
      </c>
      <c r="F336" s="176" t="s">
        <v>2891</v>
      </c>
      <c r="G336" s="177" t="s">
        <v>230</v>
      </c>
      <c r="H336" s="178">
        <v>19</v>
      </c>
      <c r="I336" s="179"/>
      <c r="J336" s="180">
        <f t="shared" si="0"/>
        <v>0</v>
      </c>
      <c r="K336" s="176" t="s">
        <v>231</v>
      </c>
      <c r="L336" s="181"/>
      <c r="M336" s="182" t="s">
        <v>19</v>
      </c>
      <c r="N336" s="183" t="s">
        <v>47</v>
      </c>
      <c r="P336" s="138">
        <f t="shared" si="1"/>
        <v>0</v>
      </c>
      <c r="Q336" s="138">
        <v>2.1</v>
      </c>
      <c r="R336" s="138">
        <f t="shared" si="2"/>
        <v>39.9</v>
      </c>
      <c r="S336" s="138">
        <v>0</v>
      </c>
      <c r="T336" s="139">
        <f t="shared" si="3"/>
        <v>0</v>
      </c>
      <c r="AR336" s="140" t="s">
        <v>268</v>
      </c>
      <c r="AT336" s="140" t="s">
        <v>314</v>
      </c>
      <c r="AU336" s="140" t="s">
        <v>87</v>
      </c>
      <c r="AY336" s="18" t="s">
        <v>223</v>
      </c>
      <c r="BE336" s="141">
        <f t="shared" si="4"/>
        <v>0</v>
      </c>
      <c r="BF336" s="141">
        <f t="shared" si="5"/>
        <v>0</v>
      </c>
      <c r="BG336" s="141">
        <f t="shared" si="6"/>
        <v>0</v>
      </c>
      <c r="BH336" s="141">
        <f t="shared" si="7"/>
        <v>0</v>
      </c>
      <c r="BI336" s="141">
        <f t="shared" si="8"/>
        <v>0</v>
      </c>
      <c r="BJ336" s="18" t="s">
        <v>84</v>
      </c>
      <c r="BK336" s="141">
        <f t="shared" si="9"/>
        <v>0</v>
      </c>
      <c r="BL336" s="18" t="s">
        <v>232</v>
      </c>
      <c r="BM336" s="140" t="s">
        <v>2892</v>
      </c>
    </row>
    <row r="337" spans="2:65" s="1" customFormat="1" ht="21.75" customHeight="1">
      <c r="B337" s="34"/>
      <c r="C337" s="174" t="s">
        <v>551</v>
      </c>
      <c r="D337" s="174" t="s">
        <v>314</v>
      </c>
      <c r="E337" s="175" t="s">
        <v>2893</v>
      </c>
      <c r="F337" s="176" t="s">
        <v>2894</v>
      </c>
      <c r="G337" s="177" t="s">
        <v>230</v>
      </c>
      <c r="H337" s="178">
        <v>20</v>
      </c>
      <c r="I337" s="179"/>
      <c r="J337" s="180">
        <f t="shared" si="0"/>
        <v>0</v>
      </c>
      <c r="K337" s="176" t="s">
        <v>272</v>
      </c>
      <c r="L337" s="181"/>
      <c r="M337" s="182" t="s">
        <v>19</v>
      </c>
      <c r="N337" s="183" t="s">
        <v>47</v>
      </c>
      <c r="P337" s="138">
        <f t="shared" si="1"/>
        <v>0</v>
      </c>
      <c r="Q337" s="138">
        <v>0.254</v>
      </c>
      <c r="R337" s="138">
        <f t="shared" si="2"/>
        <v>5.08</v>
      </c>
      <c r="S337" s="138">
        <v>0</v>
      </c>
      <c r="T337" s="139">
        <f t="shared" si="3"/>
        <v>0</v>
      </c>
      <c r="AR337" s="140" t="s">
        <v>268</v>
      </c>
      <c r="AT337" s="140" t="s">
        <v>314</v>
      </c>
      <c r="AU337" s="140" t="s">
        <v>87</v>
      </c>
      <c r="AY337" s="18" t="s">
        <v>223</v>
      </c>
      <c r="BE337" s="141">
        <f t="shared" si="4"/>
        <v>0</v>
      </c>
      <c r="BF337" s="141">
        <f t="shared" si="5"/>
        <v>0</v>
      </c>
      <c r="BG337" s="141">
        <f t="shared" si="6"/>
        <v>0</v>
      </c>
      <c r="BH337" s="141">
        <f t="shared" si="7"/>
        <v>0</v>
      </c>
      <c r="BI337" s="141">
        <f t="shared" si="8"/>
        <v>0</v>
      </c>
      <c r="BJ337" s="18" t="s">
        <v>84</v>
      </c>
      <c r="BK337" s="141">
        <f t="shared" si="9"/>
        <v>0</v>
      </c>
      <c r="BL337" s="18" t="s">
        <v>232</v>
      </c>
      <c r="BM337" s="140" t="s">
        <v>2895</v>
      </c>
    </row>
    <row r="338" spans="2:65" s="1" customFormat="1" ht="24.2" customHeight="1">
      <c r="B338" s="34"/>
      <c r="C338" s="174" t="s">
        <v>560</v>
      </c>
      <c r="D338" s="174" t="s">
        <v>314</v>
      </c>
      <c r="E338" s="175" t="s">
        <v>2896</v>
      </c>
      <c r="F338" s="176" t="s">
        <v>2897</v>
      </c>
      <c r="G338" s="177" t="s">
        <v>230</v>
      </c>
      <c r="H338" s="178">
        <v>80</v>
      </c>
      <c r="I338" s="179"/>
      <c r="J338" s="180">
        <f t="shared" si="0"/>
        <v>0</v>
      </c>
      <c r="K338" s="176" t="s">
        <v>272</v>
      </c>
      <c r="L338" s="181"/>
      <c r="M338" s="182" t="s">
        <v>19</v>
      </c>
      <c r="N338" s="183" t="s">
        <v>47</v>
      </c>
      <c r="P338" s="138">
        <f t="shared" si="1"/>
        <v>0</v>
      </c>
      <c r="Q338" s="138">
        <v>2E-3</v>
      </c>
      <c r="R338" s="138">
        <f t="shared" si="2"/>
        <v>0.16</v>
      </c>
      <c r="S338" s="138">
        <v>0</v>
      </c>
      <c r="T338" s="139">
        <f t="shared" si="3"/>
        <v>0</v>
      </c>
      <c r="AR338" s="140" t="s">
        <v>268</v>
      </c>
      <c r="AT338" s="140" t="s">
        <v>314</v>
      </c>
      <c r="AU338" s="140" t="s">
        <v>87</v>
      </c>
      <c r="AY338" s="18" t="s">
        <v>223</v>
      </c>
      <c r="BE338" s="141">
        <f t="shared" si="4"/>
        <v>0</v>
      </c>
      <c r="BF338" s="141">
        <f t="shared" si="5"/>
        <v>0</v>
      </c>
      <c r="BG338" s="141">
        <f t="shared" si="6"/>
        <v>0</v>
      </c>
      <c r="BH338" s="141">
        <f t="shared" si="7"/>
        <v>0</v>
      </c>
      <c r="BI338" s="141">
        <f t="shared" si="8"/>
        <v>0</v>
      </c>
      <c r="BJ338" s="18" t="s">
        <v>84</v>
      </c>
      <c r="BK338" s="141">
        <f t="shared" si="9"/>
        <v>0</v>
      </c>
      <c r="BL338" s="18" t="s">
        <v>232</v>
      </c>
      <c r="BM338" s="140" t="s">
        <v>2898</v>
      </c>
    </row>
    <row r="339" spans="2:65" s="1" customFormat="1" ht="16.5" customHeight="1">
      <c r="B339" s="34"/>
      <c r="C339" s="174" t="s">
        <v>567</v>
      </c>
      <c r="D339" s="174" t="s">
        <v>314</v>
      </c>
      <c r="E339" s="175" t="s">
        <v>2899</v>
      </c>
      <c r="F339" s="176" t="s">
        <v>2900</v>
      </c>
      <c r="G339" s="177" t="s">
        <v>230</v>
      </c>
      <c r="H339" s="178">
        <v>20</v>
      </c>
      <c r="I339" s="179"/>
      <c r="J339" s="180">
        <f t="shared" si="0"/>
        <v>0</v>
      </c>
      <c r="K339" s="176" t="s">
        <v>272</v>
      </c>
      <c r="L339" s="181"/>
      <c r="M339" s="182" t="s">
        <v>19</v>
      </c>
      <c r="N339" s="183" t="s">
        <v>47</v>
      </c>
      <c r="P339" s="138">
        <f t="shared" si="1"/>
        <v>0</v>
      </c>
      <c r="Q339" s="138">
        <v>1E-3</v>
      </c>
      <c r="R339" s="138">
        <f t="shared" si="2"/>
        <v>0.02</v>
      </c>
      <c r="S339" s="138">
        <v>0</v>
      </c>
      <c r="T339" s="139">
        <f t="shared" si="3"/>
        <v>0</v>
      </c>
      <c r="AR339" s="140" t="s">
        <v>268</v>
      </c>
      <c r="AT339" s="140" t="s">
        <v>314</v>
      </c>
      <c r="AU339" s="140" t="s">
        <v>87</v>
      </c>
      <c r="AY339" s="18" t="s">
        <v>223</v>
      </c>
      <c r="BE339" s="141">
        <f t="shared" si="4"/>
        <v>0</v>
      </c>
      <c r="BF339" s="141">
        <f t="shared" si="5"/>
        <v>0</v>
      </c>
      <c r="BG339" s="141">
        <f t="shared" si="6"/>
        <v>0</v>
      </c>
      <c r="BH339" s="141">
        <f t="shared" si="7"/>
        <v>0</v>
      </c>
      <c r="BI339" s="141">
        <f t="shared" si="8"/>
        <v>0</v>
      </c>
      <c r="BJ339" s="18" t="s">
        <v>84</v>
      </c>
      <c r="BK339" s="141">
        <f t="shared" si="9"/>
        <v>0</v>
      </c>
      <c r="BL339" s="18" t="s">
        <v>232</v>
      </c>
      <c r="BM339" s="140" t="s">
        <v>2901</v>
      </c>
    </row>
    <row r="340" spans="2:65" s="1" customFormat="1" ht="37.9" customHeight="1">
      <c r="B340" s="34"/>
      <c r="C340" s="129" t="s">
        <v>574</v>
      </c>
      <c r="D340" s="129" t="s">
        <v>227</v>
      </c>
      <c r="E340" s="130" t="s">
        <v>2902</v>
      </c>
      <c r="F340" s="131" t="s">
        <v>2903</v>
      </c>
      <c r="G340" s="132" t="s">
        <v>230</v>
      </c>
      <c r="H340" s="133">
        <v>20</v>
      </c>
      <c r="I340" s="134"/>
      <c r="J340" s="135">
        <f t="shared" si="0"/>
        <v>0</v>
      </c>
      <c r="K340" s="131" t="s">
        <v>272</v>
      </c>
      <c r="L340" s="34"/>
      <c r="M340" s="136" t="s">
        <v>19</v>
      </c>
      <c r="N340" s="137" t="s">
        <v>47</v>
      </c>
      <c r="P340" s="138">
        <f t="shared" si="1"/>
        <v>0</v>
      </c>
      <c r="Q340" s="138">
        <v>0.09</v>
      </c>
      <c r="R340" s="138">
        <f t="shared" si="2"/>
        <v>1.7999999999999998</v>
      </c>
      <c r="S340" s="138">
        <v>0</v>
      </c>
      <c r="T340" s="139">
        <f t="shared" si="3"/>
        <v>0</v>
      </c>
      <c r="AR340" s="140" t="s">
        <v>232</v>
      </c>
      <c r="AT340" s="140" t="s">
        <v>227</v>
      </c>
      <c r="AU340" s="140" t="s">
        <v>87</v>
      </c>
      <c r="AY340" s="18" t="s">
        <v>223</v>
      </c>
      <c r="BE340" s="141">
        <f t="shared" si="4"/>
        <v>0</v>
      </c>
      <c r="BF340" s="141">
        <f t="shared" si="5"/>
        <v>0</v>
      </c>
      <c r="BG340" s="141">
        <f t="shared" si="6"/>
        <v>0</v>
      </c>
      <c r="BH340" s="141">
        <f t="shared" si="7"/>
        <v>0</v>
      </c>
      <c r="BI340" s="141">
        <f t="shared" si="8"/>
        <v>0</v>
      </c>
      <c r="BJ340" s="18" t="s">
        <v>84</v>
      </c>
      <c r="BK340" s="141">
        <f t="shared" si="9"/>
        <v>0</v>
      </c>
      <c r="BL340" s="18" t="s">
        <v>232</v>
      </c>
      <c r="BM340" s="140" t="s">
        <v>2904</v>
      </c>
    </row>
    <row r="341" spans="2:65" s="1" customFormat="1" ht="11.25">
      <c r="B341" s="34"/>
      <c r="D341" s="163" t="s">
        <v>274</v>
      </c>
      <c r="F341" s="164" t="s">
        <v>2905</v>
      </c>
      <c r="I341" s="165"/>
      <c r="L341" s="34"/>
      <c r="M341" s="166"/>
      <c r="T341" s="55"/>
      <c r="AT341" s="18" t="s">
        <v>274</v>
      </c>
      <c r="AU341" s="18" t="s">
        <v>87</v>
      </c>
    </row>
    <row r="342" spans="2:65" s="1" customFormat="1" ht="21.75" customHeight="1">
      <c r="B342" s="34"/>
      <c r="C342" s="174" t="s">
        <v>581</v>
      </c>
      <c r="D342" s="174" t="s">
        <v>314</v>
      </c>
      <c r="E342" s="175" t="s">
        <v>2906</v>
      </c>
      <c r="F342" s="176" t="s">
        <v>2907</v>
      </c>
      <c r="G342" s="177" t="s">
        <v>230</v>
      </c>
      <c r="H342" s="178">
        <v>20</v>
      </c>
      <c r="I342" s="179"/>
      <c r="J342" s="180">
        <f>ROUND(I342*H342,2)</f>
        <v>0</v>
      </c>
      <c r="K342" s="176" t="s">
        <v>272</v>
      </c>
      <c r="L342" s="181"/>
      <c r="M342" s="182" t="s">
        <v>19</v>
      </c>
      <c r="N342" s="183" t="s">
        <v>47</v>
      </c>
      <c r="P342" s="138">
        <f>O342*H342</f>
        <v>0</v>
      </c>
      <c r="Q342" s="138">
        <v>0.19600000000000001</v>
      </c>
      <c r="R342" s="138">
        <f>Q342*H342</f>
        <v>3.92</v>
      </c>
      <c r="S342" s="138">
        <v>0</v>
      </c>
      <c r="T342" s="139">
        <f>S342*H342</f>
        <v>0</v>
      </c>
      <c r="AR342" s="140" t="s">
        <v>268</v>
      </c>
      <c r="AT342" s="140" t="s">
        <v>314</v>
      </c>
      <c r="AU342" s="140" t="s">
        <v>87</v>
      </c>
      <c r="AY342" s="18" t="s">
        <v>223</v>
      </c>
      <c r="BE342" s="141">
        <f>IF(N342="základní",J342,0)</f>
        <v>0</v>
      </c>
      <c r="BF342" s="141">
        <f>IF(N342="snížená",J342,0)</f>
        <v>0</v>
      </c>
      <c r="BG342" s="141">
        <f>IF(N342="zákl. přenesená",J342,0)</f>
        <v>0</v>
      </c>
      <c r="BH342" s="141">
        <f>IF(N342="sníž. přenesená",J342,0)</f>
        <v>0</v>
      </c>
      <c r="BI342" s="141">
        <f>IF(N342="nulová",J342,0)</f>
        <v>0</v>
      </c>
      <c r="BJ342" s="18" t="s">
        <v>84</v>
      </c>
      <c r="BK342" s="141">
        <f>ROUND(I342*H342,2)</f>
        <v>0</v>
      </c>
      <c r="BL342" s="18" t="s">
        <v>232</v>
      </c>
      <c r="BM342" s="140" t="s">
        <v>2908</v>
      </c>
    </row>
    <row r="343" spans="2:65" s="1" customFormat="1" ht="33" customHeight="1">
      <c r="B343" s="34"/>
      <c r="C343" s="129" t="s">
        <v>590</v>
      </c>
      <c r="D343" s="129" t="s">
        <v>227</v>
      </c>
      <c r="E343" s="130" t="s">
        <v>2909</v>
      </c>
      <c r="F343" s="131" t="s">
        <v>2910</v>
      </c>
      <c r="G343" s="132" t="s">
        <v>230</v>
      </c>
      <c r="H343" s="133">
        <v>9</v>
      </c>
      <c r="I343" s="134"/>
      <c r="J343" s="135">
        <f>ROUND(I343*H343,2)</f>
        <v>0</v>
      </c>
      <c r="K343" s="131" t="s">
        <v>272</v>
      </c>
      <c r="L343" s="34"/>
      <c r="M343" s="136" t="s">
        <v>19</v>
      </c>
      <c r="N343" s="137" t="s">
        <v>47</v>
      </c>
      <c r="P343" s="138">
        <f>O343*H343</f>
        <v>0</v>
      </c>
      <c r="Q343" s="138">
        <v>1.299E-2</v>
      </c>
      <c r="R343" s="138">
        <f>Q343*H343</f>
        <v>0.11691</v>
      </c>
      <c r="S343" s="138">
        <v>4.0000000000000001E-3</v>
      </c>
      <c r="T343" s="139">
        <f>S343*H343</f>
        <v>3.6000000000000004E-2</v>
      </c>
      <c r="AR343" s="140" t="s">
        <v>232</v>
      </c>
      <c r="AT343" s="140" t="s">
        <v>227</v>
      </c>
      <c r="AU343" s="140" t="s">
        <v>87</v>
      </c>
      <c r="AY343" s="18" t="s">
        <v>223</v>
      </c>
      <c r="BE343" s="141">
        <f>IF(N343="základní",J343,0)</f>
        <v>0</v>
      </c>
      <c r="BF343" s="141">
        <f>IF(N343="snížená",J343,0)</f>
        <v>0</v>
      </c>
      <c r="BG343" s="141">
        <f>IF(N343="zákl. přenesená",J343,0)</f>
        <v>0</v>
      </c>
      <c r="BH343" s="141">
        <f>IF(N343="sníž. přenesená",J343,0)</f>
        <v>0</v>
      </c>
      <c r="BI343" s="141">
        <f>IF(N343="nulová",J343,0)</f>
        <v>0</v>
      </c>
      <c r="BJ343" s="18" t="s">
        <v>84</v>
      </c>
      <c r="BK343" s="141">
        <f>ROUND(I343*H343,2)</f>
        <v>0</v>
      </c>
      <c r="BL343" s="18" t="s">
        <v>232</v>
      </c>
      <c r="BM343" s="140" t="s">
        <v>2911</v>
      </c>
    </row>
    <row r="344" spans="2:65" s="1" customFormat="1" ht="11.25">
      <c r="B344" s="34"/>
      <c r="D344" s="163" t="s">
        <v>274</v>
      </c>
      <c r="F344" s="164" t="s">
        <v>2912</v>
      </c>
      <c r="I344" s="165"/>
      <c r="L344" s="34"/>
      <c r="M344" s="166"/>
      <c r="T344" s="55"/>
      <c r="AT344" s="18" t="s">
        <v>274</v>
      </c>
      <c r="AU344" s="18" t="s">
        <v>87</v>
      </c>
    </row>
    <row r="345" spans="2:65" s="13" customFormat="1" ht="11.25">
      <c r="B345" s="149"/>
      <c r="D345" s="143" t="s">
        <v>249</v>
      </c>
      <c r="E345" s="150" t="s">
        <v>19</v>
      </c>
      <c r="F345" s="151" t="s">
        <v>2913</v>
      </c>
      <c r="H345" s="152">
        <v>9</v>
      </c>
      <c r="I345" s="153"/>
      <c r="L345" s="149"/>
      <c r="M345" s="154"/>
      <c r="T345" s="155"/>
      <c r="AT345" s="150" t="s">
        <v>249</v>
      </c>
      <c r="AU345" s="150" t="s">
        <v>87</v>
      </c>
      <c r="AV345" s="13" t="s">
        <v>87</v>
      </c>
      <c r="AW345" s="13" t="s">
        <v>37</v>
      </c>
      <c r="AX345" s="13" t="s">
        <v>84</v>
      </c>
      <c r="AY345" s="150" t="s">
        <v>223</v>
      </c>
    </row>
    <row r="346" spans="2:65" s="1" customFormat="1" ht="33" customHeight="1">
      <c r="B346" s="34"/>
      <c r="C346" s="129" t="s">
        <v>595</v>
      </c>
      <c r="D346" s="129" t="s">
        <v>227</v>
      </c>
      <c r="E346" s="130" t="s">
        <v>2914</v>
      </c>
      <c r="F346" s="131" t="s">
        <v>2915</v>
      </c>
      <c r="G346" s="132" t="s">
        <v>247</v>
      </c>
      <c r="H346" s="133">
        <v>11.411</v>
      </c>
      <c r="I346" s="134"/>
      <c r="J346" s="135">
        <f>ROUND(I346*H346,2)</f>
        <v>0</v>
      </c>
      <c r="K346" s="131" t="s">
        <v>272</v>
      </c>
      <c r="L346" s="34"/>
      <c r="M346" s="136" t="s">
        <v>19</v>
      </c>
      <c r="N346" s="137" t="s">
        <v>47</v>
      </c>
      <c r="P346" s="138">
        <f>O346*H346</f>
        <v>0</v>
      </c>
      <c r="Q346" s="138">
        <v>0</v>
      </c>
      <c r="R346" s="138">
        <f>Q346*H346</f>
        <v>0</v>
      </c>
      <c r="S346" s="138">
        <v>0</v>
      </c>
      <c r="T346" s="139">
        <f>S346*H346</f>
        <v>0</v>
      </c>
      <c r="AR346" s="140" t="s">
        <v>232</v>
      </c>
      <c r="AT346" s="140" t="s">
        <v>227</v>
      </c>
      <c r="AU346" s="140" t="s">
        <v>87</v>
      </c>
      <c r="AY346" s="18" t="s">
        <v>223</v>
      </c>
      <c r="BE346" s="141">
        <f>IF(N346="základní",J346,0)</f>
        <v>0</v>
      </c>
      <c r="BF346" s="141">
        <f>IF(N346="snížená",J346,0)</f>
        <v>0</v>
      </c>
      <c r="BG346" s="141">
        <f>IF(N346="zákl. přenesená",J346,0)</f>
        <v>0</v>
      </c>
      <c r="BH346" s="141">
        <f>IF(N346="sníž. přenesená",J346,0)</f>
        <v>0</v>
      </c>
      <c r="BI346" s="141">
        <f>IF(N346="nulová",J346,0)</f>
        <v>0</v>
      </c>
      <c r="BJ346" s="18" t="s">
        <v>84</v>
      </c>
      <c r="BK346" s="141">
        <f>ROUND(I346*H346,2)</f>
        <v>0</v>
      </c>
      <c r="BL346" s="18" t="s">
        <v>232</v>
      </c>
      <c r="BM346" s="140" t="s">
        <v>2916</v>
      </c>
    </row>
    <row r="347" spans="2:65" s="1" customFormat="1" ht="11.25">
      <c r="B347" s="34"/>
      <c r="D347" s="163" t="s">
        <v>274</v>
      </c>
      <c r="F347" s="164" t="s">
        <v>2917</v>
      </c>
      <c r="I347" s="165"/>
      <c r="L347" s="34"/>
      <c r="M347" s="166"/>
      <c r="T347" s="55"/>
      <c r="AT347" s="18" t="s">
        <v>274</v>
      </c>
      <c r="AU347" s="18" t="s">
        <v>87</v>
      </c>
    </row>
    <row r="348" spans="2:65" s="13" customFormat="1" ht="22.5">
      <c r="B348" s="149"/>
      <c r="D348" s="143" t="s">
        <v>249</v>
      </c>
      <c r="E348" s="150" t="s">
        <v>19</v>
      </c>
      <c r="F348" s="151" t="s">
        <v>2918</v>
      </c>
      <c r="H348" s="152">
        <v>11.411</v>
      </c>
      <c r="I348" s="153"/>
      <c r="L348" s="149"/>
      <c r="M348" s="154"/>
      <c r="T348" s="155"/>
      <c r="AT348" s="150" t="s">
        <v>249</v>
      </c>
      <c r="AU348" s="150" t="s">
        <v>87</v>
      </c>
      <c r="AV348" s="13" t="s">
        <v>87</v>
      </c>
      <c r="AW348" s="13" t="s">
        <v>37</v>
      </c>
      <c r="AX348" s="13" t="s">
        <v>84</v>
      </c>
      <c r="AY348" s="150" t="s">
        <v>223</v>
      </c>
    </row>
    <row r="349" spans="2:65" s="1" customFormat="1" ht="24.2" customHeight="1">
      <c r="B349" s="34"/>
      <c r="C349" s="129" t="s">
        <v>600</v>
      </c>
      <c r="D349" s="129" t="s">
        <v>227</v>
      </c>
      <c r="E349" s="130" t="s">
        <v>2919</v>
      </c>
      <c r="F349" s="131" t="s">
        <v>2920</v>
      </c>
      <c r="G349" s="132" t="s">
        <v>563</v>
      </c>
      <c r="H349" s="133">
        <v>584.26</v>
      </c>
      <c r="I349" s="134"/>
      <c r="J349" s="135">
        <f>ROUND(I349*H349,2)</f>
        <v>0</v>
      </c>
      <c r="K349" s="131" t="s">
        <v>272</v>
      </c>
      <c r="L349" s="34"/>
      <c r="M349" s="136" t="s">
        <v>19</v>
      </c>
      <c r="N349" s="137" t="s">
        <v>47</v>
      </c>
      <c r="P349" s="138">
        <f>O349*H349</f>
        <v>0</v>
      </c>
      <c r="Q349" s="138">
        <v>1.2999999999999999E-4</v>
      </c>
      <c r="R349" s="138">
        <f>Q349*H349</f>
        <v>7.5953799999999988E-2</v>
      </c>
      <c r="S349" s="138">
        <v>0</v>
      </c>
      <c r="T349" s="139">
        <f>S349*H349</f>
        <v>0</v>
      </c>
      <c r="AR349" s="140" t="s">
        <v>232</v>
      </c>
      <c r="AT349" s="140" t="s">
        <v>227</v>
      </c>
      <c r="AU349" s="140" t="s">
        <v>87</v>
      </c>
      <c r="AY349" s="18" t="s">
        <v>223</v>
      </c>
      <c r="BE349" s="141">
        <f>IF(N349="základní",J349,0)</f>
        <v>0</v>
      </c>
      <c r="BF349" s="141">
        <f>IF(N349="snížená",J349,0)</f>
        <v>0</v>
      </c>
      <c r="BG349" s="141">
        <f>IF(N349="zákl. přenesená",J349,0)</f>
        <v>0</v>
      </c>
      <c r="BH349" s="141">
        <f>IF(N349="sníž. přenesená",J349,0)</f>
        <v>0</v>
      </c>
      <c r="BI349" s="141">
        <f>IF(N349="nulová",J349,0)</f>
        <v>0</v>
      </c>
      <c r="BJ349" s="18" t="s">
        <v>84</v>
      </c>
      <c r="BK349" s="141">
        <f>ROUND(I349*H349,2)</f>
        <v>0</v>
      </c>
      <c r="BL349" s="18" t="s">
        <v>232</v>
      </c>
      <c r="BM349" s="140" t="s">
        <v>2921</v>
      </c>
    </row>
    <row r="350" spans="2:65" s="1" customFormat="1" ht="11.25">
      <c r="B350" s="34"/>
      <c r="D350" s="163" t="s">
        <v>274</v>
      </c>
      <c r="F350" s="164" t="s">
        <v>2922</v>
      </c>
      <c r="I350" s="165"/>
      <c r="L350" s="34"/>
      <c r="M350" s="166"/>
      <c r="T350" s="55"/>
      <c r="AT350" s="18" t="s">
        <v>274</v>
      </c>
      <c r="AU350" s="18" t="s">
        <v>87</v>
      </c>
    </row>
    <row r="351" spans="2:65" s="13" customFormat="1" ht="11.25">
      <c r="B351" s="149"/>
      <c r="D351" s="143" t="s">
        <v>249</v>
      </c>
      <c r="E351" s="150" t="s">
        <v>19</v>
      </c>
      <c r="F351" s="151" t="s">
        <v>2760</v>
      </c>
      <c r="H351" s="152">
        <v>216.67</v>
      </c>
      <c r="I351" s="153"/>
      <c r="L351" s="149"/>
      <c r="M351" s="154"/>
      <c r="T351" s="155"/>
      <c r="AT351" s="150" t="s">
        <v>249</v>
      </c>
      <c r="AU351" s="150" t="s">
        <v>87</v>
      </c>
      <c r="AV351" s="13" t="s">
        <v>87</v>
      </c>
      <c r="AW351" s="13" t="s">
        <v>37</v>
      </c>
      <c r="AX351" s="13" t="s">
        <v>76</v>
      </c>
      <c r="AY351" s="150" t="s">
        <v>223</v>
      </c>
    </row>
    <row r="352" spans="2:65" s="13" customFormat="1" ht="11.25">
      <c r="B352" s="149"/>
      <c r="D352" s="143" t="s">
        <v>249</v>
      </c>
      <c r="E352" s="150" t="s">
        <v>19</v>
      </c>
      <c r="F352" s="151" t="s">
        <v>2761</v>
      </c>
      <c r="H352" s="152">
        <v>138.83000000000001</v>
      </c>
      <c r="I352" s="153"/>
      <c r="L352" s="149"/>
      <c r="M352" s="154"/>
      <c r="T352" s="155"/>
      <c r="AT352" s="150" t="s">
        <v>249</v>
      </c>
      <c r="AU352" s="150" t="s">
        <v>87</v>
      </c>
      <c r="AV352" s="13" t="s">
        <v>87</v>
      </c>
      <c r="AW352" s="13" t="s">
        <v>37</v>
      </c>
      <c r="AX352" s="13" t="s">
        <v>76</v>
      </c>
      <c r="AY352" s="150" t="s">
        <v>223</v>
      </c>
    </row>
    <row r="353" spans="2:65" s="13" customFormat="1" ht="11.25">
      <c r="B353" s="149"/>
      <c r="D353" s="143" t="s">
        <v>249</v>
      </c>
      <c r="E353" s="150" t="s">
        <v>19</v>
      </c>
      <c r="F353" s="151" t="s">
        <v>2762</v>
      </c>
      <c r="H353" s="152">
        <v>228.76</v>
      </c>
      <c r="I353" s="153"/>
      <c r="L353" s="149"/>
      <c r="M353" s="154"/>
      <c r="T353" s="155"/>
      <c r="AT353" s="150" t="s">
        <v>249</v>
      </c>
      <c r="AU353" s="150" t="s">
        <v>87</v>
      </c>
      <c r="AV353" s="13" t="s">
        <v>87</v>
      </c>
      <c r="AW353" s="13" t="s">
        <v>37</v>
      </c>
      <c r="AX353" s="13" t="s">
        <v>76</v>
      </c>
      <c r="AY353" s="150" t="s">
        <v>223</v>
      </c>
    </row>
    <row r="354" spans="2:65" s="14" customFormat="1" ht="11.25">
      <c r="B354" s="156"/>
      <c r="D354" s="143" t="s">
        <v>249</v>
      </c>
      <c r="E354" s="157" t="s">
        <v>19</v>
      </c>
      <c r="F354" s="158" t="s">
        <v>253</v>
      </c>
      <c r="H354" s="159">
        <v>584.26</v>
      </c>
      <c r="I354" s="160"/>
      <c r="L354" s="156"/>
      <c r="M354" s="161"/>
      <c r="T354" s="162"/>
      <c r="AT354" s="157" t="s">
        <v>249</v>
      </c>
      <c r="AU354" s="157" t="s">
        <v>87</v>
      </c>
      <c r="AV354" s="14" t="s">
        <v>232</v>
      </c>
      <c r="AW354" s="14" t="s">
        <v>37</v>
      </c>
      <c r="AX354" s="14" t="s">
        <v>84</v>
      </c>
      <c r="AY354" s="157" t="s">
        <v>223</v>
      </c>
    </row>
    <row r="355" spans="2:65" s="1" customFormat="1" ht="37.9" customHeight="1">
      <c r="B355" s="34"/>
      <c r="C355" s="129" t="s">
        <v>605</v>
      </c>
      <c r="D355" s="129" t="s">
        <v>227</v>
      </c>
      <c r="E355" s="130" t="s">
        <v>2923</v>
      </c>
      <c r="F355" s="131" t="s">
        <v>2924</v>
      </c>
      <c r="G355" s="132" t="s">
        <v>271</v>
      </c>
      <c r="H355" s="133">
        <v>9.9019999999999992</v>
      </c>
      <c r="I355" s="134"/>
      <c r="J355" s="135">
        <f>ROUND(I355*H355,2)</f>
        <v>0</v>
      </c>
      <c r="K355" s="131" t="s">
        <v>272</v>
      </c>
      <c r="L355" s="34"/>
      <c r="M355" s="136" t="s">
        <v>19</v>
      </c>
      <c r="N355" s="137" t="s">
        <v>47</v>
      </c>
      <c r="P355" s="138">
        <f>O355*H355</f>
        <v>0</v>
      </c>
      <c r="Q355" s="138">
        <v>2.4000000000000001E-4</v>
      </c>
      <c r="R355" s="138">
        <f>Q355*H355</f>
        <v>2.3764799999999998E-3</v>
      </c>
      <c r="S355" s="138">
        <v>0</v>
      </c>
      <c r="T355" s="139">
        <f>S355*H355</f>
        <v>0</v>
      </c>
      <c r="AR355" s="140" t="s">
        <v>340</v>
      </c>
      <c r="AT355" s="140" t="s">
        <v>227</v>
      </c>
      <c r="AU355" s="140" t="s">
        <v>87</v>
      </c>
      <c r="AY355" s="18" t="s">
        <v>223</v>
      </c>
      <c r="BE355" s="141">
        <f>IF(N355="základní",J355,0)</f>
        <v>0</v>
      </c>
      <c r="BF355" s="141">
        <f>IF(N355="snížená",J355,0)</f>
        <v>0</v>
      </c>
      <c r="BG355" s="141">
        <f>IF(N355="zákl. přenesená",J355,0)</f>
        <v>0</v>
      </c>
      <c r="BH355" s="141">
        <f>IF(N355="sníž. přenesená",J355,0)</f>
        <v>0</v>
      </c>
      <c r="BI355" s="141">
        <f>IF(N355="nulová",J355,0)</f>
        <v>0</v>
      </c>
      <c r="BJ355" s="18" t="s">
        <v>84</v>
      </c>
      <c r="BK355" s="141">
        <f>ROUND(I355*H355,2)</f>
        <v>0</v>
      </c>
      <c r="BL355" s="18" t="s">
        <v>340</v>
      </c>
      <c r="BM355" s="140" t="s">
        <v>2925</v>
      </c>
    </row>
    <row r="356" spans="2:65" s="1" customFormat="1" ht="11.25">
      <c r="B356" s="34"/>
      <c r="D356" s="163" t="s">
        <v>274</v>
      </c>
      <c r="F356" s="164" t="s">
        <v>2926</v>
      </c>
      <c r="I356" s="165"/>
      <c r="L356" s="34"/>
      <c r="M356" s="166"/>
      <c r="T356" s="55"/>
      <c r="AT356" s="18" t="s">
        <v>274</v>
      </c>
      <c r="AU356" s="18" t="s">
        <v>87</v>
      </c>
    </row>
    <row r="357" spans="2:65" s="13" customFormat="1" ht="22.5">
      <c r="B357" s="149"/>
      <c r="D357" s="143" t="s">
        <v>249</v>
      </c>
      <c r="E357" s="150" t="s">
        <v>19</v>
      </c>
      <c r="F357" s="151" t="s">
        <v>2927</v>
      </c>
      <c r="H357" s="152">
        <v>9.9019999999999992</v>
      </c>
      <c r="I357" s="153"/>
      <c r="L357" s="149"/>
      <c r="M357" s="154"/>
      <c r="T357" s="155"/>
      <c r="AT357" s="150" t="s">
        <v>249</v>
      </c>
      <c r="AU357" s="150" t="s">
        <v>87</v>
      </c>
      <c r="AV357" s="13" t="s">
        <v>87</v>
      </c>
      <c r="AW357" s="13" t="s">
        <v>37</v>
      </c>
      <c r="AX357" s="13" t="s">
        <v>84</v>
      </c>
      <c r="AY357" s="150" t="s">
        <v>223</v>
      </c>
    </row>
    <row r="358" spans="2:65" s="11" customFormat="1" ht="22.9" customHeight="1">
      <c r="B358" s="117"/>
      <c r="D358" s="118" t="s">
        <v>75</v>
      </c>
      <c r="E358" s="127" t="s">
        <v>282</v>
      </c>
      <c r="F358" s="127" t="s">
        <v>614</v>
      </c>
      <c r="I358" s="120"/>
      <c r="J358" s="128">
        <f>BK358</f>
        <v>0</v>
      </c>
      <c r="L358" s="117"/>
      <c r="M358" s="122"/>
      <c r="P358" s="123">
        <f>SUM(P359:P367)</f>
        <v>0</v>
      </c>
      <c r="R358" s="123">
        <f>SUM(R359:R367)</f>
        <v>6.9000000000000008E-4</v>
      </c>
      <c r="T358" s="124">
        <f>SUM(T359:T367)</f>
        <v>0</v>
      </c>
      <c r="AR358" s="118" t="s">
        <v>84</v>
      </c>
      <c r="AT358" s="125" t="s">
        <v>75</v>
      </c>
      <c r="AU358" s="125" t="s">
        <v>84</v>
      </c>
      <c r="AY358" s="118" t="s">
        <v>223</v>
      </c>
      <c r="BK358" s="126">
        <f>SUM(BK359:BK367)</f>
        <v>0</v>
      </c>
    </row>
    <row r="359" spans="2:65" s="1" customFormat="1" ht="24.2" customHeight="1">
      <c r="B359" s="34"/>
      <c r="C359" s="129" t="s">
        <v>610</v>
      </c>
      <c r="D359" s="129" t="s">
        <v>227</v>
      </c>
      <c r="E359" s="130" t="s">
        <v>618</v>
      </c>
      <c r="F359" s="131" t="s">
        <v>619</v>
      </c>
      <c r="G359" s="132" t="s">
        <v>563</v>
      </c>
      <c r="H359" s="133">
        <v>1168.52</v>
      </c>
      <c r="I359" s="134"/>
      <c r="J359" s="135">
        <f>ROUND(I359*H359,2)</f>
        <v>0</v>
      </c>
      <c r="K359" s="131" t="s">
        <v>272</v>
      </c>
      <c r="L359" s="34"/>
      <c r="M359" s="136" t="s">
        <v>19</v>
      </c>
      <c r="N359" s="137" t="s">
        <v>47</v>
      </c>
      <c r="P359" s="138">
        <f>O359*H359</f>
        <v>0</v>
      </c>
      <c r="Q359" s="138">
        <v>0</v>
      </c>
      <c r="R359" s="138">
        <f>Q359*H359</f>
        <v>0</v>
      </c>
      <c r="S359" s="138">
        <v>0</v>
      </c>
      <c r="T359" s="139">
        <f>S359*H359</f>
        <v>0</v>
      </c>
      <c r="AR359" s="140" t="s">
        <v>232</v>
      </c>
      <c r="AT359" s="140" t="s">
        <v>227</v>
      </c>
      <c r="AU359" s="140" t="s">
        <v>87</v>
      </c>
      <c r="AY359" s="18" t="s">
        <v>223</v>
      </c>
      <c r="BE359" s="141">
        <f>IF(N359="základní",J359,0)</f>
        <v>0</v>
      </c>
      <c r="BF359" s="141">
        <f>IF(N359="snížená",J359,0)</f>
        <v>0</v>
      </c>
      <c r="BG359" s="141">
        <f>IF(N359="zákl. přenesená",J359,0)</f>
        <v>0</v>
      </c>
      <c r="BH359" s="141">
        <f>IF(N359="sníž. přenesená",J359,0)</f>
        <v>0</v>
      </c>
      <c r="BI359" s="141">
        <f>IF(N359="nulová",J359,0)</f>
        <v>0</v>
      </c>
      <c r="BJ359" s="18" t="s">
        <v>84</v>
      </c>
      <c r="BK359" s="141">
        <f>ROUND(I359*H359,2)</f>
        <v>0</v>
      </c>
      <c r="BL359" s="18" t="s">
        <v>232</v>
      </c>
      <c r="BM359" s="140" t="s">
        <v>2928</v>
      </c>
    </row>
    <row r="360" spans="2:65" s="1" customFormat="1" ht="11.25">
      <c r="B360" s="34"/>
      <c r="D360" s="163" t="s">
        <v>274</v>
      </c>
      <c r="F360" s="164" t="s">
        <v>621</v>
      </c>
      <c r="I360" s="165"/>
      <c r="L360" s="34"/>
      <c r="M360" s="166"/>
      <c r="T360" s="55"/>
      <c r="AT360" s="18" t="s">
        <v>274</v>
      </c>
      <c r="AU360" s="18" t="s">
        <v>87</v>
      </c>
    </row>
    <row r="361" spans="2:65" s="13" customFormat="1" ht="11.25">
      <c r="B361" s="149"/>
      <c r="D361" s="143" t="s">
        <v>249</v>
      </c>
      <c r="E361" s="150" t="s">
        <v>19</v>
      </c>
      <c r="F361" s="151" t="s">
        <v>2929</v>
      </c>
      <c r="H361" s="152">
        <v>1168.52</v>
      </c>
      <c r="I361" s="153"/>
      <c r="L361" s="149"/>
      <c r="M361" s="154"/>
      <c r="T361" s="155"/>
      <c r="AT361" s="150" t="s">
        <v>249</v>
      </c>
      <c r="AU361" s="150" t="s">
        <v>87</v>
      </c>
      <c r="AV361" s="13" t="s">
        <v>87</v>
      </c>
      <c r="AW361" s="13" t="s">
        <v>37</v>
      </c>
      <c r="AX361" s="13" t="s">
        <v>84</v>
      </c>
      <c r="AY361" s="150" t="s">
        <v>223</v>
      </c>
    </row>
    <row r="362" spans="2:65" s="1" customFormat="1" ht="24.2" customHeight="1">
      <c r="B362" s="34"/>
      <c r="C362" s="129" t="s">
        <v>617</v>
      </c>
      <c r="D362" s="129" t="s">
        <v>227</v>
      </c>
      <c r="E362" s="130" t="s">
        <v>624</v>
      </c>
      <c r="F362" s="131" t="s">
        <v>625</v>
      </c>
      <c r="G362" s="132" t="s">
        <v>563</v>
      </c>
      <c r="H362" s="133">
        <v>1168.52</v>
      </c>
      <c r="I362" s="134"/>
      <c r="J362" s="135">
        <f>ROUND(I362*H362,2)</f>
        <v>0</v>
      </c>
      <c r="K362" s="131" t="s">
        <v>272</v>
      </c>
      <c r="L362" s="34"/>
      <c r="M362" s="136" t="s">
        <v>19</v>
      </c>
      <c r="N362" s="137" t="s">
        <v>47</v>
      </c>
      <c r="P362" s="138">
        <f>O362*H362</f>
        <v>0</v>
      </c>
      <c r="Q362" s="138">
        <v>0</v>
      </c>
      <c r="R362" s="138">
        <f>Q362*H362</f>
        <v>0</v>
      </c>
      <c r="S362" s="138">
        <v>0</v>
      </c>
      <c r="T362" s="139">
        <f>S362*H362</f>
        <v>0</v>
      </c>
      <c r="AR362" s="140" t="s">
        <v>232</v>
      </c>
      <c r="AT362" s="140" t="s">
        <v>227</v>
      </c>
      <c r="AU362" s="140" t="s">
        <v>87</v>
      </c>
      <c r="AY362" s="18" t="s">
        <v>223</v>
      </c>
      <c r="BE362" s="141">
        <f>IF(N362="základní",J362,0)</f>
        <v>0</v>
      </c>
      <c r="BF362" s="141">
        <f>IF(N362="snížená",J362,0)</f>
        <v>0</v>
      </c>
      <c r="BG362" s="141">
        <f>IF(N362="zákl. přenesená",J362,0)</f>
        <v>0</v>
      </c>
      <c r="BH362" s="141">
        <f>IF(N362="sníž. přenesená",J362,0)</f>
        <v>0</v>
      </c>
      <c r="BI362" s="141">
        <f>IF(N362="nulová",J362,0)</f>
        <v>0</v>
      </c>
      <c r="BJ362" s="18" t="s">
        <v>84</v>
      </c>
      <c r="BK362" s="141">
        <f>ROUND(I362*H362,2)</f>
        <v>0</v>
      </c>
      <c r="BL362" s="18" t="s">
        <v>232</v>
      </c>
      <c r="BM362" s="140" t="s">
        <v>2930</v>
      </c>
    </row>
    <row r="363" spans="2:65" s="1" customFormat="1" ht="11.25">
      <c r="B363" s="34"/>
      <c r="D363" s="163" t="s">
        <v>274</v>
      </c>
      <c r="F363" s="164" t="s">
        <v>627</v>
      </c>
      <c r="I363" s="165"/>
      <c r="L363" s="34"/>
      <c r="M363" s="166"/>
      <c r="T363" s="55"/>
      <c r="AT363" s="18" t="s">
        <v>274</v>
      </c>
      <c r="AU363" s="18" t="s">
        <v>87</v>
      </c>
    </row>
    <row r="364" spans="2:65" s="13" customFormat="1" ht="11.25">
      <c r="B364" s="149"/>
      <c r="D364" s="143" t="s">
        <v>249</v>
      </c>
      <c r="E364" s="150" t="s">
        <v>19</v>
      </c>
      <c r="F364" s="151" t="s">
        <v>2929</v>
      </c>
      <c r="H364" s="152">
        <v>1168.52</v>
      </c>
      <c r="I364" s="153"/>
      <c r="L364" s="149"/>
      <c r="M364" s="154"/>
      <c r="T364" s="155"/>
      <c r="AT364" s="150" t="s">
        <v>249</v>
      </c>
      <c r="AU364" s="150" t="s">
        <v>87</v>
      </c>
      <c r="AV364" s="13" t="s">
        <v>87</v>
      </c>
      <c r="AW364" s="13" t="s">
        <v>37</v>
      </c>
      <c r="AX364" s="13" t="s">
        <v>84</v>
      </c>
      <c r="AY364" s="150" t="s">
        <v>223</v>
      </c>
    </row>
    <row r="365" spans="2:65" s="1" customFormat="1" ht="37.9" customHeight="1">
      <c r="B365" s="34"/>
      <c r="C365" s="129" t="s">
        <v>623</v>
      </c>
      <c r="D365" s="129" t="s">
        <v>227</v>
      </c>
      <c r="E365" s="130" t="s">
        <v>2931</v>
      </c>
      <c r="F365" s="131" t="s">
        <v>2932</v>
      </c>
      <c r="G365" s="132" t="s">
        <v>230</v>
      </c>
      <c r="H365" s="133">
        <v>69</v>
      </c>
      <c r="I365" s="134"/>
      <c r="J365" s="135">
        <f>ROUND(I365*H365,2)</f>
        <v>0</v>
      </c>
      <c r="K365" s="131" t="s">
        <v>272</v>
      </c>
      <c r="L365" s="34"/>
      <c r="M365" s="136" t="s">
        <v>19</v>
      </c>
      <c r="N365" s="137" t="s">
        <v>47</v>
      </c>
      <c r="P365" s="138">
        <f>O365*H365</f>
        <v>0</v>
      </c>
      <c r="Q365" s="138">
        <v>1.0000000000000001E-5</v>
      </c>
      <c r="R365" s="138">
        <f>Q365*H365</f>
        <v>6.9000000000000008E-4</v>
      </c>
      <c r="S365" s="138">
        <v>0</v>
      </c>
      <c r="T365" s="139">
        <f>S365*H365</f>
        <v>0</v>
      </c>
      <c r="AR365" s="140" t="s">
        <v>232</v>
      </c>
      <c r="AT365" s="140" t="s">
        <v>227</v>
      </c>
      <c r="AU365" s="140" t="s">
        <v>87</v>
      </c>
      <c r="AY365" s="18" t="s">
        <v>223</v>
      </c>
      <c r="BE365" s="141">
        <f>IF(N365="základní",J365,0)</f>
        <v>0</v>
      </c>
      <c r="BF365" s="141">
        <f>IF(N365="snížená",J365,0)</f>
        <v>0</v>
      </c>
      <c r="BG365" s="141">
        <f>IF(N365="zákl. přenesená",J365,0)</f>
        <v>0</v>
      </c>
      <c r="BH365" s="141">
        <f>IF(N365="sníž. přenesená",J365,0)</f>
        <v>0</v>
      </c>
      <c r="BI365" s="141">
        <f>IF(N365="nulová",J365,0)</f>
        <v>0</v>
      </c>
      <c r="BJ365" s="18" t="s">
        <v>84</v>
      </c>
      <c r="BK365" s="141">
        <f>ROUND(I365*H365,2)</f>
        <v>0</v>
      </c>
      <c r="BL365" s="18" t="s">
        <v>232</v>
      </c>
      <c r="BM365" s="140" t="s">
        <v>2933</v>
      </c>
    </row>
    <row r="366" spans="2:65" s="1" customFormat="1" ht="11.25">
      <c r="B366" s="34"/>
      <c r="D366" s="163" t="s">
        <v>274</v>
      </c>
      <c r="F366" s="164" t="s">
        <v>2934</v>
      </c>
      <c r="I366" s="165"/>
      <c r="L366" s="34"/>
      <c r="M366" s="166"/>
      <c r="T366" s="55"/>
      <c r="AT366" s="18" t="s">
        <v>274</v>
      </c>
      <c r="AU366" s="18" t="s">
        <v>87</v>
      </c>
    </row>
    <row r="367" spans="2:65" s="13" customFormat="1" ht="11.25">
      <c r="B367" s="149"/>
      <c r="D367" s="143" t="s">
        <v>249</v>
      </c>
      <c r="E367" s="150" t="s">
        <v>19</v>
      </c>
      <c r="F367" s="151" t="s">
        <v>2935</v>
      </c>
      <c r="H367" s="152">
        <v>69</v>
      </c>
      <c r="I367" s="153"/>
      <c r="L367" s="149"/>
      <c r="M367" s="154"/>
      <c r="T367" s="155"/>
      <c r="AT367" s="150" t="s">
        <v>249</v>
      </c>
      <c r="AU367" s="150" t="s">
        <v>87</v>
      </c>
      <c r="AV367" s="13" t="s">
        <v>87</v>
      </c>
      <c r="AW367" s="13" t="s">
        <v>37</v>
      </c>
      <c r="AX367" s="13" t="s">
        <v>84</v>
      </c>
      <c r="AY367" s="150" t="s">
        <v>223</v>
      </c>
    </row>
    <row r="368" spans="2:65" s="11" customFormat="1" ht="22.9" customHeight="1">
      <c r="B368" s="117"/>
      <c r="D368" s="118" t="s">
        <v>75</v>
      </c>
      <c r="E368" s="127" t="s">
        <v>2936</v>
      </c>
      <c r="F368" s="127" t="s">
        <v>2937</v>
      </c>
      <c r="I368" s="120"/>
      <c r="J368" s="128">
        <f>BK368</f>
        <v>0</v>
      </c>
      <c r="L368" s="117"/>
      <c r="M368" s="122"/>
      <c r="P368" s="123">
        <f>SUM(P369:P379)</f>
        <v>0</v>
      </c>
      <c r="R368" s="123">
        <f>SUM(R369:R379)</f>
        <v>0</v>
      </c>
      <c r="T368" s="124">
        <f>SUM(T369:T379)</f>
        <v>0</v>
      </c>
      <c r="AR368" s="118" t="s">
        <v>84</v>
      </c>
      <c r="AT368" s="125" t="s">
        <v>75</v>
      </c>
      <c r="AU368" s="125" t="s">
        <v>84</v>
      </c>
      <c r="AY368" s="118" t="s">
        <v>223</v>
      </c>
      <c r="BK368" s="126">
        <f>SUM(BK369:BK379)</f>
        <v>0</v>
      </c>
    </row>
    <row r="369" spans="2:65" s="1" customFormat="1" ht="49.15" customHeight="1">
      <c r="B369" s="34"/>
      <c r="C369" s="129" t="s">
        <v>629</v>
      </c>
      <c r="D369" s="129" t="s">
        <v>227</v>
      </c>
      <c r="E369" s="130" t="s">
        <v>773</v>
      </c>
      <c r="F369" s="131" t="s">
        <v>774</v>
      </c>
      <c r="G369" s="132" t="s">
        <v>265</v>
      </c>
      <c r="H369" s="133">
        <v>186.4</v>
      </c>
      <c r="I369" s="134"/>
      <c r="J369" s="135">
        <f>ROUND(I369*H369,2)</f>
        <v>0</v>
      </c>
      <c r="K369" s="131" t="s">
        <v>231</v>
      </c>
      <c r="L369" s="34"/>
      <c r="M369" s="136" t="s">
        <v>19</v>
      </c>
      <c r="N369" s="137" t="s">
        <v>47</v>
      </c>
      <c r="P369" s="138">
        <f>O369*H369</f>
        <v>0</v>
      </c>
      <c r="Q369" s="138">
        <v>0</v>
      </c>
      <c r="R369" s="138">
        <f>Q369*H369</f>
        <v>0</v>
      </c>
      <c r="S369" s="138">
        <v>0</v>
      </c>
      <c r="T369" s="139">
        <f>S369*H369</f>
        <v>0</v>
      </c>
      <c r="AR369" s="140" t="s">
        <v>232</v>
      </c>
      <c r="AT369" s="140" t="s">
        <v>227</v>
      </c>
      <c r="AU369" s="140" t="s">
        <v>87</v>
      </c>
      <c r="AY369" s="18" t="s">
        <v>223</v>
      </c>
      <c r="BE369" s="141">
        <f>IF(N369="základní",J369,0)</f>
        <v>0</v>
      </c>
      <c r="BF369" s="141">
        <f>IF(N369="snížená",J369,0)</f>
        <v>0</v>
      </c>
      <c r="BG369" s="141">
        <f>IF(N369="zákl. přenesená",J369,0)</f>
        <v>0</v>
      </c>
      <c r="BH369" s="141">
        <f>IF(N369="sníž. přenesená",J369,0)</f>
        <v>0</v>
      </c>
      <c r="BI369" s="141">
        <f>IF(N369="nulová",J369,0)</f>
        <v>0</v>
      </c>
      <c r="BJ369" s="18" t="s">
        <v>84</v>
      </c>
      <c r="BK369" s="141">
        <f>ROUND(I369*H369,2)</f>
        <v>0</v>
      </c>
      <c r="BL369" s="18" t="s">
        <v>232</v>
      </c>
      <c r="BM369" s="140" t="s">
        <v>2938</v>
      </c>
    </row>
    <row r="370" spans="2:65" s="13" customFormat="1" ht="22.5">
      <c r="B370" s="149"/>
      <c r="D370" s="143" t="s">
        <v>249</v>
      </c>
      <c r="E370" s="150" t="s">
        <v>19</v>
      </c>
      <c r="F370" s="151" t="s">
        <v>2939</v>
      </c>
      <c r="H370" s="152">
        <v>186.4</v>
      </c>
      <c r="I370" s="153"/>
      <c r="L370" s="149"/>
      <c r="M370" s="154"/>
      <c r="T370" s="155"/>
      <c r="AT370" s="150" t="s">
        <v>249</v>
      </c>
      <c r="AU370" s="150" t="s">
        <v>87</v>
      </c>
      <c r="AV370" s="13" t="s">
        <v>87</v>
      </c>
      <c r="AW370" s="13" t="s">
        <v>37</v>
      </c>
      <c r="AX370" s="13" t="s">
        <v>84</v>
      </c>
      <c r="AY370" s="150" t="s">
        <v>223</v>
      </c>
    </row>
    <row r="371" spans="2:65" s="1" customFormat="1" ht="44.25" customHeight="1">
      <c r="B371" s="34"/>
      <c r="C371" s="129" t="s">
        <v>635</v>
      </c>
      <c r="D371" s="129" t="s">
        <v>227</v>
      </c>
      <c r="E371" s="130" t="s">
        <v>778</v>
      </c>
      <c r="F371" s="131" t="s">
        <v>779</v>
      </c>
      <c r="G371" s="132" t="s">
        <v>265</v>
      </c>
      <c r="H371" s="133">
        <v>74.56</v>
      </c>
      <c r="I371" s="134"/>
      <c r="J371" s="135">
        <f>ROUND(I371*H371,2)</f>
        <v>0</v>
      </c>
      <c r="K371" s="131" t="s">
        <v>231</v>
      </c>
      <c r="L371" s="34"/>
      <c r="M371" s="136" t="s">
        <v>19</v>
      </c>
      <c r="N371" s="137" t="s">
        <v>47</v>
      </c>
      <c r="P371" s="138">
        <f>O371*H371</f>
        <v>0</v>
      </c>
      <c r="Q371" s="138">
        <v>0</v>
      </c>
      <c r="R371" s="138">
        <f>Q371*H371</f>
        <v>0</v>
      </c>
      <c r="S371" s="138">
        <v>0</v>
      </c>
      <c r="T371" s="139">
        <f>S371*H371</f>
        <v>0</v>
      </c>
      <c r="AR371" s="140" t="s">
        <v>232</v>
      </c>
      <c r="AT371" s="140" t="s">
        <v>227</v>
      </c>
      <c r="AU371" s="140" t="s">
        <v>87</v>
      </c>
      <c r="AY371" s="18" t="s">
        <v>223</v>
      </c>
      <c r="BE371" s="141">
        <f>IF(N371="základní",J371,0)</f>
        <v>0</v>
      </c>
      <c r="BF371" s="141">
        <f>IF(N371="snížená",J371,0)</f>
        <v>0</v>
      </c>
      <c r="BG371" s="141">
        <f>IF(N371="zákl. přenesená",J371,0)</f>
        <v>0</v>
      </c>
      <c r="BH371" s="141">
        <f>IF(N371="sníž. přenesená",J371,0)</f>
        <v>0</v>
      </c>
      <c r="BI371" s="141">
        <f>IF(N371="nulová",J371,0)</f>
        <v>0</v>
      </c>
      <c r="BJ371" s="18" t="s">
        <v>84</v>
      </c>
      <c r="BK371" s="141">
        <f>ROUND(I371*H371,2)</f>
        <v>0</v>
      </c>
      <c r="BL371" s="18" t="s">
        <v>232</v>
      </c>
      <c r="BM371" s="140" t="s">
        <v>2940</v>
      </c>
    </row>
    <row r="372" spans="2:65" s="13" customFormat="1" ht="11.25">
      <c r="B372" s="149"/>
      <c r="D372" s="143" t="s">
        <v>249</v>
      </c>
      <c r="E372" s="150" t="s">
        <v>19</v>
      </c>
      <c r="F372" s="151" t="s">
        <v>2941</v>
      </c>
      <c r="H372" s="152">
        <v>74.56</v>
      </c>
      <c r="I372" s="153"/>
      <c r="L372" s="149"/>
      <c r="M372" s="154"/>
      <c r="T372" s="155"/>
      <c r="AT372" s="150" t="s">
        <v>249</v>
      </c>
      <c r="AU372" s="150" t="s">
        <v>87</v>
      </c>
      <c r="AV372" s="13" t="s">
        <v>87</v>
      </c>
      <c r="AW372" s="13" t="s">
        <v>37</v>
      </c>
      <c r="AX372" s="13" t="s">
        <v>84</v>
      </c>
      <c r="AY372" s="150" t="s">
        <v>223</v>
      </c>
    </row>
    <row r="373" spans="2:65" s="1" customFormat="1" ht="49.15" customHeight="1">
      <c r="B373" s="34"/>
      <c r="C373" s="129" t="s">
        <v>644</v>
      </c>
      <c r="D373" s="129" t="s">
        <v>227</v>
      </c>
      <c r="E373" s="130" t="s">
        <v>783</v>
      </c>
      <c r="F373" s="131" t="s">
        <v>784</v>
      </c>
      <c r="G373" s="132" t="s">
        <v>265</v>
      </c>
      <c r="H373" s="133">
        <v>6.8579999999999997</v>
      </c>
      <c r="I373" s="134"/>
      <c r="J373" s="135">
        <f>ROUND(I373*H373,2)</f>
        <v>0</v>
      </c>
      <c r="K373" s="131" t="s">
        <v>231</v>
      </c>
      <c r="L373" s="34"/>
      <c r="M373" s="136" t="s">
        <v>19</v>
      </c>
      <c r="N373" s="137" t="s">
        <v>47</v>
      </c>
      <c r="P373" s="138">
        <f>O373*H373</f>
        <v>0</v>
      </c>
      <c r="Q373" s="138">
        <v>0</v>
      </c>
      <c r="R373" s="138">
        <f>Q373*H373</f>
        <v>0</v>
      </c>
      <c r="S373" s="138">
        <v>0</v>
      </c>
      <c r="T373" s="139">
        <f>S373*H373</f>
        <v>0</v>
      </c>
      <c r="AR373" s="140" t="s">
        <v>232</v>
      </c>
      <c r="AT373" s="140" t="s">
        <v>227</v>
      </c>
      <c r="AU373" s="140" t="s">
        <v>87</v>
      </c>
      <c r="AY373" s="18" t="s">
        <v>223</v>
      </c>
      <c r="BE373" s="141">
        <f>IF(N373="základní",J373,0)</f>
        <v>0</v>
      </c>
      <c r="BF373" s="141">
        <f>IF(N373="snížená",J373,0)</f>
        <v>0</v>
      </c>
      <c r="BG373" s="141">
        <f>IF(N373="zákl. přenesená",J373,0)</f>
        <v>0</v>
      </c>
      <c r="BH373" s="141">
        <f>IF(N373="sníž. přenesená",J373,0)</f>
        <v>0</v>
      </c>
      <c r="BI373" s="141">
        <f>IF(N373="nulová",J373,0)</f>
        <v>0</v>
      </c>
      <c r="BJ373" s="18" t="s">
        <v>84</v>
      </c>
      <c r="BK373" s="141">
        <f>ROUND(I373*H373,2)</f>
        <v>0</v>
      </c>
      <c r="BL373" s="18" t="s">
        <v>232</v>
      </c>
      <c r="BM373" s="140" t="s">
        <v>2942</v>
      </c>
    </row>
    <row r="374" spans="2:65" s="13" customFormat="1" ht="11.25">
      <c r="B374" s="149"/>
      <c r="D374" s="143" t="s">
        <v>249</v>
      </c>
      <c r="E374" s="150" t="s">
        <v>19</v>
      </c>
      <c r="F374" s="151" t="s">
        <v>2943</v>
      </c>
      <c r="H374" s="152">
        <v>6.8579999999999997</v>
      </c>
      <c r="I374" s="153"/>
      <c r="L374" s="149"/>
      <c r="M374" s="154"/>
      <c r="T374" s="155"/>
      <c r="AT374" s="150" t="s">
        <v>249</v>
      </c>
      <c r="AU374" s="150" t="s">
        <v>87</v>
      </c>
      <c r="AV374" s="13" t="s">
        <v>87</v>
      </c>
      <c r="AW374" s="13" t="s">
        <v>37</v>
      </c>
      <c r="AX374" s="13" t="s">
        <v>84</v>
      </c>
      <c r="AY374" s="150" t="s">
        <v>223</v>
      </c>
    </row>
    <row r="375" spans="2:65" s="1" customFormat="1" ht="49.15" customHeight="1">
      <c r="B375" s="34"/>
      <c r="C375" s="129" t="s">
        <v>651</v>
      </c>
      <c r="D375" s="129" t="s">
        <v>227</v>
      </c>
      <c r="E375" s="130" t="s">
        <v>788</v>
      </c>
      <c r="F375" s="131" t="s">
        <v>789</v>
      </c>
      <c r="G375" s="132" t="s">
        <v>265</v>
      </c>
      <c r="H375" s="133">
        <v>356.59199999999998</v>
      </c>
      <c r="I375" s="134"/>
      <c r="J375" s="135">
        <f>ROUND(I375*H375,2)</f>
        <v>0</v>
      </c>
      <c r="K375" s="131" t="s">
        <v>231</v>
      </c>
      <c r="L375" s="34"/>
      <c r="M375" s="136" t="s">
        <v>19</v>
      </c>
      <c r="N375" s="137" t="s">
        <v>47</v>
      </c>
      <c r="P375" s="138">
        <f>O375*H375</f>
        <v>0</v>
      </c>
      <c r="Q375" s="138">
        <v>0</v>
      </c>
      <c r="R375" s="138">
        <f>Q375*H375</f>
        <v>0</v>
      </c>
      <c r="S375" s="138">
        <v>0</v>
      </c>
      <c r="T375" s="139">
        <f>S375*H375</f>
        <v>0</v>
      </c>
      <c r="AR375" s="140" t="s">
        <v>232</v>
      </c>
      <c r="AT375" s="140" t="s">
        <v>227</v>
      </c>
      <c r="AU375" s="140" t="s">
        <v>87</v>
      </c>
      <c r="AY375" s="18" t="s">
        <v>223</v>
      </c>
      <c r="BE375" s="141">
        <f>IF(N375="základní",J375,0)</f>
        <v>0</v>
      </c>
      <c r="BF375" s="141">
        <f>IF(N375="snížená",J375,0)</f>
        <v>0</v>
      </c>
      <c r="BG375" s="141">
        <f>IF(N375="zákl. přenesená",J375,0)</f>
        <v>0</v>
      </c>
      <c r="BH375" s="141">
        <f>IF(N375="sníž. přenesená",J375,0)</f>
        <v>0</v>
      </c>
      <c r="BI375" s="141">
        <f>IF(N375="nulová",J375,0)</f>
        <v>0</v>
      </c>
      <c r="BJ375" s="18" t="s">
        <v>84</v>
      </c>
      <c r="BK375" s="141">
        <f>ROUND(I375*H375,2)</f>
        <v>0</v>
      </c>
      <c r="BL375" s="18" t="s">
        <v>232</v>
      </c>
      <c r="BM375" s="140" t="s">
        <v>2944</v>
      </c>
    </row>
    <row r="376" spans="2:65" s="13" customFormat="1" ht="11.25">
      <c r="B376" s="149"/>
      <c r="D376" s="143" t="s">
        <v>249</v>
      </c>
      <c r="E376" s="150" t="s">
        <v>19</v>
      </c>
      <c r="F376" s="151" t="s">
        <v>2945</v>
      </c>
      <c r="H376" s="152">
        <v>356.59199999999998</v>
      </c>
      <c r="I376" s="153"/>
      <c r="L376" s="149"/>
      <c r="M376" s="154"/>
      <c r="T376" s="155"/>
      <c r="AT376" s="150" t="s">
        <v>249</v>
      </c>
      <c r="AU376" s="150" t="s">
        <v>87</v>
      </c>
      <c r="AV376" s="13" t="s">
        <v>87</v>
      </c>
      <c r="AW376" s="13" t="s">
        <v>37</v>
      </c>
      <c r="AX376" s="13" t="s">
        <v>84</v>
      </c>
      <c r="AY376" s="150" t="s">
        <v>223</v>
      </c>
    </row>
    <row r="377" spans="2:65" s="1" customFormat="1" ht="21.75" customHeight="1">
      <c r="B377" s="34"/>
      <c r="C377" s="129" t="s">
        <v>656</v>
      </c>
      <c r="D377" s="129" t="s">
        <v>227</v>
      </c>
      <c r="E377" s="130" t="s">
        <v>1021</v>
      </c>
      <c r="F377" s="131" t="s">
        <v>1022</v>
      </c>
      <c r="G377" s="132" t="s">
        <v>265</v>
      </c>
      <c r="H377" s="133">
        <v>-74.56</v>
      </c>
      <c r="I377" s="134"/>
      <c r="J377" s="135">
        <f>ROUND(I377*H377,2)</f>
        <v>0</v>
      </c>
      <c r="K377" s="131" t="s">
        <v>19</v>
      </c>
      <c r="L377" s="34"/>
      <c r="M377" s="136" t="s">
        <v>19</v>
      </c>
      <c r="N377" s="137" t="s">
        <v>47</v>
      </c>
      <c r="P377" s="138">
        <f>O377*H377</f>
        <v>0</v>
      </c>
      <c r="Q377" s="138">
        <v>0</v>
      </c>
      <c r="R377" s="138">
        <f>Q377*H377</f>
        <v>0</v>
      </c>
      <c r="S377" s="138">
        <v>0</v>
      </c>
      <c r="T377" s="139">
        <f>S377*H377</f>
        <v>0</v>
      </c>
      <c r="AR377" s="140" t="s">
        <v>232</v>
      </c>
      <c r="AT377" s="140" t="s">
        <v>227</v>
      </c>
      <c r="AU377" s="140" t="s">
        <v>87</v>
      </c>
      <c r="AY377" s="18" t="s">
        <v>223</v>
      </c>
      <c r="BE377" s="141">
        <f>IF(N377="základní",J377,0)</f>
        <v>0</v>
      </c>
      <c r="BF377" s="141">
        <f>IF(N377="snížená",J377,0)</f>
        <v>0</v>
      </c>
      <c r="BG377" s="141">
        <f>IF(N377="zákl. přenesená",J377,0)</f>
        <v>0</v>
      </c>
      <c r="BH377" s="141">
        <f>IF(N377="sníž. přenesená",J377,0)</f>
        <v>0</v>
      </c>
      <c r="BI377" s="141">
        <f>IF(N377="nulová",J377,0)</f>
        <v>0</v>
      </c>
      <c r="BJ377" s="18" t="s">
        <v>84</v>
      </c>
      <c r="BK377" s="141">
        <f>ROUND(I377*H377,2)</f>
        <v>0</v>
      </c>
      <c r="BL377" s="18" t="s">
        <v>232</v>
      </c>
      <c r="BM377" s="140" t="s">
        <v>2946</v>
      </c>
    </row>
    <row r="378" spans="2:65" s="1" customFormat="1" ht="29.25">
      <c r="B378" s="34"/>
      <c r="D378" s="143" t="s">
        <v>1024</v>
      </c>
      <c r="F378" s="187" t="s">
        <v>1025</v>
      </c>
      <c r="I378" s="165"/>
      <c r="L378" s="34"/>
      <c r="M378" s="166"/>
      <c r="T378" s="55"/>
      <c r="AT378" s="18" t="s">
        <v>1024</v>
      </c>
      <c r="AU378" s="18" t="s">
        <v>87</v>
      </c>
    </row>
    <row r="379" spans="2:65" s="13" customFormat="1" ht="11.25">
      <c r="B379" s="149"/>
      <c r="D379" s="143" t="s">
        <v>249</v>
      </c>
      <c r="E379" s="150" t="s">
        <v>19</v>
      </c>
      <c r="F379" s="151" t="s">
        <v>2947</v>
      </c>
      <c r="H379" s="152">
        <v>-74.56</v>
      </c>
      <c r="I379" s="153"/>
      <c r="L379" s="149"/>
      <c r="M379" s="154"/>
      <c r="T379" s="155"/>
      <c r="AT379" s="150" t="s">
        <v>249</v>
      </c>
      <c r="AU379" s="150" t="s">
        <v>87</v>
      </c>
      <c r="AV379" s="13" t="s">
        <v>87</v>
      </c>
      <c r="AW379" s="13" t="s">
        <v>37</v>
      </c>
      <c r="AX379" s="13" t="s">
        <v>84</v>
      </c>
      <c r="AY379" s="150" t="s">
        <v>223</v>
      </c>
    </row>
    <row r="380" spans="2:65" s="11" customFormat="1" ht="22.9" customHeight="1">
      <c r="B380" s="117"/>
      <c r="D380" s="118" t="s">
        <v>75</v>
      </c>
      <c r="E380" s="127" t="s">
        <v>2518</v>
      </c>
      <c r="F380" s="127" t="s">
        <v>2519</v>
      </c>
      <c r="I380" s="120"/>
      <c r="J380" s="128">
        <f>BK380</f>
        <v>0</v>
      </c>
      <c r="L380" s="117"/>
      <c r="M380" s="122"/>
      <c r="P380" s="123">
        <f>SUM(P381:P382)</f>
        <v>0</v>
      </c>
      <c r="R380" s="123">
        <f>SUM(R381:R382)</f>
        <v>0</v>
      </c>
      <c r="T380" s="124">
        <f>SUM(T381:T382)</f>
        <v>0</v>
      </c>
      <c r="AR380" s="118" t="s">
        <v>84</v>
      </c>
      <c r="AT380" s="125" t="s">
        <v>75</v>
      </c>
      <c r="AU380" s="125" t="s">
        <v>84</v>
      </c>
      <c r="AY380" s="118" t="s">
        <v>223</v>
      </c>
      <c r="BK380" s="126">
        <f>SUM(BK381:BK382)</f>
        <v>0</v>
      </c>
    </row>
    <row r="381" spans="2:65" s="1" customFormat="1" ht="37.9" customHeight="1">
      <c r="B381" s="34"/>
      <c r="C381" s="129" t="s">
        <v>662</v>
      </c>
      <c r="D381" s="129" t="s">
        <v>227</v>
      </c>
      <c r="E381" s="130" t="s">
        <v>2948</v>
      </c>
      <c r="F381" s="131" t="s">
        <v>2949</v>
      </c>
      <c r="G381" s="132" t="s">
        <v>265</v>
      </c>
      <c r="H381" s="133">
        <v>556.25300000000004</v>
      </c>
      <c r="I381" s="134"/>
      <c r="J381" s="135">
        <f>ROUND(I381*H381,2)</f>
        <v>0</v>
      </c>
      <c r="K381" s="131" t="s">
        <v>272</v>
      </c>
      <c r="L381" s="34"/>
      <c r="M381" s="136" t="s">
        <v>19</v>
      </c>
      <c r="N381" s="137" t="s">
        <v>47</v>
      </c>
      <c r="P381" s="138">
        <f>O381*H381</f>
        <v>0</v>
      </c>
      <c r="Q381" s="138">
        <v>0</v>
      </c>
      <c r="R381" s="138">
        <f>Q381*H381</f>
        <v>0</v>
      </c>
      <c r="S381" s="138">
        <v>0</v>
      </c>
      <c r="T381" s="139">
        <f>S381*H381</f>
        <v>0</v>
      </c>
      <c r="AR381" s="140" t="s">
        <v>232</v>
      </c>
      <c r="AT381" s="140" t="s">
        <v>227</v>
      </c>
      <c r="AU381" s="140" t="s">
        <v>87</v>
      </c>
      <c r="AY381" s="18" t="s">
        <v>223</v>
      </c>
      <c r="BE381" s="141">
        <f>IF(N381="základní",J381,0)</f>
        <v>0</v>
      </c>
      <c r="BF381" s="141">
        <f>IF(N381="snížená",J381,0)</f>
        <v>0</v>
      </c>
      <c r="BG381" s="141">
        <f>IF(N381="zákl. přenesená",J381,0)</f>
        <v>0</v>
      </c>
      <c r="BH381" s="141">
        <f>IF(N381="sníž. přenesená",J381,0)</f>
        <v>0</v>
      </c>
      <c r="BI381" s="141">
        <f>IF(N381="nulová",J381,0)</f>
        <v>0</v>
      </c>
      <c r="BJ381" s="18" t="s">
        <v>84</v>
      </c>
      <c r="BK381" s="141">
        <f>ROUND(I381*H381,2)</f>
        <v>0</v>
      </c>
      <c r="BL381" s="18" t="s">
        <v>232</v>
      </c>
      <c r="BM381" s="140" t="s">
        <v>2950</v>
      </c>
    </row>
    <row r="382" spans="2:65" s="1" customFormat="1" ht="11.25">
      <c r="B382" s="34"/>
      <c r="D382" s="163" t="s">
        <v>274</v>
      </c>
      <c r="F382" s="164" t="s">
        <v>2951</v>
      </c>
      <c r="I382" s="165"/>
      <c r="L382" s="34"/>
      <c r="M382" s="166"/>
      <c r="T382" s="55"/>
      <c r="AT382" s="18" t="s">
        <v>274</v>
      </c>
      <c r="AU382" s="18" t="s">
        <v>87</v>
      </c>
    </row>
    <row r="383" spans="2:65" s="11" customFormat="1" ht="25.9" customHeight="1">
      <c r="B383" s="117"/>
      <c r="D383" s="118" t="s">
        <v>75</v>
      </c>
      <c r="E383" s="119" t="s">
        <v>2952</v>
      </c>
      <c r="F383" s="119" t="s">
        <v>2953</v>
      </c>
      <c r="I383" s="120"/>
      <c r="J383" s="121">
        <f>BK383</f>
        <v>0</v>
      </c>
      <c r="L383" s="117"/>
      <c r="M383" s="122"/>
      <c r="P383" s="123">
        <f>P384+P394</f>
        <v>0</v>
      </c>
      <c r="R383" s="123">
        <f>R384+R394</f>
        <v>0.10664000000000001</v>
      </c>
      <c r="T383" s="124">
        <f>T384+T394</f>
        <v>6.0000000000000001E-3</v>
      </c>
      <c r="AR383" s="118" t="s">
        <v>87</v>
      </c>
      <c r="AT383" s="125" t="s">
        <v>75</v>
      </c>
      <c r="AU383" s="125" t="s">
        <v>76</v>
      </c>
      <c r="AY383" s="118" t="s">
        <v>223</v>
      </c>
      <c r="BK383" s="126">
        <f>BK384+BK394</f>
        <v>0</v>
      </c>
    </row>
    <row r="384" spans="2:65" s="11" customFormat="1" ht="22.9" customHeight="1">
      <c r="B384" s="117"/>
      <c r="D384" s="118" t="s">
        <v>75</v>
      </c>
      <c r="E384" s="127" t="s">
        <v>2954</v>
      </c>
      <c r="F384" s="127" t="s">
        <v>2955</v>
      </c>
      <c r="I384" s="120"/>
      <c r="J384" s="128">
        <f>BK384</f>
        <v>0</v>
      </c>
      <c r="L384" s="117"/>
      <c r="M384" s="122"/>
      <c r="P384" s="123">
        <f>SUM(P385:P393)</f>
        <v>0</v>
      </c>
      <c r="R384" s="123">
        <f>SUM(R385:R393)</f>
        <v>0.10664000000000001</v>
      </c>
      <c r="T384" s="124">
        <f>SUM(T385:T393)</f>
        <v>0</v>
      </c>
      <c r="AR384" s="118" t="s">
        <v>87</v>
      </c>
      <c r="AT384" s="125" t="s">
        <v>75</v>
      </c>
      <c r="AU384" s="125" t="s">
        <v>84</v>
      </c>
      <c r="AY384" s="118" t="s">
        <v>223</v>
      </c>
      <c r="BK384" s="126">
        <f>SUM(BK385:BK393)</f>
        <v>0</v>
      </c>
    </row>
    <row r="385" spans="2:65" s="1" customFormat="1" ht="24.2" customHeight="1">
      <c r="B385" s="34"/>
      <c r="C385" s="129" t="s">
        <v>667</v>
      </c>
      <c r="D385" s="129" t="s">
        <v>227</v>
      </c>
      <c r="E385" s="130" t="s">
        <v>2956</v>
      </c>
      <c r="F385" s="131" t="s">
        <v>2957</v>
      </c>
      <c r="G385" s="132" t="s">
        <v>271</v>
      </c>
      <c r="H385" s="133">
        <v>9.3000000000000007</v>
      </c>
      <c r="I385" s="134"/>
      <c r="J385" s="135">
        <f>ROUND(I385*H385,2)</f>
        <v>0</v>
      </c>
      <c r="K385" s="131" t="s">
        <v>272</v>
      </c>
      <c r="L385" s="34"/>
      <c r="M385" s="136" t="s">
        <v>19</v>
      </c>
      <c r="N385" s="137" t="s">
        <v>47</v>
      </c>
      <c r="P385" s="138">
        <f>O385*H385</f>
        <v>0</v>
      </c>
      <c r="Q385" s="138">
        <v>4.0000000000000002E-4</v>
      </c>
      <c r="R385" s="138">
        <f>Q385*H385</f>
        <v>3.7200000000000006E-3</v>
      </c>
      <c r="S385" s="138">
        <v>0</v>
      </c>
      <c r="T385" s="139">
        <f>S385*H385</f>
        <v>0</v>
      </c>
      <c r="AR385" s="140" t="s">
        <v>340</v>
      </c>
      <c r="AT385" s="140" t="s">
        <v>227</v>
      </c>
      <c r="AU385" s="140" t="s">
        <v>87</v>
      </c>
      <c r="AY385" s="18" t="s">
        <v>223</v>
      </c>
      <c r="BE385" s="141">
        <f>IF(N385="základní",J385,0)</f>
        <v>0</v>
      </c>
      <c r="BF385" s="141">
        <f>IF(N385="snížená",J385,0)</f>
        <v>0</v>
      </c>
      <c r="BG385" s="141">
        <f>IF(N385="zákl. přenesená",J385,0)</f>
        <v>0</v>
      </c>
      <c r="BH385" s="141">
        <f>IF(N385="sníž. přenesená",J385,0)</f>
        <v>0</v>
      </c>
      <c r="BI385" s="141">
        <f>IF(N385="nulová",J385,0)</f>
        <v>0</v>
      </c>
      <c r="BJ385" s="18" t="s">
        <v>84</v>
      </c>
      <c r="BK385" s="141">
        <f>ROUND(I385*H385,2)</f>
        <v>0</v>
      </c>
      <c r="BL385" s="18" t="s">
        <v>340</v>
      </c>
      <c r="BM385" s="140" t="s">
        <v>2958</v>
      </c>
    </row>
    <row r="386" spans="2:65" s="1" customFormat="1" ht="11.25">
      <c r="B386" s="34"/>
      <c r="D386" s="163" t="s">
        <v>274</v>
      </c>
      <c r="F386" s="164" t="s">
        <v>2959</v>
      </c>
      <c r="I386" s="165"/>
      <c r="L386" s="34"/>
      <c r="M386" s="166"/>
      <c r="T386" s="55"/>
      <c r="AT386" s="18" t="s">
        <v>274</v>
      </c>
      <c r="AU386" s="18" t="s">
        <v>87</v>
      </c>
    </row>
    <row r="387" spans="2:65" s="13" customFormat="1" ht="11.25">
      <c r="B387" s="149"/>
      <c r="D387" s="143" t="s">
        <v>249</v>
      </c>
      <c r="E387" s="150" t="s">
        <v>19</v>
      </c>
      <c r="F387" s="151" t="s">
        <v>2960</v>
      </c>
      <c r="H387" s="152">
        <v>9.3000000000000007</v>
      </c>
      <c r="I387" s="153"/>
      <c r="L387" s="149"/>
      <c r="M387" s="154"/>
      <c r="T387" s="155"/>
      <c r="AT387" s="150" t="s">
        <v>249</v>
      </c>
      <c r="AU387" s="150" t="s">
        <v>87</v>
      </c>
      <c r="AV387" s="13" t="s">
        <v>87</v>
      </c>
      <c r="AW387" s="13" t="s">
        <v>37</v>
      </c>
      <c r="AX387" s="13" t="s">
        <v>84</v>
      </c>
      <c r="AY387" s="150" t="s">
        <v>223</v>
      </c>
    </row>
    <row r="388" spans="2:65" s="1" customFormat="1" ht="24.2" customHeight="1">
      <c r="B388" s="34"/>
      <c r="C388" s="129" t="s">
        <v>673</v>
      </c>
      <c r="D388" s="129" t="s">
        <v>227</v>
      </c>
      <c r="E388" s="130" t="s">
        <v>2961</v>
      </c>
      <c r="F388" s="131" t="s">
        <v>2962</v>
      </c>
      <c r="G388" s="132" t="s">
        <v>271</v>
      </c>
      <c r="H388" s="133">
        <v>6.2</v>
      </c>
      <c r="I388" s="134"/>
      <c r="J388" s="135">
        <f>ROUND(I388*H388,2)</f>
        <v>0</v>
      </c>
      <c r="K388" s="131" t="s">
        <v>272</v>
      </c>
      <c r="L388" s="34"/>
      <c r="M388" s="136" t="s">
        <v>19</v>
      </c>
      <c r="N388" s="137" t="s">
        <v>47</v>
      </c>
      <c r="P388" s="138">
        <f>O388*H388</f>
        <v>0</v>
      </c>
      <c r="Q388" s="138">
        <v>4.0000000000000002E-4</v>
      </c>
      <c r="R388" s="138">
        <f>Q388*H388</f>
        <v>2.48E-3</v>
      </c>
      <c r="S388" s="138">
        <v>0</v>
      </c>
      <c r="T388" s="139">
        <f>S388*H388</f>
        <v>0</v>
      </c>
      <c r="AR388" s="140" t="s">
        <v>340</v>
      </c>
      <c r="AT388" s="140" t="s">
        <v>227</v>
      </c>
      <c r="AU388" s="140" t="s">
        <v>87</v>
      </c>
      <c r="AY388" s="18" t="s">
        <v>223</v>
      </c>
      <c r="BE388" s="141">
        <f>IF(N388="základní",J388,0)</f>
        <v>0</v>
      </c>
      <c r="BF388" s="141">
        <f>IF(N388="snížená",J388,0)</f>
        <v>0</v>
      </c>
      <c r="BG388" s="141">
        <f>IF(N388="zákl. přenesená",J388,0)</f>
        <v>0</v>
      </c>
      <c r="BH388" s="141">
        <f>IF(N388="sníž. přenesená",J388,0)</f>
        <v>0</v>
      </c>
      <c r="BI388" s="141">
        <f>IF(N388="nulová",J388,0)</f>
        <v>0</v>
      </c>
      <c r="BJ388" s="18" t="s">
        <v>84</v>
      </c>
      <c r="BK388" s="141">
        <f>ROUND(I388*H388,2)</f>
        <v>0</v>
      </c>
      <c r="BL388" s="18" t="s">
        <v>340</v>
      </c>
      <c r="BM388" s="140" t="s">
        <v>2963</v>
      </c>
    </row>
    <row r="389" spans="2:65" s="1" customFormat="1" ht="11.25">
      <c r="B389" s="34"/>
      <c r="D389" s="163" t="s">
        <v>274</v>
      </c>
      <c r="F389" s="164" t="s">
        <v>2964</v>
      </c>
      <c r="I389" s="165"/>
      <c r="L389" s="34"/>
      <c r="M389" s="166"/>
      <c r="T389" s="55"/>
      <c r="AT389" s="18" t="s">
        <v>274</v>
      </c>
      <c r="AU389" s="18" t="s">
        <v>87</v>
      </c>
    </row>
    <row r="390" spans="2:65" s="13" customFormat="1" ht="11.25">
      <c r="B390" s="149"/>
      <c r="D390" s="143" t="s">
        <v>249</v>
      </c>
      <c r="E390" s="150" t="s">
        <v>19</v>
      </c>
      <c r="F390" s="151" t="s">
        <v>2965</v>
      </c>
      <c r="H390" s="152">
        <v>6.2</v>
      </c>
      <c r="I390" s="153"/>
      <c r="L390" s="149"/>
      <c r="M390" s="154"/>
      <c r="T390" s="155"/>
      <c r="AT390" s="150" t="s">
        <v>249</v>
      </c>
      <c r="AU390" s="150" t="s">
        <v>87</v>
      </c>
      <c r="AV390" s="13" t="s">
        <v>87</v>
      </c>
      <c r="AW390" s="13" t="s">
        <v>37</v>
      </c>
      <c r="AX390" s="13" t="s">
        <v>84</v>
      </c>
      <c r="AY390" s="150" t="s">
        <v>223</v>
      </c>
    </row>
    <row r="391" spans="2:65" s="1" customFormat="1" ht="37.9" customHeight="1">
      <c r="B391" s="34"/>
      <c r="C391" s="174" t="s">
        <v>680</v>
      </c>
      <c r="D391" s="174" t="s">
        <v>314</v>
      </c>
      <c r="E391" s="175" t="s">
        <v>2966</v>
      </c>
      <c r="F391" s="176" t="s">
        <v>2967</v>
      </c>
      <c r="G391" s="177" t="s">
        <v>271</v>
      </c>
      <c r="H391" s="178">
        <v>18.600000000000001</v>
      </c>
      <c r="I391" s="179"/>
      <c r="J391" s="180">
        <f>ROUND(I391*H391,2)</f>
        <v>0</v>
      </c>
      <c r="K391" s="176" t="s">
        <v>272</v>
      </c>
      <c r="L391" s="181"/>
      <c r="M391" s="182" t="s">
        <v>19</v>
      </c>
      <c r="N391" s="183" t="s">
        <v>47</v>
      </c>
      <c r="P391" s="138">
        <f>O391*H391</f>
        <v>0</v>
      </c>
      <c r="Q391" s="138">
        <v>5.4000000000000003E-3</v>
      </c>
      <c r="R391" s="138">
        <f>Q391*H391</f>
        <v>0.10044000000000002</v>
      </c>
      <c r="S391" s="138">
        <v>0</v>
      </c>
      <c r="T391" s="139">
        <f>S391*H391</f>
        <v>0</v>
      </c>
      <c r="AR391" s="140" t="s">
        <v>446</v>
      </c>
      <c r="AT391" s="140" t="s">
        <v>314</v>
      </c>
      <c r="AU391" s="140" t="s">
        <v>87</v>
      </c>
      <c r="AY391" s="18" t="s">
        <v>223</v>
      </c>
      <c r="BE391" s="141">
        <f>IF(N391="základní",J391,0)</f>
        <v>0</v>
      </c>
      <c r="BF391" s="141">
        <f>IF(N391="snížená",J391,0)</f>
        <v>0</v>
      </c>
      <c r="BG391" s="141">
        <f>IF(N391="zákl. přenesená",J391,0)</f>
        <v>0</v>
      </c>
      <c r="BH391" s="141">
        <f>IF(N391="sníž. přenesená",J391,0)</f>
        <v>0</v>
      </c>
      <c r="BI391" s="141">
        <f>IF(N391="nulová",J391,0)</f>
        <v>0</v>
      </c>
      <c r="BJ391" s="18" t="s">
        <v>84</v>
      </c>
      <c r="BK391" s="141">
        <f>ROUND(I391*H391,2)</f>
        <v>0</v>
      </c>
      <c r="BL391" s="18" t="s">
        <v>340</v>
      </c>
      <c r="BM391" s="140" t="s">
        <v>2968</v>
      </c>
    </row>
    <row r="392" spans="2:65" s="13" customFormat="1" ht="11.25">
      <c r="B392" s="149"/>
      <c r="D392" s="143" t="s">
        <v>249</v>
      </c>
      <c r="E392" s="150" t="s">
        <v>19</v>
      </c>
      <c r="F392" s="151" t="s">
        <v>2969</v>
      </c>
      <c r="H392" s="152">
        <v>15.5</v>
      </c>
      <c r="I392" s="153"/>
      <c r="L392" s="149"/>
      <c r="M392" s="154"/>
      <c r="T392" s="155"/>
      <c r="AT392" s="150" t="s">
        <v>249</v>
      </c>
      <c r="AU392" s="150" t="s">
        <v>87</v>
      </c>
      <c r="AV392" s="13" t="s">
        <v>87</v>
      </c>
      <c r="AW392" s="13" t="s">
        <v>37</v>
      </c>
      <c r="AX392" s="13" t="s">
        <v>84</v>
      </c>
      <c r="AY392" s="150" t="s">
        <v>223</v>
      </c>
    </row>
    <row r="393" spans="2:65" s="13" customFormat="1" ht="11.25">
      <c r="B393" s="149"/>
      <c r="D393" s="143" t="s">
        <v>249</v>
      </c>
      <c r="F393" s="151" t="s">
        <v>2970</v>
      </c>
      <c r="H393" s="152">
        <v>18.600000000000001</v>
      </c>
      <c r="I393" s="153"/>
      <c r="L393" s="149"/>
      <c r="M393" s="154"/>
      <c r="T393" s="155"/>
      <c r="AT393" s="150" t="s">
        <v>249</v>
      </c>
      <c r="AU393" s="150" t="s">
        <v>87</v>
      </c>
      <c r="AV393" s="13" t="s">
        <v>87</v>
      </c>
      <c r="AW393" s="13" t="s">
        <v>4</v>
      </c>
      <c r="AX393" s="13" t="s">
        <v>84</v>
      </c>
      <c r="AY393" s="150" t="s">
        <v>223</v>
      </c>
    </row>
    <row r="394" spans="2:65" s="11" customFormat="1" ht="22.9" customHeight="1">
      <c r="B394" s="117"/>
      <c r="D394" s="118" t="s">
        <v>75</v>
      </c>
      <c r="E394" s="127" t="s">
        <v>2971</v>
      </c>
      <c r="F394" s="127" t="s">
        <v>2972</v>
      </c>
      <c r="I394" s="120"/>
      <c r="J394" s="128">
        <f>BK394</f>
        <v>0</v>
      </c>
      <c r="L394" s="117"/>
      <c r="M394" s="122"/>
      <c r="P394" s="123">
        <f>SUM(P395:P396)</f>
        <v>0</v>
      </c>
      <c r="R394" s="123">
        <f>SUM(R395:R396)</f>
        <v>0</v>
      </c>
      <c r="T394" s="124">
        <f>SUM(T395:T396)</f>
        <v>6.0000000000000001E-3</v>
      </c>
      <c r="AR394" s="118" t="s">
        <v>87</v>
      </c>
      <c r="AT394" s="125" t="s">
        <v>75</v>
      </c>
      <c r="AU394" s="125" t="s">
        <v>84</v>
      </c>
      <c r="AY394" s="118" t="s">
        <v>223</v>
      </c>
      <c r="BK394" s="126">
        <f>SUM(BK395:BK396)</f>
        <v>0</v>
      </c>
    </row>
    <row r="395" spans="2:65" s="1" customFormat="1" ht="37.9" customHeight="1">
      <c r="B395" s="34"/>
      <c r="C395" s="129" t="s">
        <v>686</v>
      </c>
      <c r="D395" s="129" t="s">
        <v>227</v>
      </c>
      <c r="E395" s="130" t="s">
        <v>2973</v>
      </c>
      <c r="F395" s="131" t="s">
        <v>2974</v>
      </c>
      <c r="G395" s="132" t="s">
        <v>230</v>
      </c>
      <c r="H395" s="133">
        <v>1</v>
      </c>
      <c r="I395" s="134"/>
      <c r="J395" s="135">
        <f>ROUND(I395*H395,2)</f>
        <v>0</v>
      </c>
      <c r="K395" s="131" t="s">
        <v>231</v>
      </c>
      <c r="L395" s="34"/>
      <c r="M395" s="136" t="s">
        <v>19</v>
      </c>
      <c r="N395" s="137" t="s">
        <v>47</v>
      </c>
      <c r="P395" s="138">
        <f>O395*H395</f>
        <v>0</v>
      </c>
      <c r="Q395" s="138">
        <v>0</v>
      </c>
      <c r="R395" s="138">
        <f>Q395*H395</f>
        <v>0</v>
      </c>
      <c r="S395" s="138">
        <v>6.0000000000000001E-3</v>
      </c>
      <c r="T395" s="139">
        <f>S395*H395</f>
        <v>6.0000000000000001E-3</v>
      </c>
      <c r="AR395" s="140" t="s">
        <v>340</v>
      </c>
      <c r="AT395" s="140" t="s">
        <v>227</v>
      </c>
      <c r="AU395" s="140" t="s">
        <v>87</v>
      </c>
      <c r="AY395" s="18" t="s">
        <v>223</v>
      </c>
      <c r="BE395" s="141">
        <f>IF(N395="základní",J395,0)</f>
        <v>0</v>
      </c>
      <c r="BF395" s="141">
        <f>IF(N395="snížená",J395,0)</f>
        <v>0</v>
      </c>
      <c r="BG395" s="141">
        <f>IF(N395="zákl. přenesená",J395,0)</f>
        <v>0</v>
      </c>
      <c r="BH395" s="141">
        <f>IF(N395="sníž. přenesená",J395,0)</f>
        <v>0</v>
      </c>
      <c r="BI395" s="141">
        <f>IF(N395="nulová",J395,0)</f>
        <v>0</v>
      </c>
      <c r="BJ395" s="18" t="s">
        <v>84</v>
      </c>
      <c r="BK395" s="141">
        <f>ROUND(I395*H395,2)</f>
        <v>0</v>
      </c>
      <c r="BL395" s="18" t="s">
        <v>340</v>
      </c>
      <c r="BM395" s="140" t="s">
        <v>2975</v>
      </c>
    </row>
    <row r="396" spans="2:65" s="13" customFormat="1" ht="11.25">
      <c r="B396" s="149"/>
      <c r="D396" s="143" t="s">
        <v>249</v>
      </c>
      <c r="E396" s="150" t="s">
        <v>19</v>
      </c>
      <c r="F396" s="151" t="s">
        <v>2825</v>
      </c>
      <c r="H396" s="152">
        <v>1</v>
      </c>
      <c r="I396" s="153"/>
      <c r="L396" s="149"/>
      <c r="M396" s="188"/>
      <c r="N396" s="189"/>
      <c r="O396" s="189"/>
      <c r="P396" s="189"/>
      <c r="Q396" s="189"/>
      <c r="R396" s="189"/>
      <c r="S396" s="189"/>
      <c r="T396" s="190"/>
      <c r="AT396" s="150" t="s">
        <v>249</v>
      </c>
      <c r="AU396" s="150" t="s">
        <v>87</v>
      </c>
      <c r="AV396" s="13" t="s">
        <v>87</v>
      </c>
      <c r="AW396" s="13" t="s">
        <v>37</v>
      </c>
      <c r="AX396" s="13" t="s">
        <v>84</v>
      </c>
      <c r="AY396" s="150" t="s">
        <v>223</v>
      </c>
    </row>
    <row r="397" spans="2:65" s="1" customFormat="1" ht="6.95" customHeight="1">
      <c r="B397" s="43"/>
      <c r="C397" s="44"/>
      <c r="D397" s="44"/>
      <c r="E397" s="44"/>
      <c r="F397" s="44"/>
      <c r="G397" s="44"/>
      <c r="H397" s="44"/>
      <c r="I397" s="44"/>
      <c r="J397" s="44"/>
      <c r="K397" s="44"/>
      <c r="L397" s="34"/>
    </row>
  </sheetData>
  <sheetProtection algorithmName="SHA-512" hashValue="zP9qQQmBEbo04QyU3bp2sqF8QUDaFHAFB4DmWw2gf3YmCKNDyYyX4U8tzhBPRrLoMhT9PMrrh18xWTCSJZnPcw==" saltValue="mSA+t8JdCAkdpSAhcfmM6L/QbPuGnoXYcXK5c4C7U1olhuCE2QKnG6+w5tKjcwivu7d47OViHq8/IyeHEeB1sQ==" spinCount="100000" sheet="1" objects="1" scenarios="1" formatColumns="0" formatRows="0" autoFilter="0"/>
  <autoFilter ref="C91:K396" xr:uid="{00000000-0009-0000-0000-000013000000}"/>
  <mergeCells count="9">
    <mergeCell ref="E50:H50"/>
    <mergeCell ref="E82:H82"/>
    <mergeCell ref="E84:H84"/>
    <mergeCell ref="L2:V2"/>
    <mergeCell ref="E7:H7"/>
    <mergeCell ref="E9:H9"/>
    <mergeCell ref="E18:H18"/>
    <mergeCell ref="E27:H27"/>
    <mergeCell ref="E48:H48"/>
  </mergeCells>
  <hyperlinks>
    <hyperlink ref="F96" r:id="rId1" xr:uid="{00000000-0004-0000-1300-000000000000}"/>
    <hyperlink ref="F105" r:id="rId2" xr:uid="{00000000-0004-0000-1300-000001000000}"/>
    <hyperlink ref="F114" r:id="rId3" xr:uid="{00000000-0004-0000-1300-000002000000}"/>
    <hyperlink ref="F123" r:id="rId4" xr:uid="{00000000-0004-0000-1300-000003000000}"/>
    <hyperlink ref="F125" r:id="rId5" xr:uid="{00000000-0004-0000-1300-000004000000}"/>
    <hyperlink ref="F127" r:id="rId6" xr:uid="{00000000-0004-0000-1300-000005000000}"/>
    <hyperlink ref="F129" r:id="rId7" xr:uid="{00000000-0004-0000-1300-000006000000}"/>
    <hyperlink ref="F131" r:id="rId8" xr:uid="{00000000-0004-0000-1300-000007000000}"/>
    <hyperlink ref="F138" r:id="rId9" xr:uid="{00000000-0004-0000-1300-000008000000}"/>
    <hyperlink ref="F151" r:id="rId10" xr:uid="{00000000-0004-0000-1300-000009000000}"/>
    <hyperlink ref="F154" r:id="rId11" xr:uid="{00000000-0004-0000-1300-00000A000000}"/>
    <hyperlink ref="F157" r:id="rId12" xr:uid="{00000000-0004-0000-1300-00000B000000}"/>
    <hyperlink ref="F163" r:id="rId13" xr:uid="{00000000-0004-0000-1300-00000C000000}"/>
    <hyperlink ref="F181" r:id="rId14" xr:uid="{00000000-0004-0000-1300-00000D000000}"/>
    <hyperlink ref="F199" r:id="rId15" xr:uid="{00000000-0004-0000-1300-00000E000000}"/>
    <hyperlink ref="F212" r:id="rId16" xr:uid="{00000000-0004-0000-1300-00000F000000}"/>
    <hyperlink ref="F220" r:id="rId17" xr:uid="{00000000-0004-0000-1300-000010000000}"/>
    <hyperlink ref="F229" r:id="rId18" xr:uid="{00000000-0004-0000-1300-000011000000}"/>
    <hyperlink ref="F236" r:id="rId19" xr:uid="{00000000-0004-0000-1300-000012000000}"/>
    <hyperlink ref="F246" r:id="rId20" xr:uid="{00000000-0004-0000-1300-000013000000}"/>
    <hyperlink ref="F257" r:id="rId21" xr:uid="{00000000-0004-0000-1300-000014000000}"/>
    <hyperlink ref="F269" r:id="rId22" xr:uid="{00000000-0004-0000-1300-000015000000}"/>
    <hyperlink ref="F275" r:id="rId23" xr:uid="{00000000-0004-0000-1300-000016000000}"/>
    <hyperlink ref="F282" r:id="rId24" xr:uid="{00000000-0004-0000-1300-000017000000}"/>
    <hyperlink ref="F299" r:id="rId25" xr:uid="{00000000-0004-0000-1300-000018000000}"/>
    <hyperlink ref="F314" r:id="rId26" xr:uid="{00000000-0004-0000-1300-000019000000}"/>
    <hyperlink ref="F317" r:id="rId27" xr:uid="{00000000-0004-0000-1300-00001A000000}"/>
    <hyperlink ref="F320" r:id="rId28" xr:uid="{00000000-0004-0000-1300-00001B000000}"/>
    <hyperlink ref="F323" r:id="rId29" xr:uid="{00000000-0004-0000-1300-00001C000000}"/>
    <hyperlink ref="F326" r:id="rId30" xr:uid="{00000000-0004-0000-1300-00001D000000}"/>
    <hyperlink ref="F329" r:id="rId31" xr:uid="{00000000-0004-0000-1300-00001E000000}"/>
    <hyperlink ref="F341" r:id="rId32" xr:uid="{00000000-0004-0000-1300-00001F000000}"/>
    <hyperlink ref="F344" r:id="rId33" xr:uid="{00000000-0004-0000-1300-000020000000}"/>
    <hyperlink ref="F347" r:id="rId34" xr:uid="{00000000-0004-0000-1300-000021000000}"/>
    <hyperlink ref="F350" r:id="rId35" xr:uid="{00000000-0004-0000-1300-000022000000}"/>
    <hyperlink ref="F356" r:id="rId36" xr:uid="{00000000-0004-0000-1300-000023000000}"/>
    <hyperlink ref="F360" r:id="rId37" xr:uid="{00000000-0004-0000-1300-000024000000}"/>
    <hyperlink ref="F363" r:id="rId38" xr:uid="{00000000-0004-0000-1300-000025000000}"/>
    <hyperlink ref="F366" r:id="rId39" xr:uid="{00000000-0004-0000-1300-000026000000}"/>
    <hyperlink ref="F382" r:id="rId40" xr:uid="{00000000-0004-0000-1300-000027000000}"/>
    <hyperlink ref="F386" r:id="rId41" xr:uid="{00000000-0004-0000-1300-000028000000}"/>
    <hyperlink ref="F389" r:id="rId42" xr:uid="{00000000-0004-0000-1300-000029000000}"/>
  </hyperlinks>
  <pageMargins left="0.39370078740157483" right="0.39370078740157483" top="0.39370078740157483" bottom="0.39370078740157483" header="0" footer="0"/>
  <pageSetup paperSize="9" scale="76" fitToHeight="0" orientation="portrait" r:id="rId43"/>
  <headerFooter>
    <oddFooter>&amp;CStrana &amp;P z &amp;N</oddFooter>
  </headerFooter>
  <drawing r:id="rId4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2:BM23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148</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2976</v>
      </c>
      <c r="F9" s="322"/>
      <c r="G9" s="322"/>
      <c r="H9" s="322"/>
      <c r="L9" s="34"/>
    </row>
    <row r="10" spans="2:46" s="1" customFormat="1" ht="11.25">
      <c r="B10" s="34"/>
      <c r="L10" s="34"/>
    </row>
    <row r="11" spans="2:46" s="1" customFormat="1" ht="12" customHeight="1">
      <c r="B11" s="34"/>
      <c r="D11" s="28" t="s">
        <v>18</v>
      </c>
      <c r="F11" s="26" t="s">
        <v>145</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2155</v>
      </c>
      <c r="I13" s="25" t="s">
        <v>27</v>
      </c>
      <c r="J13" s="30" t="s">
        <v>2156</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ROUNDUP(J88,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ROUNDUP((SUM(BE88:BE229)),  2)</f>
        <v>0</v>
      </c>
      <c r="I33" s="91">
        <v>0.21</v>
      </c>
      <c r="J33" s="90">
        <f>ROUNDUP(((SUM(BE88:BE229))*I33),  2)</f>
        <v>0</v>
      </c>
      <c r="L33" s="34"/>
    </row>
    <row r="34" spans="2:12" s="1" customFormat="1" ht="14.45" customHeight="1">
      <c r="B34" s="34"/>
      <c r="E34" s="28" t="s">
        <v>48</v>
      </c>
      <c r="F34" s="90">
        <f>ROUNDUP((SUM(BF88:BF229)),  2)</f>
        <v>0</v>
      </c>
      <c r="I34" s="91">
        <v>0.12</v>
      </c>
      <c r="J34" s="90">
        <f>ROUNDUP(((SUM(BF88:BF229))*I34),  2)</f>
        <v>0</v>
      </c>
      <c r="L34" s="34"/>
    </row>
    <row r="35" spans="2:12" s="1" customFormat="1" ht="14.45" hidden="1" customHeight="1">
      <c r="B35" s="34"/>
      <c r="E35" s="28" t="s">
        <v>49</v>
      </c>
      <c r="F35" s="90">
        <f>ROUNDUP((SUM(BG88:BG229)),  2)</f>
        <v>0</v>
      </c>
      <c r="I35" s="91">
        <v>0.21</v>
      </c>
      <c r="J35" s="90">
        <f>0</f>
        <v>0</v>
      </c>
      <c r="L35" s="34"/>
    </row>
    <row r="36" spans="2:12" s="1" customFormat="1" ht="14.45" hidden="1" customHeight="1">
      <c r="B36" s="34"/>
      <c r="E36" s="28" t="s">
        <v>50</v>
      </c>
      <c r="F36" s="90">
        <f>ROUNDUP((SUM(BH88:BH229)),  2)</f>
        <v>0</v>
      </c>
      <c r="I36" s="91">
        <v>0.12</v>
      </c>
      <c r="J36" s="90">
        <f>0</f>
        <v>0</v>
      </c>
      <c r="L36" s="34"/>
    </row>
    <row r="37" spans="2:12" s="1" customFormat="1" ht="14.45" hidden="1" customHeight="1">
      <c r="B37" s="34"/>
      <c r="E37" s="28" t="s">
        <v>51</v>
      </c>
      <c r="F37" s="90">
        <f>ROUNDUP((SUM(BI88:BI229)),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IO 310.2 - IO 310.2 - Kanalizace - přípojky odvodnění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J88</f>
        <v>0</v>
      </c>
      <c r="L59" s="34"/>
      <c r="AU59" s="18" t="s">
        <v>186</v>
      </c>
    </row>
    <row r="60" spans="2:47" s="8" customFormat="1" ht="24.95" customHeight="1">
      <c r="B60" s="101"/>
      <c r="D60" s="102" t="s">
        <v>187</v>
      </c>
      <c r="E60" s="103"/>
      <c r="F60" s="103"/>
      <c r="G60" s="103"/>
      <c r="H60" s="103"/>
      <c r="I60" s="103"/>
      <c r="J60" s="104">
        <f>J89</f>
        <v>0</v>
      </c>
      <c r="L60" s="101"/>
    </row>
    <row r="61" spans="2:47" s="9" customFormat="1" ht="19.899999999999999" customHeight="1">
      <c r="B61" s="105"/>
      <c r="D61" s="106" t="s">
        <v>188</v>
      </c>
      <c r="E61" s="107"/>
      <c r="F61" s="107"/>
      <c r="G61" s="107"/>
      <c r="H61" s="107"/>
      <c r="I61" s="107"/>
      <c r="J61" s="108">
        <f>J90</f>
        <v>0</v>
      </c>
      <c r="L61" s="105"/>
    </row>
    <row r="62" spans="2:47" s="9" customFormat="1" ht="19.899999999999999" customHeight="1">
      <c r="B62" s="105"/>
      <c r="D62" s="106" t="s">
        <v>1146</v>
      </c>
      <c r="E62" s="107"/>
      <c r="F62" s="107"/>
      <c r="G62" s="107"/>
      <c r="H62" s="107"/>
      <c r="I62" s="107"/>
      <c r="J62" s="108">
        <f>J157</f>
        <v>0</v>
      </c>
      <c r="L62" s="105"/>
    </row>
    <row r="63" spans="2:47" s="9" customFormat="1" ht="19.899999999999999" customHeight="1">
      <c r="B63" s="105"/>
      <c r="D63" s="106" t="s">
        <v>2609</v>
      </c>
      <c r="E63" s="107"/>
      <c r="F63" s="107"/>
      <c r="G63" s="107"/>
      <c r="H63" s="107"/>
      <c r="I63" s="107"/>
      <c r="J63" s="108">
        <f>J164</f>
        <v>0</v>
      </c>
      <c r="L63" s="105"/>
    </row>
    <row r="64" spans="2:47" s="9" customFormat="1" ht="19.899999999999999" customHeight="1">
      <c r="B64" s="105"/>
      <c r="D64" s="106" t="s">
        <v>192</v>
      </c>
      <c r="E64" s="107"/>
      <c r="F64" s="107"/>
      <c r="G64" s="107"/>
      <c r="H64" s="107"/>
      <c r="I64" s="107"/>
      <c r="J64" s="108">
        <f>J170</f>
        <v>0</v>
      </c>
      <c r="L64" s="105"/>
    </row>
    <row r="65" spans="2:12" s="9" customFormat="1" ht="19.899999999999999" customHeight="1">
      <c r="B65" s="105"/>
      <c r="D65" s="106" t="s">
        <v>198</v>
      </c>
      <c r="E65" s="107"/>
      <c r="F65" s="107"/>
      <c r="G65" s="107"/>
      <c r="H65" s="107"/>
      <c r="I65" s="107"/>
      <c r="J65" s="108">
        <f>J183</f>
        <v>0</v>
      </c>
      <c r="L65" s="105"/>
    </row>
    <row r="66" spans="2:12" s="9" customFormat="1" ht="19.899999999999999" customHeight="1">
      <c r="B66" s="105"/>
      <c r="D66" s="106" t="s">
        <v>202</v>
      </c>
      <c r="E66" s="107"/>
      <c r="F66" s="107"/>
      <c r="G66" s="107"/>
      <c r="H66" s="107"/>
      <c r="I66" s="107"/>
      <c r="J66" s="108">
        <f>J213</f>
        <v>0</v>
      </c>
      <c r="L66" s="105"/>
    </row>
    <row r="67" spans="2:12" s="9" customFormat="1" ht="19.899999999999999" customHeight="1">
      <c r="B67" s="105"/>
      <c r="D67" s="106" t="s">
        <v>2681</v>
      </c>
      <c r="E67" s="107"/>
      <c r="F67" s="107"/>
      <c r="G67" s="107"/>
      <c r="H67" s="107"/>
      <c r="I67" s="107"/>
      <c r="J67" s="108">
        <f>J220</f>
        <v>0</v>
      </c>
      <c r="L67" s="105"/>
    </row>
    <row r="68" spans="2:12" s="9" customFormat="1" ht="19.899999999999999" customHeight="1">
      <c r="B68" s="105"/>
      <c r="D68" s="106" t="s">
        <v>2610</v>
      </c>
      <c r="E68" s="107"/>
      <c r="F68" s="107"/>
      <c r="G68" s="107"/>
      <c r="H68" s="107"/>
      <c r="I68" s="107"/>
      <c r="J68" s="108">
        <f>J227</f>
        <v>0</v>
      </c>
      <c r="L68" s="105"/>
    </row>
    <row r="69" spans="2:12" s="1" customFormat="1" ht="21.75" customHeight="1">
      <c r="B69" s="34"/>
      <c r="L69" s="34"/>
    </row>
    <row r="70" spans="2:12" s="1" customFormat="1" ht="6.95" customHeight="1">
      <c r="B70" s="43"/>
      <c r="C70" s="44"/>
      <c r="D70" s="44"/>
      <c r="E70" s="44"/>
      <c r="F70" s="44"/>
      <c r="G70" s="44"/>
      <c r="H70" s="44"/>
      <c r="I70" s="44"/>
      <c r="J70" s="44"/>
      <c r="K70" s="44"/>
      <c r="L70" s="34"/>
    </row>
    <row r="74" spans="2:12" s="1" customFormat="1" ht="6.95" customHeight="1">
      <c r="B74" s="45"/>
      <c r="C74" s="46"/>
      <c r="D74" s="46"/>
      <c r="E74" s="46"/>
      <c r="F74" s="46"/>
      <c r="G74" s="46"/>
      <c r="H74" s="46"/>
      <c r="I74" s="46"/>
      <c r="J74" s="46"/>
      <c r="K74" s="46"/>
      <c r="L74" s="34"/>
    </row>
    <row r="75" spans="2:12" s="1" customFormat="1" ht="24.95" customHeight="1">
      <c r="B75" s="34"/>
      <c r="C75" s="22" t="s">
        <v>208</v>
      </c>
      <c r="L75" s="34"/>
    </row>
    <row r="76" spans="2:12" s="1" customFormat="1" ht="6.95" customHeight="1">
      <c r="B76" s="34"/>
      <c r="L76" s="34"/>
    </row>
    <row r="77" spans="2:12" s="1" customFormat="1" ht="12" customHeight="1">
      <c r="B77" s="34"/>
      <c r="C77" s="28" t="s">
        <v>16</v>
      </c>
      <c r="L77" s="34"/>
    </row>
    <row r="78" spans="2:12" s="1" customFormat="1" ht="16.5" customHeight="1">
      <c r="B78" s="34"/>
      <c r="E78" s="320" t="str">
        <f>E7</f>
        <v>II/231 Rekonstrukce ul. 28.října, II.část</v>
      </c>
      <c r="F78" s="321"/>
      <c r="G78" s="321"/>
      <c r="H78" s="321"/>
      <c r="L78" s="34"/>
    </row>
    <row r="79" spans="2:12" s="1" customFormat="1" ht="12" customHeight="1">
      <c r="B79" s="34"/>
      <c r="C79" s="28" t="s">
        <v>180</v>
      </c>
      <c r="L79" s="34"/>
    </row>
    <row r="80" spans="2:12" s="1" customFormat="1" ht="30" customHeight="1">
      <c r="B80" s="34"/>
      <c r="E80" s="315" t="str">
        <f>E9</f>
        <v>IO 310.2 - IO 310.2 - Kanalizace - přípojky odvodnění (100% SÚS)</v>
      </c>
      <c r="F80" s="322"/>
      <c r="G80" s="322"/>
      <c r="H80" s="322"/>
      <c r="L80" s="34"/>
    </row>
    <row r="81" spans="2:65" s="1" customFormat="1" ht="6.95" customHeight="1">
      <c r="B81" s="34"/>
      <c r="L81" s="34"/>
    </row>
    <row r="82" spans="2:65" s="1" customFormat="1" ht="12" customHeight="1">
      <c r="B82" s="34"/>
      <c r="C82" s="28" t="s">
        <v>21</v>
      </c>
      <c r="F82" s="26" t="str">
        <f>F12</f>
        <v xml:space="preserve"> </v>
      </c>
      <c r="I82" s="28" t="s">
        <v>23</v>
      </c>
      <c r="J82" s="51" t="str">
        <f>IF(J12="","",J12)</f>
        <v>1. 10. 2024</v>
      </c>
      <c r="L82" s="34"/>
    </row>
    <row r="83" spans="2:65" s="1" customFormat="1" ht="6.95" customHeight="1">
      <c r="B83" s="34"/>
      <c r="L83" s="34"/>
    </row>
    <row r="84" spans="2:65" s="1" customFormat="1" ht="15.2" customHeight="1">
      <c r="B84" s="34"/>
      <c r="C84" s="28" t="s">
        <v>29</v>
      </c>
      <c r="F84" s="26" t="str">
        <f>E15</f>
        <v>Statutární město Plzeň+ SÚS Plzeňského kraje, p.o.</v>
      </c>
      <c r="I84" s="28" t="s">
        <v>35</v>
      </c>
      <c r="J84" s="32" t="str">
        <f>E21</f>
        <v>PSDS s.r.o.</v>
      </c>
      <c r="L84" s="34"/>
    </row>
    <row r="85" spans="2:65" s="1" customFormat="1" ht="15.2" customHeight="1">
      <c r="B85" s="34"/>
      <c r="C85" s="28" t="s">
        <v>33</v>
      </c>
      <c r="F85" s="26" t="str">
        <f>IF(E18="","",E18)</f>
        <v>Vyplň údaj</v>
      </c>
      <c r="I85" s="28" t="s">
        <v>38</v>
      </c>
      <c r="J85" s="32" t="str">
        <f>E24</f>
        <v xml:space="preserve"> </v>
      </c>
      <c r="L85" s="34"/>
    </row>
    <row r="86" spans="2:65" s="1" customFormat="1" ht="10.35" customHeight="1">
      <c r="B86" s="34"/>
      <c r="L86" s="34"/>
    </row>
    <row r="87" spans="2:65" s="10" customFormat="1" ht="29.25" customHeight="1">
      <c r="B87" s="109"/>
      <c r="C87" s="110" t="s">
        <v>209</v>
      </c>
      <c r="D87" s="111" t="s">
        <v>61</v>
      </c>
      <c r="E87" s="111" t="s">
        <v>57</v>
      </c>
      <c r="F87" s="111" t="s">
        <v>58</v>
      </c>
      <c r="G87" s="111" t="s">
        <v>210</v>
      </c>
      <c r="H87" s="111" t="s">
        <v>211</v>
      </c>
      <c r="I87" s="111" t="s">
        <v>212</v>
      </c>
      <c r="J87" s="111" t="s">
        <v>185</v>
      </c>
      <c r="K87" s="112" t="s">
        <v>213</v>
      </c>
      <c r="L87" s="109"/>
      <c r="M87" s="58" t="s">
        <v>19</v>
      </c>
      <c r="N87" s="59" t="s">
        <v>46</v>
      </c>
      <c r="O87" s="59" t="s">
        <v>214</v>
      </c>
      <c r="P87" s="59" t="s">
        <v>215</v>
      </c>
      <c r="Q87" s="59" t="s">
        <v>216</v>
      </c>
      <c r="R87" s="59" t="s">
        <v>217</v>
      </c>
      <c r="S87" s="59" t="s">
        <v>218</v>
      </c>
      <c r="T87" s="60" t="s">
        <v>219</v>
      </c>
    </row>
    <row r="88" spans="2:65" s="1" customFormat="1" ht="22.9" customHeight="1">
      <c r="B88" s="34"/>
      <c r="C88" s="63" t="s">
        <v>220</v>
      </c>
      <c r="J88" s="113">
        <f>BK88</f>
        <v>0</v>
      </c>
      <c r="L88" s="34"/>
      <c r="M88" s="61"/>
      <c r="N88" s="52"/>
      <c r="O88" s="52"/>
      <c r="P88" s="114">
        <f>P89</f>
        <v>0</v>
      </c>
      <c r="Q88" s="52"/>
      <c r="R88" s="114">
        <f>R89</f>
        <v>95.844034219999998</v>
      </c>
      <c r="S88" s="52"/>
      <c r="T88" s="115">
        <f>T89</f>
        <v>237.2106</v>
      </c>
      <c r="AT88" s="18" t="s">
        <v>75</v>
      </c>
      <c r="AU88" s="18" t="s">
        <v>186</v>
      </c>
      <c r="BK88" s="116">
        <f>BK89</f>
        <v>0</v>
      </c>
    </row>
    <row r="89" spans="2:65" s="11" customFormat="1" ht="25.9" customHeight="1">
      <c r="B89" s="117"/>
      <c r="D89" s="118" t="s">
        <v>75</v>
      </c>
      <c r="E89" s="119" t="s">
        <v>221</v>
      </c>
      <c r="F89" s="119" t="s">
        <v>222</v>
      </c>
      <c r="I89" s="120"/>
      <c r="J89" s="121">
        <f>BK89</f>
        <v>0</v>
      </c>
      <c r="L89" s="117"/>
      <c r="M89" s="122"/>
      <c r="P89" s="123">
        <f>P90+P157+P164+P170+P183+P213+P220+P227</f>
        <v>0</v>
      </c>
      <c r="R89" s="123">
        <f>R90+R157+R164+R170+R183+R213+R220+R227</f>
        <v>95.844034219999998</v>
      </c>
      <c r="T89" s="124">
        <f>T90+T157+T164+T170+T183+T213+T220+T227</f>
        <v>237.2106</v>
      </c>
      <c r="AR89" s="118" t="s">
        <v>84</v>
      </c>
      <c r="AT89" s="125" t="s">
        <v>75</v>
      </c>
      <c r="AU89" s="125" t="s">
        <v>76</v>
      </c>
      <c r="AY89" s="118" t="s">
        <v>223</v>
      </c>
      <c r="BK89" s="126">
        <f>BK90+BK157+BK164+BK170+BK183+BK213+BK220+BK227</f>
        <v>0</v>
      </c>
    </row>
    <row r="90" spans="2:65" s="11" customFormat="1" ht="22.9" customHeight="1">
      <c r="B90" s="117"/>
      <c r="D90" s="118" t="s">
        <v>75</v>
      </c>
      <c r="E90" s="127" t="s">
        <v>84</v>
      </c>
      <c r="F90" s="127" t="s">
        <v>224</v>
      </c>
      <c r="I90" s="120"/>
      <c r="J90" s="128">
        <f>BK90</f>
        <v>0</v>
      </c>
      <c r="L90" s="117"/>
      <c r="M90" s="122"/>
      <c r="P90" s="123">
        <f>SUM(P91:P156)</f>
        <v>0</v>
      </c>
      <c r="R90" s="123">
        <f>SUM(R91:R156)</f>
        <v>0.58015000000000005</v>
      </c>
      <c r="T90" s="124">
        <f>SUM(T91:T156)</f>
        <v>237.2106</v>
      </c>
      <c r="AR90" s="118" t="s">
        <v>84</v>
      </c>
      <c r="AT90" s="125" t="s">
        <v>75</v>
      </c>
      <c r="AU90" s="125" t="s">
        <v>84</v>
      </c>
      <c r="AY90" s="118" t="s">
        <v>223</v>
      </c>
      <c r="BK90" s="126">
        <f>SUM(BK91:BK156)</f>
        <v>0</v>
      </c>
    </row>
    <row r="91" spans="2:65" s="1" customFormat="1" ht="66.75" customHeight="1">
      <c r="B91" s="34"/>
      <c r="C91" s="129" t="s">
        <v>84</v>
      </c>
      <c r="D91" s="129" t="s">
        <v>227</v>
      </c>
      <c r="E91" s="130" t="s">
        <v>693</v>
      </c>
      <c r="F91" s="131" t="s">
        <v>694</v>
      </c>
      <c r="G91" s="132" t="s">
        <v>271</v>
      </c>
      <c r="H91" s="133">
        <v>311.3</v>
      </c>
      <c r="I91" s="134"/>
      <c r="J91" s="135">
        <f>ROUND(I91*H91,2)</f>
        <v>0</v>
      </c>
      <c r="K91" s="131" t="s">
        <v>272</v>
      </c>
      <c r="L91" s="34"/>
      <c r="M91" s="136" t="s">
        <v>19</v>
      </c>
      <c r="N91" s="137" t="s">
        <v>47</v>
      </c>
      <c r="P91" s="138">
        <f>O91*H91</f>
        <v>0</v>
      </c>
      <c r="Q91" s="138">
        <v>0</v>
      </c>
      <c r="R91" s="138">
        <f>Q91*H91</f>
        <v>0</v>
      </c>
      <c r="S91" s="138">
        <v>0.44</v>
      </c>
      <c r="T91" s="139">
        <f>S91*H91</f>
        <v>136.97200000000001</v>
      </c>
      <c r="AR91" s="140" t="s">
        <v>232</v>
      </c>
      <c r="AT91" s="140" t="s">
        <v>227</v>
      </c>
      <c r="AU91" s="140" t="s">
        <v>87</v>
      </c>
      <c r="AY91" s="18" t="s">
        <v>223</v>
      </c>
      <c r="BE91" s="141">
        <f>IF(N91="základní",J91,0)</f>
        <v>0</v>
      </c>
      <c r="BF91" s="141">
        <f>IF(N91="snížená",J91,0)</f>
        <v>0</v>
      </c>
      <c r="BG91" s="141">
        <f>IF(N91="zákl. přenesená",J91,0)</f>
        <v>0</v>
      </c>
      <c r="BH91" s="141">
        <f>IF(N91="sníž. přenesená",J91,0)</f>
        <v>0</v>
      </c>
      <c r="BI91" s="141">
        <f>IF(N91="nulová",J91,0)</f>
        <v>0</v>
      </c>
      <c r="BJ91" s="18" t="s">
        <v>84</v>
      </c>
      <c r="BK91" s="141">
        <f>ROUND(I91*H91,2)</f>
        <v>0</v>
      </c>
      <c r="BL91" s="18" t="s">
        <v>232</v>
      </c>
      <c r="BM91" s="140" t="s">
        <v>2685</v>
      </c>
    </row>
    <row r="92" spans="2:65" s="1" customFormat="1" ht="11.25">
      <c r="B92" s="34"/>
      <c r="D92" s="163" t="s">
        <v>274</v>
      </c>
      <c r="F92" s="164" t="s">
        <v>696</v>
      </c>
      <c r="I92" s="165"/>
      <c r="L92" s="34"/>
      <c r="M92" s="166"/>
      <c r="T92" s="55"/>
      <c r="AT92" s="18" t="s">
        <v>274</v>
      </c>
      <c r="AU92" s="18" t="s">
        <v>87</v>
      </c>
    </row>
    <row r="93" spans="2:65" s="13" customFormat="1" ht="11.25">
      <c r="B93" s="149"/>
      <c r="D93" s="143" t="s">
        <v>249</v>
      </c>
      <c r="E93" s="150" t="s">
        <v>19</v>
      </c>
      <c r="F93" s="151" t="s">
        <v>2977</v>
      </c>
      <c r="H93" s="152">
        <v>232.65</v>
      </c>
      <c r="I93" s="153"/>
      <c r="L93" s="149"/>
      <c r="M93" s="154"/>
      <c r="T93" s="155"/>
      <c r="AT93" s="150" t="s">
        <v>249</v>
      </c>
      <c r="AU93" s="150" t="s">
        <v>87</v>
      </c>
      <c r="AV93" s="13" t="s">
        <v>87</v>
      </c>
      <c r="AW93" s="13" t="s">
        <v>37</v>
      </c>
      <c r="AX93" s="13" t="s">
        <v>76</v>
      </c>
      <c r="AY93" s="150" t="s">
        <v>223</v>
      </c>
    </row>
    <row r="94" spans="2:65" s="13" customFormat="1" ht="11.25">
      <c r="B94" s="149"/>
      <c r="D94" s="143" t="s">
        <v>249</v>
      </c>
      <c r="E94" s="150" t="s">
        <v>19</v>
      </c>
      <c r="F94" s="151" t="s">
        <v>2978</v>
      </c>
      <c r="H94" s="152">
        <v>78.650000000000006</v>
      </c>
      <c r="I94" s="153"/>
      <c r="L94" s="149"/>
      <c r="M94" s="154"/>
      <c r="T94" s="155"/>
      <c r="AT94" s="150" t="s">
        <v>249</v>
      </c>
      <c r="AU94" s="150" t="s">
        <v>87</v>
      </c>
      <c r="AV94" s="13" t="s">
        <v>87</v>
      </c>
      <c r="AW94" s="13" t="s">
        <v>37</v>
      </c>
      <c r="AX94" s="13" t="s">
        <v>76</v>
      </c>
      <c r="AY94" s="150" t="s">
        <v>223</v>
      </c>
    </row>
    <row r="95" spans="2:65" s="14" customFormat="1" ht="11.25">
      <c r="B95" s="156"/>
      <c r="D95" s="143" t="s">
        <v>249</v>
      </c>
      <c r="E95" s="157" t="s">
        <v>19</v>
      </c>
      <c r="F95" s="158" t="s">
        <v>253</v>
      </c>
      <c r="H95" s="159">
        <v>311.3</v>
      </c>
      <c r="I95" s="160"/>
      <c r="L95" s="156"/>
      <c r="M95" s="161"/>
      <c r="T95" s="162"/>
      <c r="AT95" s="157" t="s">
        <v>249</v>
      </c>
      <c r="AU95" s="157" t="s">
        <v>87</v>
      </c>
      <c r="AV95" s="14" t="s">
        <v>232</v>
      </c>
      <c r="AW95" s="14" t="s">
        <v>37</v>
      </c>
      <c r="AX95" s="14" t="s">
        <v>84</v>
      </c>
      <c r="AY95" s="157" t="s">
        <v>223</v>
      </c>
    </row>
    <row r="96" spans="2:65" s="1" customFormat="1" ht="44.25" customHeight="1">
      <c r="B96" s="34"/>
      <c r="C96" s="129" t="s">
        <v>87</v>
      </c>
      <c r="D96" s="129" t="s">
        <v>227</v>
      </c>
      <c r="E96" s="130" t="s">
        <v>681</v>
      </c>
      <c r="F96" s="131" t="s">
        <v>682</v>
      </c>
      <c r="G96" s="132" t="s">
        <v>271</v>
      </c>
      <c r="H96" s="133">
        <v>311.3</v>
      </c>
      <c r="I96" s="134"/>
      <c r="J96" s="135">
        <f>ROUND(I96*H96,2)</f>
        <v>0</v>
      </c>
      <c r="K96" s="131" t="s">
        <v>272</v>
      </c>
      <c r="L96" s="34"/>
      <c r="M96" s="136" t="s">
        <v>19</v>
      </c>
      <c r="N96" s="137" t="s">
        <v>47</v>
      </c>
      <c r="P96" s="138">
        <f>O96*H96</f>
        <v>0</v>
      </c>
      <c r="Q96" s="138">
        <v>1.0000000000000001E-5</v>
      </c>
      <c r="R96" s="138">
        <f>Q96*H96</f>
        <v>3.1130000000000003E-3</v>
      </c>
      <c r="S96" s="138">
        <v>9.1999999999999998E-2</v>
      </c>
      <c r="T96" s="139">
        <f>S96*H96</f>
        <v>28.639600000000002</v>
      </c>
      <c r="AR96" s="140" t="s">
        <v>232</v>
      </c>
      <c r="AT96" s="140" t="s">
        <v>227</v>
      </c>
      <c r="AU96" s="140" t="s">
        <v>87</v>
      </c>
      <c r="AY96" s="18" t="s">
        <v>223</v>
      </c>
      <c r="BE96" s="141">
        <f>IF(N96="základní",J96,0)</f>
        <v>0</v>
      </c>
      <c r="BF96" s="141">
        <f>IF(N96="snížená",J96,0)</f>
        <v>0</v>
      </c>
      <c r="BG96" s="141">
        <f>IF(N96="zákl. přenesená",J96,0)</f>
        <v>0</v>
      </c>
      <c r="BH96" s="141">
        <f>IF(N96="sníž. přenesená",J96,0)</f>
        <v>0</v>
      </c>
      <c r="BI96" s="141">
        <f>IF(N96="nulová",J96,0)</f>
        <v>0</v>
      </c>
      <c r="BJ96" s="18" t="s">
        <v>84</v>
      </c>
      <c r="BK96" s="141">
        <f>ROUND(I96*H96,2)</f>
        <v>0</v>
      </c>
      <c r="BL96" s="18" t="s">
        <v>232</v>
      </c>
      <c r="BM96" s="140" t="s">
        <v>2690</v>
      </c>
    </row>
    <row r="97" spans="2:65" s="1" customFormat="1" ht="11.25">
      <c r="B97" s="34"/>
      <c r="D97" s="163" t="s">
        <v>274</v>
      </c>
      <c r="F97" s="164" t="s">
        <v>684</v>
      </c>
      <c r="I97" s="165"/>
      <c r="L97" s="34"/>
      <c r="M97" s="166"/>
      <c r="T97" s="55"/>
      <c r="AT97" s="18" t="s">
        <v>274</v>
      </c>
      <c r="AU97" s="18" t="s">
        <v>87</v>
      </c>
    </row>
    <row r="98" spans="2:65" s="13" customFormat="1" ht="11.25">
      <c r="B98" s="149"/>
      <c r="D98" s="143" t="s">
        <v>249</v>
      </c>
      <c r="E98" s="150" t="s">
        <v>19</v>
      </c>
      <c r="F98" s="151" t="s">
        <v>2977</v>
      </c>
      <c r="H98" s="152">
        <v>232.65</v>
      </c>
      <c r="I98" s="153"/>
      <c r="L98" s="149"/>
      <c r="M98" s="154"/>
      <c r="T98" s="155"/>
      <c r="AT98" s="150" t="s">
        <v>249</v>
      </c>
      <c r="AU98" s="150" t="s">
        <v>87</v>
      </c>
      <c r="AV98" s="13" t="s">
        <v>87</v>
      </c>
      <c r="AW98" s="13" t="s">
        <v>37</v>
      </c>
      <c r="AX98" s="13" t="s">
        <v>76</v>
      </c>
      <c r="AY98" s="150" t="s">
        <v>223</v>
      </c>
    </row>
    <row r="99" spans="2:65" s="13" customFormat="1" ht="11.25">
      <c r="B99" s="149"/>
      <c r="D99" s="143" t="s">
        <v>249</v>
      </c>
      <c r="E99" s="150" t="s">
        <v>19</v>
      </c>
      <c r="F99" s="151" t="s">
        <v>2978</v>
      </c>
      <c r="H99" s="152">
        <v>78.650000000000006</v>
      </c>
      <c r="I99" s="153"/>
      <c r="L99" s="149"/>
      <c r="M99" s="154"/>
      <c r="T99" s="155"/>
      <c r="AT99" s="150" t="s">
        <v>249</v>
      </c>
      <c r="AU99" s="150" t="s">
        <v>87</v>
      </c>
      <c r="AV99" s="13" t="s">
        <v>87</v>
      </c>
      <c r="AW99" s="13" t="s">
        <v>37</v>
      </c>
      <c r="AX99" s="13" t="s">
        <v>76</v>
      </c>
      <c r="AY99" s="150" t="s">
        <v>223</v>
      </c>
    </row>
    <row r="100" spans="2:65" s="14" customFormat="1" ht="11.25">
      <c r="B100" s="156"/>
      <c r="D100" s="143" t="s">
        <v>249</v>
      </c>
      <c r="E100" s="157" t="s">
        <v>19</v>
      </c>
      <c r="F100" s="158" t="s">
        <v>253</v>
      </c>
      <c r="H100" s="159">
        <v>311.3</v>
      </c>
      <c r="I100" s="160"/>
      <c r="L100" s="156"/>
      <c r="M100" s="161"/>
      <c r="T100" s="162"/>
      <c r="AT100" s="157" t="s">
        <v>249</v>
      </c>
      <c r="AU100" s="157" t="s">
        <v>87</v>
      </c>
      <c r="AV100" s="14" t="s">
        <v>232</v>
      </c>
      <c r="AW100" s="14" t="s">
        <v>37</v>
      </c>
      <c r="AX100" s="14" t="s">
        <v>84</v>
      </c>
      <c r="AY100" s="157" t="s">
        <v>223</v>
      </c>
    </row>
    <row r="101" spans="2:65" s="1" customFormat="1" ht="44.25" customHeight="1">
      <c r="B101" s="34"/>
      <c r="C101" s="129" t="s">
        <v>233</v>
      </c>
      <c r="D101" s="129" t="s">
        <v>227</v>
      </c>
      <c r="E101" s="130" t="s">
        <v>687</v>
      </c>
      <c r="F101" s="131" t="s">
        <v>688</v>
      </c>
      <c r="G101" s="132" t="s">
        <v>271</v>
      </c>
      <c r="H101" s="133">
        <v>311.3</v>
      </c>
      <c r="I101" s="134"/>
      <c r="J101" s="135">
        <f>ROUND(I101*H101,2)</f>
        <v>0</v>
      </c>
      <c r="K101" s="131" t="s">
        <v>272</v>
      </c>
      <c r="L101" s="34"/>
      <c r="M101" s="136" t="s">
        <v>19</v>
      </c>
      <c r="N101" s="137" t="s">
        <v>47</v>
      </c>
      <c r="P101" s="138">
        <f>O101*H101</f>
        <v>0</v>
      </c>
      <c r="Q101" s="138">
        <v>3.0000000000000001E-5</v>
      </c>
      <c r="R101" s="138">
        <f>Q101*H101</f>
        <v>9.3390000000000001E-3</v>
      </c>
      <c r="S101" s="138">
        <v>0.23</v>
      </c>
      <c r="T101" s="139">
        <f>S101*H101</f>
        <v>71.599000000000004</v>
      </c>
      <c r="AR101" s="140" t="s">
        <v>232</v>
      </c>
      <c r="AT101" s="140" t="s">
        <v>227</v>
      </c>
      <c r="AU101" s="140" t="s">
        <v>87</v>
      </c>
      <c r="AY101" s="18" t="s">
        <v>223</v>
      </c>
      <c r="BE101" s="141">
        <f>IF(N101="základní",J101,0)</f>
        <v>0</v>
      </c>
      <c r="BF101" s="141">
        <f>IF(N101="snížená",J101,0)</f>
        <v>0</v>
      </c>
      <c r="BG101" s="141">
        <f>IF(N101="zákl. přenesená",J101,0)</f>
        <v>0</v>
      </c>
      <c r="BH101" s="141">
        <f>IF(N101="sníž. přenesená",J101,0)</f>
        <v>0</v>
      </c>
      <c r="BI101" s="141">
        <f>IF(N101="nulová",J101,0)</f>
        <v>0</v>
      </c>
      <c r="BJ101" s="18" t="s">
        <v>84</v>
      </c>
      <c r="BK101" s="141">
        <f>ROUND(I101*H101,2)</f>
        <v>0</v>
      </c>
      <c r="BL101" s="18" t="s">
        <v>232</v>
      </c>
      <c r="BM101" s="140" t="s">
        <v>2691</v>
      </c>
    </row>
    <row r="102" spans="2:65" s="1" customFormat="1" ht="11.25">
      <c r="B102" s="34"/>
      <c r="D102" s="163" t="s">
        <v>274</v>
      </c>
      <c r="F102" s="164" t="s">
        <v>690</v>
      </c>
      <c r="I102" s="165"/>
      <c r="L102" s="34"/>
      <c r="M102" s="166"/>
      <c r="T102" s="55"/>
      <c r="AT102" s="18" t="s">
        <v>274</v>
      </c>
      <c r="AU102" s="18" t="s">
        <v>87</v>
      </c>
    </row>
    <row r="103" spans="2:65" s="13" customFormat="1" ht="11.25">
      <c r="B103" s="149"/>
      <c r="D103" s="143" t="s">
        <v>249</v>
      </c>
      <c r="E103" s="150" t="s">
        <v>19</v>
      </c>
      <c r="F103" s="151" t="s">
        <v>2977</v>
      </c>
      <c r="H103" s="152">
        <v>232.65</v>
      </c>
      <c r="I103" s="153"/>
      <c r="L103" s="149"/>
      <c r="M103" s="154"/>
      <c r="T103" s="155"/>
      <c r="AT103" s="150" t="s">
        <v>249</v>
      </c>
      <c r="AU103" s="150" t="s">
        <v>87</v>
      </c>
      <c r="AV103" s="13" t="s">
        <v>87</v>
      </c>
      <c r="AW103" s="13" t="s">
        <v>37</v>
      </c>
      <c r="AX103" s="13" t="s">
        <v>76</v>
      </c>
      <c r="AY103" s="150" t="s">
        <v>223</v>
      </c>
    </row>
    <row r="104" spans="2:65" s="13" customFormat="1" ht="11.25">
      <c r="B104" s="149"/>
      <c r="D104" s="143" t="s">
        <v>249</v>
      </c>
      <c r="E104" s="150" t="s">
        <v>19</v>
      </c>
      <c r="F104" s="151" t="s">
        <v>2978</v>
      </c>
      <c r="H104" s="152">
        <v>78.650000000000006</v>
      </c>
      <c r="I104" s="153"/>
      <c r="L104" s="149"/>
      <c r="M104" s="154"/>
      <c r="T104" s="155"/>
      <c r="AT104" s="150" t="s">
        <v>249</v>
      </c>
      <c r="AU104" s="150" t="s">
        <v>87</v>
      </c>
      <c r="AV104" s="13" t="s">
        <v>87</v>
      </c>
      <c r="AW104" s="13" t="s">
        <v>37</v>
      </c>
      <c r="AX104" s="13" t="s">
        <v>76</v>
      </c>
      <c r="AY104" s="150" t="s">
        <v>223</v>
      </c>
    </row>
    <row r="105" spans="2:65" s="14" customFormat="1" ht="11.25">
      <c r="B105" s="156"/>
      <c r="D105" s="143" t="s">
        <v>249</v>
      </c>
      <c r="E105" s="157" t="s">
        <v>19</v>
      </c>
      <c r="F105" s="158" t="s">
        <v>253</v>
      </c>
      <c r="H105" s="159">
        <v>311.3</v>
      </c>
      <c r="I105" s="160"/>
      <c r="L105" s="156"/>
      <c r="M105" s="161"/>
      <c r="T105" s="162"/>
      <c r="AT105" s="157" t="s">
        <v>249</v>
      </c>
      <c r="AU105" s="157" t="s">
        <v>87</v>
      </c>
      <c r="AV105" s="14" t="s">
        <v>232</v>
      </c>
      <c r="AW105" s="14" t="s">
        <v>37</v>
      </c>
      <c r="AX105" s="14" t="s">
        <v>84</v>
      </c>
      <c r="AY105" s="157" t="s">
        <v>223</v>
      </c>
    </row>
    <row r="106" spans="2:65" s="1" customFormat="1" ht="37.9" customHeight="1">
      <c r="B106" s="34"/>
      <c r="C106" s="129" t="s">
        <v>232</v>
      </c>
      <c r="D106" s="129" t="s">
        <v>227</v>
      </c>
      <c r="E106" s="130" t="s">
        <v>302</v>
      </c>
      <c r="F106" s="131" t="s">
        <v>303</v>
      </c>
      <c r="G106" s="132" t="s">
        <v>247</v>
      </c>
      <c r="H106" s="133">
        <v>95</v>
      </c>
      <c r="I106" s="134"/>
      <c r="J106" s="135">
        <f>ROUND(I106*H106,2)</f>
        <v>0</v>
      </c>
      <c r="K106" s="131" t="s">
        <v>272</v>
      </c>
      <c r="L106" s="34"/>
      <c r="M106" s="136" t="s">
        <v>19</v>
      </c>
      <c r="N106" s="137" t="s">
        <v>47</v>
      </c>
      <c r="P106" s="138">
        <f>O106*H106</f>
        <v>0</v>
      </c>
      <c r="Q106" s="138">
        <v>0</v>
      </c>
      <c r="R106" s="138">
        <f>Q106*H106</f>
        <v>0</v>
      </c>
      <c r="S106" s="138">
        <v>0</v>
      </c>
      <c r="T106" s="139">
        <f>S106*H106</f>
        <v>0</v>
      </c>
      <c r="AR106" s="140" t="s">
        <v>232</v>
      </c>
      <c r="AT106" s="140" t="s">
        <v>227</v>
      </c>
      <c r="AU106" s="140" t="s">
        <v>87</v>
      </c>
      <c r="AY106" s="18" t="s">
        <v>223</v>
      </c>
      <c r="BE106" s="141">
        <f>IF(N106="základní",J106,0)</f>
        <v>0</v>
      </c>
      <c r="BF106" s="141">
        <f>IF(N106="snížená",J106,0)</f>
        <v>0</v>
      </c>
      <c r="BG106" s="141">
        <f>IF(N106="zákl. přenesená",J106,0)</f>
        <v>0</v>
      </c>
      <c r="BH106" s="141">
        <f>IF(N106="sníž. přenesená",J106,0)</f>
        <v>0</v>
      </c>
      <c r="BI106" s="141">
        <f>IF(N106="nulová",J106,0)</f>
        <v>0</v>
      </c>
      <c r="BJ106" s="18" t="s">
        <v>84</v>
      </c>
      <c r="BK106" s="141">
        <f>ROUND(I106*H106,2)</f>
        <v>0</v>
      </c>
      <c r="BL106" s="18" t="s">
        <v>232</v>
      </c>
      <c r="BM106" s="140" t="s">
        <v>2701</v>
      </c>
    </row>
    <row r="107" spans="2:65" s="1" customFormat="1" ht="11.25">
      <c r="B107" s="34"/>
      <c r="D107" s="163" t="s">
        <v>274</v>
      </c>
      <c r="F107" s="164" t="s">
        <v>305</v>
      </c>
      <c r="I107" s="165"/>
      <c r="L107" s="34"/>
      <c r="M107" s="166"/>
      <c r="T107" s="55"/>
      <c r="AT107" s="18" t="s">
        <v>274</v>
      </c>
      <c r="AU107" s="18" t="s">
        <v>87</v>
      </c>
    </row>
    <row r="108" spans="2:65" s="1" customFormat="1" ht="55.5" customHeight="1">
      <c r="B108" s="34"/>
      <c r="C108" s="129" t="s">
        <v>244</v>
      </c>
      <c r="D108" s="129" t="s">
        <v>227</v>
      </c>
      <c r="E108" s="130" t="s">
        <v>2708</v>
      </c>
      <c r="F108" s="131" t="s">
        <v>2709</v>
      </c>
      <c r="G108" s="132" t="s">
        <v>247</v>
      </c>
      <c r="H108" s="133">
        <v>529.21</v>
      </c>
      <c r="I108" s="134"/>
      <c r="J108" s="135">
        <f>ROUND(I108*H108,2)</f>
        <v>0</v>
      </c>
      <c r="K108" s="131" t="s">
        <v>272</v>
      </c>
      <c r="L108" s="34"/>
      <c r="M108" s="136" t="s">
        <v>19</v>
      </c>
      <c r="N108" s="137" t="s">
        <v>47</v>
      </c>
      <c r="P108" s="138">
        <f>O108*H108</f>
        <v>0</v>
      </c>
      <c r="Q108" s="138">
        <v>0</v>
      </c>
      <c r="R108" s="138">
        <f>Q108*H108</f>
        <v>0</v>
      </c>
      <c r="S108" s="138">
        <v>0</v>
      </c>
      <c r="T108" s="139">
        <f>S108*H108</f>
        <v>0</v>
      </c>
      <c r="AR108" s="140" t="s">
        <v>232</v>
      </c>
      <c r="AT108" s="140" t="s">
        <v>227</v>
      </c>
      <c r="AU108" s="140" t="s">
        <v>87</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232</v>
      </c>
      <c r="BM108" s="140" t="s">
        <v>2710</v>
      </c>
    </row>
    <row r="109" spans="2:65" s="1" customFormat="1" ht="11.25">
      <c r="B109" s="34"/>
      <c r="D109" s="163" t="s">
        <v>274</v>
      </c>
      <c r="F109" s="164" t="s">
        <v>2711</v>
      </c>
      <c r="I109" s="165"/>
      <c r="L109" s="34"/>
      <c r="M109" s="166"/>
      <c r="T109" s="55"/>
      <c r="AT109" s="18" t="s">
        <v>274</v>
      </c>
      <c r="AU109" s="18" t="s">
        <v>87</v>
      </c>
    </row>
    <row r="110" spans="2:65" s="12" customFormat="1" ht="11.25">
      <c r="B110" s="142"/>
      <c r="D110" s="143" t="s">
        <v>249</v>
      </c>
      <c r="E110" s="144" t="s">
        <v>19</v>
      </c>
      <c r="F110" s="145" t="s">
        <v>288</v>
      </c>
      <c r="H110" s="144" t="s">
        <v>19</v>
      </c>
      <c r="I110" s="146"/>
      <c r="L110" s="142"/>
      <c r="M110" s="147"/>
      <c r="T110" s="148"/>
      <c r="AT110" s="144" t="s">
        <v>249</v>
      </c>
      <c r="AU110" s="144" t="s">
        <v>87</v>
      </c>
      <c r="AV110" s="12" t="s">
        <v>84</v>
      </c>
      <c r="AW110" s="12" t="s">
        <v>37</v>
      </c>
      <c r="AX110" s="12" t="s">
        <v>76</v>
      </c>
      <c r="AY110" s="144" t="s">
        <v>223</v>
      </c>
    </row>
    <row r="111" spans="2:65" s="13" customFormat="1" ht="11.25">
      <c r="B111" s="149"/>
      <c r="D111" s="143" t="s">
        <v>249</v>
      </c>
      <c r="E111" s="150" t="s">
        <v>19</v>
      </c>
      <c r="F111" s="151" t="s">
        <v>2979</v>
      </c>
      <c r="H111" s="152">
        <v>232.65</v>
      </c>
      <c r="I111" s="153"/>
      <c r="L111" s="149"/>
      <c r="M111" s="154"/>
      <c r="T111" s="155"/>
      <c r="AT111" s="150" t="s">
        <v>249</v>
      </c>
      <c r="AU111" s="150" t="s">
        <v>87</v>
      </c>
      <c r="AV111" s="13" t="s">
        <v>87</v>
      </c>
      <c r="AW111" s="13" t="s">
        <v>37</v>
      </c>
      <c r="AX111" s="13" t="s">
        <v>76</v>
      </c>
      <c r="AY111" s="150" t="s">
        <v>223</v>
      </c>
    </row>
    <row r="112" spans="2:65" s="13" customFormat="1" ht="11.25">
      <c r="B112" s="149"/>
      <c r="D112" s="143" t="s">
        <v>249</v>
      </c>
      <c r="E112" s="150" t="s">
        <v>19</v>
      </c>
      <c r="F112" s="151" t="s">
        <v>2980</v>
      </c>
      <c r="H112" s="152">
        <v>78.650000000000006</v>
      </c>
      <c r="I112" s="153"/>
      <c r="L112" s="149"/>
      <c r="M112" s="154"/>
      <c r="T112" s="155"/>
      <c r="AT112" s="150" t="s">
        <v>249</v>
      </c>
      <c r="AU112" s="150" t="s">
        <v>87</v>
      </c>
      <c r="AV112" s="13" t="s">
        <v>87</v>
      </c>
      <c r="AW112" s="13" t="s">
        <v>37</v>
      </c>
      <c r="AX112" s="13" t="s">
        <v>76</v>
      </c>
      <c r="AY112" s="150" t="s">
        <v>223</v>
      </c>
    </row>
    <row r="113" spans="2:65" s="15" customFormat="1" ht="11.25">
      <c r="B113" s="167"/>
      <c r="D113" s="143" t="s">
        <v>249</v>
      </c>
      <c r="E113" s="168" t="s">
        <v>19</v>
      </c>
      <c r="F113" s="169" t="s">
        <v>292</v>
      </c>
      <c r="H113" s="170">
        <v>311.3</v>
      </c>
      <c r="I113" s="171"/>
      <c r="L113" s="167"/>
      <c r="M113" s="172"/>
      <c r="T113" s="173"/>
      <c r="AT113" s="168" t="s">
        <v>249</v>
      </c>
      <c r="AU113" s="168" t="s">
        <v>87</v>
      </c>
      <c r="AV113" s="15" t="s">
        <v>233</v>
      </c>
      <c r="AW113" s="15" t="s">
        <v>37</v>
      </c>
      <c r="AX113" s="15" t="s">
        <v>76</v>
      </c>
      <c r="AY113" s="168" t="s">
        <v>223</v>
      </c>
    </row>
    <row r="114" spans="2:65" s="12" customFormat="1" ht="11.25">
      <c r="B114" s="142"/>
      <c r="D114" s="143" t="s">
        <v>249</v>
      </c>
      <c r="E114" s="144" t="s">
        <v>19</v>
      </c>
      <c r="F114" s="145" t="s">
        <v>297</v>
      </c>
      <c r="H114" s="144" t="s">
        <v>19</v>
      </c>
      <c r="I114" s="146"/>
      <c r="L114" s="142"/>
      <c r="M114" s="147"/>
      <c r="T114" s="148"/>
      <c r="AT114" s="144" t="s">
        <v>249</v>
      </c>
      <c r="AU114" s="144" t="s">
        <v>87</v>
      </c>
      <c r="AV114" s="12" t="s">
        <v>84</v>
      </c>
      <c r="AW114" s="12" t="s">
        <v>37</v>
      </c>
      <c r="AX114" s="12" t="s">
        <v>76</v>
      </c>
      <c r="AY114" s="144" t="s">
        <v>223</v>
      </c>
    </row>
    <row r="115" spans="2:65" s="13" customFormat="1" ht="11.25">
      <c r="B115" s="149"/>
      <c r="D115" s="143" t="s">
        <v>249</v>
      </c>
      <c r="E115" s="150" t="s">
        <v>19</v>
      </c>
      <c r="F115" s="151" t="s">
        <v>2981</v>
      </c>
      <c r="H115" s="152">
        <v>162.85499999999999</v>
      </c>
      <c r="I115" s="153"/>
      <c r="L115" s="149"/>
      <c r="M115" s="154"/>
      <c r="T115" s="155"/>
      <c r="AT115" s="150" t="s">
        <v>249</v>
      </c>
      <c r="AU115" s="150" t="s">
        <v>87</v>
      </c>
      <c r="AV115" s="13" t="s">
        <v>87</v>
      </c>
      <c r="AW115" s="13" t="s">
        <v>37</v>
      </c>
      <c r="AX115" s="13" t="s">
        <v>76</v>
      </c>
      <c r="AY115" s="150" t="s">
        <v>223</v>
      </c>
    </row>
    <row r="116" spans="2:65" s="13" customFormat="1" ht="11.25">
      <c r="B116" s="149"/>
      <c r="D116" s="143" t="s">
        <v>249</v>
      </c>
      <c r="E116" s="150" t="s">
        <v>19</v>
      </c>
      <c r="F116" s="151" t="s">
        <v>2982</v>
      </c>
      <c r="H116" s="152">
        <v>55.055</v>
      </c>
      <c r="I116" s="153"/>
      <c r="L116" s="149"/>
      <c r="M116" s="154"/>
      <c r="T116" s="155"/>
      <c r="AT116" s="150" t="s">
        <v>249</v>
      </c>
      <c r="AU116" s="150" t="s">
        <v>87</v>
      </c>
      <c r="AV116" s="13" t="s">
        <v>87</v>
      </c>
      <c r="AW116" s="13" t="s">
        <v>37</v>
      </c>
      <c r="AX116" s="13" t="s">
        <v>76</v>
      </c>
      <c r="AY116" s="150" t="s">
        <v>223</v>
      </c>
    </row>
    <row r="117" spans="2:65" s="15" customFormat="1" ht="11.25">
      <c r="B117" s="167"/>
      <c r="D117" s="143" t="s">
        <v>249</v>
      </c>
      <c r="E117" s="168" t="s">
        <v>19</v>
      </c>
      <c r="F117" s="169" t="s">
        <v>292</v>
      </c>
      <c r="H117" s="170">
        <v>217.91</v>
      </c>
      <c r="I117" s="171"/>
      <c r="L117" s="167"/>
      <c r="M117" s="172"/>
      <c r="T117" s="173"/>
      <c r="AT117" s="168" t="s">
        <v>249</v>
      </c>
      <c r="AU117" s="168" t="s">
        <v>87</v>
      </c>
      <c r="AV117" s="15" t="s">
        <v>233</v>
      </c>
      <c r="AW117" s="15" t="s">
        <v>37</v>
      </c>
      <c r="AX117" s="15" t="s">
        <v>76</v>
      </c>
      <c r="AY117" s="168" t="s">
        <v>223</v>
      </c>
    </row>
    <row r="118" spans="2:65" s="14" customFormat="1" ht="11.25">
      <c r="B118" s="156"/>
      <c r="D118" s="143" t="s">
        <v>249</v>
      </c>
      <c r="E118" s="157" t="s">
        <v>19</v>
      </c>
      <c r="F118" s="158" t="s">
        <v>253</v>
      </c>
      <c r="H118" s="159">
        <v>529.21</v>
      </c>
      <c r="I118" s="160"/>
      <c r="L118" s="156"/>
      <c r="M118" s="161"/>
      <c r="T118" s="162"/>
      <c r="AT118" s="157" t="s">
        <v>249</v>
      </c>
      <c r="AU118" s="157" t="s">
        <v>87</v>
      </c>
      <c r="AV118" s="14" t="s">
        <v>232</v>
      </c>
      <c r="AW118" s="14" t="s">
        <v>37</v>
      </c>
      <c r="AX118" s="14" t="s">
        <v>84</v>
      </c>
      <c r="AY118" s="157" t="s">
        <v>223</v>
      </c>
    </row>
    <row r="119" spans="2:65" s="1" customFormat="1" ht="37.9" customHeight="1">
      <c r="B119" s="34"/>
      <c r="C119" s="129" t="s">
        <v>254</v>
      </c>
      <c r="D119" s="129" t="s">
        <v>227</v>
      </c>
      <c r="E119" s="130" t="s">
        <v>2721</v>
      </c>
      <c r="F119" s="131" t="s">
        <v>2722</v>
      </c>
      <c r="G119" s="132" t="s">
        <v>271</v>
      </c>
      <c r="H119" s="133">
        <v>962.2</v>
      </c>
      <c r="I119" s="134"/>
      <c r="J119" s="135">
        <f>ROUND(I119*H119,2)</f>
        <v>0</v>
      </c>
      <c r="K119" s="131" t="s">
        <v>272</v>
      </c>
      <c r="L119" s="34"/>
      <c r="M119" s="136" t="s">
        <v>19</v>
      </c>
      <c r="N119" s="137" t="s">
        <v>47</v>
      </c>
      <c r="P119" s="138">
        <f>O119*H119</f>
        <v>0</v>
      </c>
      <c r="Q119" s="138">
        <v>5.9000000000000003E-4</v>
      </c>
      <c r="R119" s="138">
        <f>Q119*H119</f>
        <v>0.56769800000000004</v>
      </c>
      <c r="S119" s="138">
        <v>0</v>
      </c>
      <c r="T119" s="139">
        <f>S119*H119</f>
        <v>0</v>
      </c>
      <c r="AR119" s="140" t="s">
        <v>232</v>
      </c>
      <c r="AT119" s="140" t="s">
        <v>227</v>
      </c>
      <c r="AU119" s="140" t="s">
        <v>87</v>
      </c>
      <c r="AY119" s="18" t="s">
        <v>223</v>
      </c>
      <c r="BE119" s="141">
        <f>IF(N119="základní",J119,0)</f>
        <v>0</v>
      </c>
      <c r="BF119" s="141">
        <f>IF(N119="snížená",J119,0)</f>
        <v>0</v>
      </c>
      <c r="BG119" s="141">
        <f>IF(N119="zákl. přenesená",J119,0)</f>
        <v>0</v>
      </c>
      <c r="BH119" s="141">
        <f>IF(N119="sníž. přenesená",J119,0)</f>
        <v>0</v>
      </c>
      <c r="BI119" s="141">
        <f>IF(N119="nulová",J119,0)</f>
        <v>0</v>
      </c>
      <c r="BJ119" s="18" t="s">
        <v>84</v>
      </c>
      <c r="BK119" s="141">
        <f>ROUND(I119*H119,2)</f>
        <v>0</v>
      </c>
      <c r="BL119" s="18" t="s">
        <v>232</v>
      </c>
      <c r="BM119" s="140" t="s">
        <v>2723</v>
      </c>
    </row>
    <row r="120" spans="2:65" s="1" customFormat="1" ht="11.25">
      <c r="B120" s="34"/>
      <c r="D120" s="163" t="s">
        <v>274</v>
      </c>
      <c r="F120" s="164" t="s">
        <v>2724</v>
      </c>
      <c r="I120" s="165"/>
      <c r="L120" s="34"/>
      <c r="M120" s="166"/>
      <c r="T120" s="55"/>
      <c r="AT120" s="18" t="s">
        <v>274</v>
      </c>
      <c r="AU120" s="18" t="s">
        <v>87</v>
      </c>
    </row>
    <row r="121" spans="2:65" s="13" customFormat="1" ht="11.25">
      <c r="B121" s="149"/>
      <c r="D121" s="143" t="s">
        <v>249</v>
      </c>
      <c r="E121" s="150" t="s">
        <v>19</v>
      </c>
      <c r="F121" s="151" t="s">
        <v>2983</v>
      </c>
      <c r="H121" s="152">
        <v>719.1</v>
      </c>
      <c r="I121" s="153"/>
      <c r="L121" s="149"/>
      <c r="M121" s="154"/>
      <c r="T121" s="155"/>
      <c r="AT121" s="150" t="s">
        <v>249</v>
      </c>
      <c r="AU121" s="150" t="s">
        <v>87</v>
      </c>
      <c r="AV121" s="13" t="s">
        <v>87</v>
      </c>
      <c r="AW121" s="13" t="s">
        <v>37</v>
      </c>
      <c r="AX121" s="13" t="s">
        <v>76</v>
      </c>
      <c r="AY121" s="150" t="s">
        <v>223</v>
      </c>
    </row>
    <row r="122" spans="2:65" s="13" customFormat="1" ht="11.25">
      <c r="B122" s="149"/>
      <c r="D122" s="143" t="s">
        <v>249</v>
      </c>
      <c r="E122" s="150" t="s">
        <v>19</v>
      </c>
      <c r="F122" s="151" t="s">
        <v>2984</v>
      </c>
      <c r="H122" s="152">
        <v>243.1</v>
      </c>
      <c r="I122" s="153"/>
      <c r="L122" s="149"/>
      <c r="M122" s="154"/>
      <c r="T122" s="155"/>
      <c r="AT122" s="150" t="s">
        <v>249</v>
      </c>
      <c r="AU122" s="150" t="s">
        <v>87</v>
      </c>
      <c r="AV122" s="13" t="s">
        <v>87</v>
      </c>
      <c r="AW122" s="13" t="s">
        <v>37</v>
      </c>
      <c r="AX122" s="13" t="s">
        <v>76</v>
      </c>
      <c r="AY122" s="150" t="s">
        <v>223</v>
      </c>
    </row>
    <row r="123" spans="2:65" s="14" customFormat="1" ht="11.25">
      <c r="B123" s="156"/>
      <c r="D123" s="143" t="s">
        <v>249</v>
      </c>
      <c r="E123" s="157" t="s">
        <v>19</v>
      </c>
      <c r="F123" s="158" t="s">
        <v>253</v>
      </c>
      <c r="H123" s="159">
        <v>962.2</v>
      </c>
      <c r="I123" s="160"/>
      <c r="L123" s="156"/>
      <c r="M123" s="161"/>
      <c r="T123" s="162"/>
      <c r="AT123" s="157" t="s">
        <v>249</v>
      </c>
      <c r="AU123" s="157" t="s">
        <v>87</v>
      </c>
      <c r="AV123" s="14" t="s">
        <v>232</v>
      </c>
      <c r="AW123" s="14" t="s">
        <v>37</v>
      </c>
      <c r="AX123" s="14" t="s">
        <v>84</v>
      </c>
      <c r="AY123" s="157" t="s">
        <v>223</v>
      </c>
    </row>
    <row r="124" spans="2:65" s="1" customFormat="1" ht="37.9" customHeight="1">
      <c r="B124" s="34"/>
      <c r="C124" s="129" t="s">
        <v>262</v>
      </c>
      <c r="D124" s="129" t="s">
        <v>227</v>
      </c>
      <c r="E124" s="130" t="s">
        <v>2728</v>
      </c>
      <c r="F124" s="131" t="s">
        <v>2729</v>
      </c>
      <c r="G124" s="132" t="s">
        <v>271</v>
      </c>
      <c r="H124" s="133">
        <v>962.2</v>
      </c>
      <c r="I124" s="134"/>
      <c r="J124" s="135">
        <f>ROUND(I124*H124,2)</f>
        <v>0</v>
      </c>
      <c r="K124" s="131" t="s">
        <v>272</v>
      </c>
      <c r="L124" s="34"/>
      <c r="M124" s="136" t="s">
        <v>19</v>
      </c>
      <c r="N124" s="137" t="s">
        <v>47</v>
      </c>
      <c r="P124" s="138">
        <f>O124*H124</f>
        <v>0</v>
      </c>
      <c r="Q124" s="138">
        <v>0</v>
      </c>
      <c r="R124" s="138">
        <f>Q124*H124</f>
        <v>0</v>
      </c>
      <c r="S124" s="138">
        <v>0</v>
      </c>
      <c r="T124" s="139">
        <f>S124*H124</f>
        <v>0</v>
      </c>
      <c r="AR124" s="140" t="s">
        <v>232</v>
      </c>
      <c r="AT124" s="140" t="s">
        <v>227</v>
      </c>
      <c r="AU124" s="140" t="s">
        <v>87</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232</v>
      </c>
      <c r="BM124" s="140" t="s">
        <v>2730</v>
      </c>
    </row>
    <row r="125" spans="2:65" s="1" customFormat="1" ht="11.25">
      <c r="B125" s="34"/>
      <c r="D125" s="163" t="s">
        <v>274</v>
      </c>
      <c r="F125" s="164" t="s">
        <v>2731</v>
      </c>
      <c r="I125" s="165"/>
      <c r="L125" s="34"/>
      <c r="M125" s="166"/>
      <c r="T125" s="55"/>
      <c r="AT125" s="18" t="s">
        <v>274</v>
      </c>
      <c r="AU125" s="18" t="s">
        <v>87</v>
      </c>
    </row>
    <row r="126" spans="2:65" s="13" customFormat="1" ht="11.25">
      <c r="B126" s="149"/>
      <c r="D126" s="143" t="s">
        <v>249</v>
      </c>
      <c r="E126" s="150" t="s">
        <v>19</v>
      </c>
      <c r="F126" s="151" t="s">
        <v>2983</v>
      </c>
      <c r="H126" s="152">
        <v>719.1</v>
      </c>
      <c r="I126" s="153"/>
      <c r="L126" s="149"/>
      <c r="M126" s="154"/>
      <c r="T126" s="155"/>
      <c r="AT126" s="150" t="s">
        <v>249</v>
      </c>
      <c r="AU126" s="150" t="s">
        <v>87</v>
      </c>
      <c r="AV126" s="13" t="s">
        <v>87</v>
      </c>
      <c r="AW126" s="13" t="s">
        <v>37</v>
      </c>
      <c r="AX126" s="13" t="s">
        <v>76</v>
      </c>
      <c r="AY126" s="150" t="s">
        <v>223</v>
      </c>
    </row>
    <row r="127" spans="2:65" s="13" customFormat="1" ht="11.25">
      <c r="B127" s="149"/>
      <c r="D127" s="143" t="s">
        <v>249</v>
      </c>
      <c r="E127" s="150" t="s">
        <v>19</v>
      </c>
      <c r="F127" s="151" t="s">
        <v>2984</v>
      </c>
      <c r="H127" s="152">
        <v>243.1</v>
      </c>
      <c r="I127" s="153"/>
      <c r="L127" s="149"/>
      <c r="M127" s="154"/>
      <c r="T127" s="155"/>
      <c r="AT127" s="150" t="s">
        <v>249</v>
      </c>
      <c r="AU127" s="150" t="s">
        <v>87</v>
      </c>
      <c r="AV127" s="13" t="s">
        <v>87</v>
      </c>
      <c r="AW127" s="13" t="s">
        <v>37</v>
      </c>
      <c r="AX127" s="13" t="s">
        <v>76</v>
      </c>
      <c r="AY127" s="150" t="s">
        <v>223</v>
      </c>
    </row>
    <row r="128" spans="2:65" s="14" customFormat="1" ht="11.25">
      <c r="B128" s="156"/>
      <c r="D128" s="143" t="s">
        <v>249</v>
      </c>
      <c r="E128" s="157" t="s">
        <v>19</v>
      </c>
      <c r="F128" s="158" t="s">
        <v>253</v>
      </c>
      <c r="H128" s="159">
        <v>962.2</v>
      </c>
      <c r="I128" s="160"/>
      <c r="L128" s="156"/>
      <c r="M128" s="161"/>
      <c r="T128" s="162"/>
      <c r="AT128" s="157" t="s">
        <v>249</v>
      </c>
      <c r="AU128" s="157" t="s">
        <v>87</v>
      </c>
      <c r="AV128" s="14" t="s">
        <v>232</v>
      </c>
      <c r="AW128" s="14" t="s">
        <v>37</v>
      </c>
      <c r="AX128" s="14" t="s">
        <v>84</v>
      </c>
      <c r="AY128" s="157" t="s">
        <v>223</v>
      </c>
    </row>
    <row r="129" spans="2:65" s="1" customFormat="1" ht="66.75" customHeight="1">
      <c r="B129" s="34"/>
      <c r="C129" s="129" t="s">
        <v>268</v>
      </c>
      <c r="D129" s="129" t="s">
        <v>227</v>
      </c>
      <c r="E129" s="130" t="s">
        <v>245</v>
      </c>
      <c r="F129" s="131" t="s">
        <v>246</v>
      </c>
      <c r="G129" s="132" t="s">
        <v>247</v>
      </c>
      <c r="H129" s="133">
        <v>311.3</v>
      </c>
      <c r="I129" s="134"/>
      <c r="J129" s="135">
        <f>ROUND(I129*H129,2)</f>
        <v>0</v>
      </c>
      <c r="K129" s="131" t="s">
        <v>231</v>
      </c>
      <c r="L129" s="34"/>
      <c r="M129" s="136" t="s">
        <v>19</v>
      </c>
      <c r="N129" s="137" t="s">
        <v>47</v>
      </c>
      <c r="P129" s="138">
        <f>O129*H129</f>
        <v>0</v>
      </c>
      <c r="Q129" s="138">
        <v>0</v>
      </c>
      <c r="R129" s="138">
        <f>Q129*H129</f>
        <v>0</v>
      </c>
      <c r="S129" s="138">
        <v>0</v>
      </c>
      <c r="T129" s="139">
        <f>S129*H129</f>
        <v>0</v>
      </c>
      <c r="AR129" s="140" t="s">
        <v>232</v>
      </c>
      <c r="AT129" s="140" t="s">
        <v>227</v>
      </c>
      <c r="AU129" s="140" t="s">
        <v>87</v>
      </c>
      <c r="AY129" s="18" t="s">
        <v>223</v>
      </c>
      <c r="BE129" s="141">
        <f>IF(N129="základní",J129,0)</f>
        <v>0</v>
      </c>
      <c r="BF129" s="141">
        <f>IF(N129="snížená",J129,0)</f>
        <v>0</v>
      </c>
      <c r="BG129" s="141">
        <f>IF(N129="zákl. přenesená",J129,0)</f>
        <v>0</v>
      </c>
      <c r="BH129" s="141">
        <f>IF(N129="sníž. přenesená",J129,0)</f>
        <v>0</v>
      </c>
      <c r="BI129" s="141">
        <f>IF(N129="nulová",J129,0)</f>
        <v>0</v>
      </c>
      <c r="BJ129" s="18" t="s">
        <v>84</v>
      </c>
      <c r="BK129" s="141">
        <f>ROUND(I129*H129,2)</f>
        <v>0</v>
      </c>
      <c r="BL129" s="18" t="s">
        <v>232</v>
      </c>
      <c r="BM129" s="140" t="s">
        <v>2985</v>
      </c>
    </row>
    <row r="130" spans="2:65" s="12" customFormat="1" ht="11.25">
      <c r="B130" s="142"/>
      <c r="D130" s="143" t="s">
        <v>249</v>
      </c>
      <c r="E130" s="144" t="s">
        <v>19</v>
      </c>
      <c r="F130" s="145" t="s">
        <v>250</v>
      </c>
      <c r="H130" s="144" t="s">
        <v>19</v>
      </c>
      <c r="I130" s="146"/>
      <c r="L130" s="142"/>
      <c r="M130" s="147"/>
      <c r="T130" s="148"/>
      <c r="AT130" s="144" t="s">
        <v>249</v>
      </c>
      <c r="AU130" s="144" t="s">
        <v>87</v>
      </c>
      <c r="AV130" s="12" t="s">
        <v>84</v>
      </c>
      <c r="AW130" s="12" t="s">
        <v>37</v>
      </c>
      <c r="AX130" s="12" t="s">
        <v>76</v>
      </c>
      <c r="AY130" s="144" t="s">
        <v>223</v>
      </c>
    </row>
    <row r="131" spans="2:65" s="13" customFormat="1" ht="11.25">
      <c r="B131" s="149"/>
      <c r="D131" s="143" t="s">
        <v>249</v>
      </c>
      <c r="E131" s="150" t="s">
        <v>19</v>
      </c>
      <c r="F131" s="151" t="s">
        <v>2986</v>
      </c>
      <c r="H131" s="152">
        <v>311.3</v>
      </c>
      <c r="I131" s="153"/>
      <c r="L131" s="149"/>
      <c r="M131" s="154"/>
      <c r="T131" s="155"/>
      <c r="AT131" s="150" t="s">
        <v>249</v>
      </c>
      <c r="AU131" s="150" t="s">
        <v>87</v>
      </c>
      <c r="AV131" s="13" t="s">
        <v>87</v>
      </c>
      <c r="AW131" s="13" t="s">
        <v>37</v>
      </c>
      <c r="AX131" s="13" t="s">
        <v>84</v>
      </c>
      <c r="AY131" s="150" t="s">
        <v>223</v>
      </c>
    </row>
    <row r="132" spans="2:65" s="1" customFormat="1" ht="66.75" customHeight="1">
      <c r="B132" s="34"/>
      <c r="C132" s="129" t="s">
        <v>282</v>
      </c>
      <c r="D132" s="129" t="s">
        <v>227</v>
      </c>
      <c r="E132" s="130" t="s">
        <v>255</v>
      </c>
      <c r="F132" s="131" t="s">
        <v>256</v>
      </c>
      <c r="G132" s="132" t="s">
        <v>247</v>
      </c>
      <c r="H132" s="133">
        <v>217.91</v>
      </c>
      <c r="I132" s="134"/>
      <c r="J132" s="135">
        <f>ROUND(I132*H132,2)</f>
        <v>0</v>
      </c>
      <c r="K132" s="131" t="s">
        <v>231</v>
      </c>
      <c r="L132" s="34"/>
      <c r="M132" s="136" t="s">
        <v>19</v>
      </c>
      <c r="N132" s="137" t="s">
        <v>47</v>
      </c>
      <c r="P132" s="138">
        <f>O132*H132</f>
        <v>0</v>
      </c>
      <c r="Q132" s="138">
        <v>0</v>
      </c>
      <c r="R132" s="138">
        <f>Q132*H132</f>
        <v>0</v>
      </c>
      <c r="S132" s="138">
        <v>0</v>
      </c>
      <c r="T132" s="139">
        <f>S132*H132</f>
        <v>0</v>
      </c>
      <c r="AR132" s="140" t="s">
        <v>232</v>
      </c>
      <c r="AT132" s="140" t="s">
        <v>227</v>
      </c>
      <c r="AU132" s="140" t="s">
        <v>87</v>
      </c>
      <c r="AY132" s="18" t="s">
        <v>223</v>
      </c>
      <c r="BE132" s="141">
        <f>IF(N132="základní",J132,0)</f>
        <v>0</v>
      </c>
      <c r="BF132" s="141">
        <f>IF(N132="snížená",J132,0)</f>
        <v>0</v>
      </c>
      <c r="BG132" s="141">
        <f>IF(N132="zákl. přenesená",J132,0)</f>
        <v>0</v>
      </c>
      <c r="BH132" s="141">
        <f>IF(N132="sníž. přenesená",J132,0)</f>
        <v>0</v>
      </c>
      <c r="BI132" s="141">
        <f>IF(N132="nulová",J132,0)</f>
        <v>0</v>
      </c>
      <c r="BJ132" s="18" t="s">
        <v>84</v>
      </c>
      <c r="BK132" s="141">
        <f>ROUND(I132*H132,2)</f>
        <v>0</v>
      </c>
      <c r="BL132" s="18" t="s">
        <v>232</v>
      </c>
      <c r="BM132" s="140" t="s">
        <v>2987</v>
      </c>
    </row>
    <row r="133" spans="2:65" s="12" customFormat="1" ht="11.25">
      <c r="B133" s="142"/>
      <c r="D133" s="143" t="s">
        <v>249</v>
      </c>
      <c r="E133" s="144" t="s">
        <v>19</v>
      </c>
      <c r="F133" s="145" t="s">
        <v>258</v>
      </c>
      <c r="H133" s="144" t="s">
        <v>19</v>
      </c>
      <c r="I133" s="146"/>
      <c r="L133" s="142"/>
      <c r="M133" s="147"/>
      <c r="T133" s="148"/>
      <c r="AT133" s="144" t="s">
        <v>249</v>
      </c>
      <c r="AU133" s="144" t="s">
        <v>87</v>
      </c>
      <c r="AV133" s="12" t="s">
        <v>84</v>
      </c>
      <c r="AW133" s="12" t="s">
        <v>37</v>
      </c>
      <c r="AX133" s="12" t="s">
        <v>76</v>
      </c>
      <c r="AY133" s="144" t="s">
        <v>223</v>
      </c>
    </row>
    <row r="134" spans="2:65" s="13" customFormat="1" ht="11.25">
      <c r="B134" s="149"/>
      <c r="D134" s="143" t="s">
        <v>249</v>
      </c>
      <c r="E134" s="150" t="s">
        <v>19</v>
      </c>
      <c r="F134" s="151" t="s">
        <v>2988</v>
      </c>
      <c r="H134" s="152">
        <v>217.91</v>
      </c>
      <c r="I134" s="153"/>
      <c r="L134" s="149"/>
      <c r="M134" s="154"/>
      <c r="T134" s="155"/>
      <c r="AT134" s="150" t="s">
        <v>249</v>
      </c>
      <c r="AU134" s="150" t="s">
        <v>87</v>
      </c>
      <c r="AV134" s="13" t="s">
        <v>87</v>
      </c>
      <c r="AW134" s="13" t="s">
        <v>37</v>
      </c>
      <c r="AX134" s="13" t="s">
        <v>84</v>
      </c>
      <c r="AY134" s="150" t="s">
        <v>223</v>
      </c>
    </row>
    <row r="135" spans="2:65" s="1" customFormat="1" ht="49.15" customHeight="1">
      <c r="B135" s="34"/>
      <c r="C135" s="129" t="s">
        <v>301</v>
      </c>
      <c r="D135" s="129" t="s">
        <v>227</v>
      </c>
      <c r="E135" s="130" t="s">
        <v>263</v>
      </c>
      <c r="F135" s="131" t="s">
        <v>264</v>
      </c>
      <c r="G135" s="132" t="s">
        <v>265</v>
      </c>
      <c r="H135" s="133">
        <v>607.03499999999997</v>
      </c>
      <c r="I135" s="134"/>
      <c r="J135" s="135">
        <f>ROUND(I135*H135,2)</f>
        <v>0</v>
      </c>
      <c r="K135" s="131" t="s">
        <v>231</v>
      </c>
      <c r="L135" s="34"/>
      <c r="M135" s="136" t="s">
        <v>19</v>
      </c>
      <c r="N135" s="137" t="s">
        <v>47</v>
      </c>
      <c r="P135" s="138">
        <f>O135*H135</f>
        <v>0</v>
      </c>
      <c r="Q135" s="138">
        <v>0</v>
      </c>
      <c r="R135" s="138">
        <f>Q135*H135</f>
        <v>0</v>
      </c>
      <c r="S135" s="138">
        <v>0</v>
      </c>
      <c r="T135" s="139">
        <f>S135*H135</f>
        <v>0</v>
      </c>
      <c r="AR135" s="140" t="s">
        <v>232</v>
      </c>
      <c r="AT135" s="140" t="s">
        <v>227</v>
      </c>
      <c r="AU135" s="140" t="s">
        <v>87</v>
      </c>
      <c r="AY135" s="18" t="s">
        <v>223</v>
      </c>
      <c r="BE135" s="141">
        <f>IF(N135="základní",J135,0)</f>
        <v>0</v>
      </c>
      <c r="BF135" s="141">
        <f>IF(N135="snížená",J135,0)</f>
        <v>0</v>
      </c>
      <c r="BG135" s="141">
        <f>IF(N135="zákl. přenesená",J135,0)</f>
        <v>0</v>
      </c>
      <c r="BH135" s="141">
        <f>IF(N135="sníž. přenesená",J135,0)</f>
        <v>0</v>
      </c>
      <c r="BI135" s="141">
        <f>IF(N135="nulová",J135,0)</f>
        <v>0</v>
      </c>
      <c r="BJ135" s="18" t="s">
        <v>84</v>
      </c>
      <c r="BK135" s="141">
        <f>ROUND(I135*H135,2)</f>
        <v>0</v>
      </c>
      <c r="BL135" s="18" t="s">
        <v>232</v>
      </c>
      <c r="BM135" s="140" t="s">
        <v>2989</v>
      </c>
    </row>
    <row r="136" spans="2:65" s="13" customFormat="1" ht="22.5">
      <c r="B136" s="149"/>
      <c r="D136" s="143" t="s">
        <v>249</v>
      </c>
      <c r="E136" s="150" t="s">
        <v>19</v>
      </c>
      <c r="F136" s="151" t="s">
        <v>2990</v>
      </c>
      <c r="H136" s="152">
        <v>607.03499999999997</v>
      </c>
      <c r="I136" s="153"/>
      <c r="L136" s="149"/>
      <c r="M136" s="154"/>
      <c r="T136" s="155"/>
      <c r="AT136" s="150" t="s">
        <v>249</v>
      </c>
      <c r="AU136" s="150" t="s">
        <v>87</v>
      </c>
      <c r="AV136" s="13" t="s">
        <v>87</v>
      </c>
      <c r="AW136" s="13" t="s">
        <v>37</v>
      </c>
      <c r="AX136" s="13" t="s">
        <v>84</v>
      </c>
      <c r="AY136" s="150" t="s">
        <v>223</v>
      </c>
    </row>
    <row r="137" spans="2:65" s="1" customFormat="1" ht="44.25" customHeight="1">
      <c r="B137" s="34"/>
      <c r="C137" s="129" t="s">
        <v>308</v>
      </c>
      <c r="D137" s="129" t="s">
        <v>227</v>
      </c>
      <c r="E137" s="130" t="s">
        <v>347</v>
      </c>
      <c r="F137" s="131" t="s">
        <v>348</v>
      </c>
      <c r="G137" s="132" t="s">
        <v>247</v>
      </c>
      <c r="H137" s="133">
        <v>357.99599999999998</v>
      </c>
      <c r="I137" s="134"/>
      <c r="J137" s="135">
        <f>ROUND(I137*H137,2)</f>
        <v>0</v>
      </c>
      <c r="K137" s="131" t="s">
        <v>272</v>
      </c>
      <c r="L137" s="34"/>
      <c r="M137" s="136" t="s">
        <v>19</v>
      </c>
      <c r="N137" s="137" t="s">
        <v>47</v>
      </c>
      <c r="P137" s="138">
        <f>O137*H137</f>
        <v>0</v>
      </c>
      <c r="Q137" s="138">
        <v>0</v>
      </c>
      <c r="R137" s="138">
        <f>Q137*H137</f>
        <v>0</v>
      </c>
      <c r="S137" s="138">
        <v>0</v>
      </c>
      <c r="T137" s="139">
        <f>S137*H137</f>
        <v>0</v>
      </c>
      <c r="AR137" s="140" t="s">
        <v>232</v>
      </c>
      <c r="AT137" s="140" t="s">
        <v>227</v>
      </c>
      <c r="AU137" s="140" t="s">
        <v>87</v>
      </c>
      <c r="AY137" s="18" t="s">
        <v>223</v>
      </c>
      <c r="BE137" s="141">
        <f>IF(N137="základní",J137,0)</f>
        <v>0</v>
      </c>
      <c r="BF137" s="141">
        <f>IF(N137="snížená",J137,0)</f>
        <v>0</v>
      </c>
      <c r="BG137" s="141">
        <f>IF(N137="zákl. přenesená",J137,0)</f>
        <v>0</v>
      </c>
      <c r="BH137" s="141">
        <f>IF(N137="sníž. přenesená",J137,0)</f>
        <v>0</v>
      </c>
      <c r="BI137" s="141">
        <f>IF(N137="nulová",J137,0)</f>
        <v>0</v>
      </c>
      <c r="BJ137" s="18" t="s">
        <v>84</v>
      </c>
      <c r="BK137" s="141">
        <f>ROUND(I137*H137,2)</f>
        <v>0</v>
      </c>
      <c r="BL137" s="18" t="s">
        <v>232</v>
      </c>
      <c r="BM137" s="140" t="s">
        <v>2740</v>
      </c>
    </row>
    <row r="138" spans="2:65" s="1" customFormat="1" ht="11.25">
      <c r="B138" s="34"/>
      <c r="D138" s="163" t="s">
        <v>274</v>
      </c>
      <c r="F138" s="164" t="s">
        <v>350</v>
      </c>
      <c r="I138" s="165"/>
      <c r="L138" s="34"/>
      <c r="M138" s="166"/>
      <c r="T138" s="55"/>
      <c r="AT138" s="18" t="s">
        <v>274</v>
      </c>
      <c r="AU138" s="18" t="s">
        <v>87</v>
      </c>
    </row>
    <row r="139" spans="2:65" s="13" customFormat="1" ht="11.25">
      <c r="B139" s="149"/>
      <c r="D139" s="143" t="s">
        <v>249</v>
      </c>
      <c r="E139" s="150" t="s">
        <v>19</v>
      </c>
      <c r="F139" s="151" t="s">
        <v>2991</v>
      </c>
      <c r="H139" s="152">
        <v>267.548</v>
      </c>
      <c r="I139" s="153"/>
      <c r="L139" s="149"/>
      <c r="M139" s="154"/>
      <c r="T139" s="155"/>
      <c r="AT139" s="150" t="s">
        <v>249</v>
      </c>
      <c r="AU139" s="150" t="s">
        <v>87</v>
      </c>
      <c r="AV139" s="13" t="s">
        <v>87</v>
      </c>
      <c r="AW139" s="13" t="s">
        <v>37</v>
      </c>
      <c r="AX139" s="13" t="s">
        <v>76</v>
      </c>
      <c r="AY139" s="150" t="s">
        <v>223</v>
      </c>
    </row>
    <row r="140" spans="2:65" s="13" customFormat="1" ht="11.25">
      <c r="B140" s="149"/>
      <c r="D140" s="143" t="s">
        <v>249</v>
      </c>
      <c r="E140" s="150" t="s">
        <v>19</v>
      </c>
      <c r="F140" s="151" t="s">
        <v>2992</v>
      </c>
      <c r="H140" s="152">
        <v>90.447999999999993</v>
      </c>
      <c r="I140" s="153"/>
      <c r="L140" s="149"/>
      <c r="M140" s="154"/>
      <c r="T140" s="155"/>
      <c r="AT140" s="150" t="s">
        <v>249</v>
      </c>
      <c r="AU140" s="150" t="s">
        <v>87</v>
      </c>
      <c r="AV140" s="13" t="s">
        <v>87</v>
      </c>
      <c r="AW140" s="13" t="s">
        <v>37</v>
      </c>
      <c r="AX140" s="13" t="s">
        <v>76</v>
      </c>
      <c r="AY140" s="150" t="s">
        <v>223</v>
      </c>
    </row>
    <row r="141" spans="2:65" s="14" customFormat="1" ht="11.25">
      <c r="B141" s="156"/>
      <c r="D141" s="143" t="s">
        <v>249</v>
      </c>
      <c r="E141" s="157" t="s">
        <v>19</v>
      </c>
      <c r="F141" s="158" t="s">
        <v>253</v>
      </c>
      <c r="H141" s="159">
        <v>357.99599999999998</v>
      </c>
      <c r="I141" s="160"/>
      <c r="L141" s="156"/>
      <c r="M141" s="161"/>
      <c r="T141" s="162"/>
      <c r="AT141" s="157" t="s">
        <v>249</v>
      </c>
      <c r="AU141" s="157" t="s">
        <v>87</v>
      </c>
      <c r="AV141" s="14" t="s">
        <v>232</v>
      </c>
      <c r="AW141" s="14" t="s">
        <v>37</v>
      </c>
      <c r="AX141" s="14" t="s">
        <v>84</v>
      </c>
      <c r="AY141" s="157" t="s">
        <v>223</v>
      </c>
    </row>
    <row r="142" spans="2:65" s="1" customFormat="1" ht="16.5" customHeight="1">
      <c r="B142" s="34"/>
      <c r="C142" s="174" t="s">
        <v>8</v>
      </c>
      <c r="D142" s="174" t="s">
        <v>314</v>
      </c>
      <c r="E142" s="175" t="s">
        <v>315</v>
      </c>
      <c r="F142" s="176" t="s">
        <v>316</v>
      </c>
      <c r="G142" s="177" t="s">
        <v>265</v>
      </c>
      <c r="H142" s="178">
        <v>715.99199999999996</v>
      </c>
      <c r="I142" s="179"/>
      <c r="J142" s="180">
        <f>ROUND(I142*H142,2)</f>
        <v>0</v>
      </c>
      <c r="K142" s="176" t="s">
        <v>272</v>
      </c>
      <c r="L142" s="181"/>
      <c r="M142" s="182" t="s">
        <v>19</v>
      </c>
      <c r="N142" s="183" t="s">
        <v>47</v>
      </c>
      <c r="P142" s="138">
        <f>O142*H142</f>
        <v>0</v>
      </c>
      <c r="Q142" s="138">
        <v>0</v>
      </c>
      <c r="R142" s="138">
        <f>Q142*H142</f>
        <v>0</v>
      </c>
      <c r="S142" s="138">
        <v>0</v>
      </c>
      <c r="T142" s="139">
        <f>S142*H142</f>
        <v>0</v>
      </c>
      <c r="AR142" s="140" t="s">
        <v>268</v>
      </c>
      <c r="AT142" s="140" t="s">
        <v>314</v>
      </c>
      <c r="AU142" s="140" t="s">
        <v>87</v>
      </c>
      <c r="AY142" s="18" t="s">
        <v>223</v>
      </c>
      <c r="BE142" s="141">
        <f>IF(N142="základní",J142,0)</f>
        <v>0</v>
      </c>
      <c r="BF142" s="141">
        <f>IF(N142="snížená",J142,0)</f>
        <v>0</v>
      </c>
      <c r="BG142" s="141">
        <f>IF(N142="zákl. přenesená",J142,0)</f>
        <v>0</v>
      </c>
      <c r="BH142" s="141">
        <f>IF(N142="sníž. přenesená",J142,0)</f>
        <v>0</v>
      </c>
      <c r="BI142" s="141">
        <f>IF(N142="nulová",J142,0)</f>
        <v>0</v>
      </c>
      <c r="BJ142" s="18" t="s">
        <v>84</v>
      </c>
      <c r="BK142" s="141">
        <f>ROUND(I142*H142,2)</f>
        <v>0</v>
      </c>
      <c r="BL142" s="18" t="s">
        <v>232</v>
      </c>
      <c r="BM142" s="140" t="s">
        <v>2745</v>
      </c>
    </row>
    <row r="143" spans="2:65" s="13" customFormat="1" ht="11.25">
      <c r="B143" s="149"/>
      <c r="D143" s="143" t="s">
        <v>249</v>
      </c>
      <c r="E143" s="150" t="s">
        <v>19</v>
      </c>
      <c r="F143" s="151" t="s">
        <v>2991</v>
      </c>
      <c r="H143" s="152">
        <v>267.548</v>
      </c>
      <c r="I143" s="153"/>
      <c r="L143" s="149"/>
      <c r="M143" s="154"/>
      <c r="T143" s="155"/>
      <c r="AT143" s="150" t="s">
        <v>249</v>
      </c>
      <c r="AU143" s="150" t="s">
        <v>87</v>
      </c>
      <c r="AV143" s="13" t="s">
        <v>87</v>
      </c>
      <c r="AW143" s="13" t="s">
        <v>37</v>
      </c>
      <c r="AX143" s="13" t="s">
        <v>76</v>
      </c>
      <c r="AY143" s="150" t="s">
        <v>223</v>
      </c>
    </row>
    <row r="144" spans="2:65" s="13" customFormat="1" ht="11.25">
      <c r="B144" s="149"/>
      <c r="D144" s="143" t="s">
        <v>249</v>
      </c>
      <c r="E144" s="150" t="s">
        <v>19</v>
      </c>
      <c r="F144" s="151" t="s">
        <v>2992</v>
      </c>
      <c r="H144" s="152">
        <v>90.447999999999993</v>
      </c>
      <c r="I144" s="153"/>
      <c r="L144" s="149"/>
      <c r="M144" s="154"/>
      <c r="T144" s="155"/>
      <c r="AT144" s="150" t="s">
        <v>249</v>
      </c>
      <c r="AU144" s="150" t="s">
        <v>87</v>
      </c>
      <c r="AV144" s="13" t="s">
        <v>87</v>
      </c>
      <c r="AW144" s="13" t="s">
        <v>37</v>
      </c>
      <c r="AX144" s="13" t="s">
        <v>76</v>
      </c>
      <c r="AY144" s="150" t="s">
        <v>223</v>
      </c>
    </row>
    <row r="145" spans="2:65" s="14" customFormat="1" ht="11.25">
      <c r="B145" s="156"/>
      <c r="D145" s="143" t="s">
        <v>249</v>
      </c>
      <c r="E145" s="157" t="s">
        <v>19</v>
      </c>
      <c r="F145" s="158" t="s">
        <v>253</v>
      </c>
      <c r="H145" s="159">
        <v>357.99599999999998</v>
      </c>
      <c r="I145" s="160"/>
      <c r="L145" s="156"/>
      <c r="M145" s="161"/>
      <c r="T145" s="162"/>
      <c r="AT145" s="157" t="s">
        <v>249</v>
      </c>
      <c r="AU145" s="157" t="s">
        <v>87</v>
      </c>
      <c r="AV145" s="14" t="s">
        <v>232</v>
      </c>
      <c r="AW145" s="14" t="s">
        <v>37</v>
      </c>
      <c r="AX145" s="14" t="s">
        <v>84</v>
      </c>
      <c r="AY145" s="157" t="s">
        <v>223</v>
      </c>
    </row>
    <row r="146" spans="2:65" s="13" customFormat="1" ht="11.25">
      <c r="B146" s="149"/>
      <c r="D146" s="143" t="s">
        <v>249</v>
      </c>
      <c r="F146" s="151" t="s">
        <v>2993</v>
      </c>
      <c r="H146" s="152">
        <v>715.99199999999996</v>
      </c>
      <c r="I146" s="153"/>
      <c r="L146" s="149"/>
      <c r="M146" s="154"/>
      <c r="T146" s="155"/>
      <c r="AT146" s="150" t="s">
        <v>249</v>
      </c>
      <c r="AU146" s="150" t="s">
        <v>87</v>
      </c>
      <c r="AV146" s="13" t="s">
        <v>87</v>
      </c>
      <c r="AW146" s="13" t="s">
        <v>4</v>
      </c>
      <c r="AX146" s="13" t="s">
        <v>84</v>
      </c>
      <c r="AY146" s="150" t="s">
        <v>223</v>
      </c>
    </row>
    <row r="147" spans="2:65" s="1" customFormat="1" ht="66.75" customHeight="1">
      <c r="B147" s="34"/>
      <c r="C147" s="129" t="s">
        <v>322</v>
      </c>
      <c r="D147" s="129" t="s">
        <v>227</v>
      </c>
      <c r="E147" s="130" t="s">
        <v>2207</v>
      </c>
      <c r="F147" s="131" t="s">
        <v>2208</v>
      </c>
      <c r="G147" s="132" t="s">
        <v>247</v>
      </c>
      <c r="H147" s="133">
        <v>124.52</v>
      </c>
      <c r="I147" s="134"/>
      <c r="J147" s="135">
        <f>ROUND(I147*H147,2)</f>
        <v>0</v>
      </c>
      <c r="K147" s="131" t="s">
        <v>272</v>
      </c>
      <c r="L147" s="34"/>
      <c r="M147" s="136" t="s">
        <v>19</v>
      </c>
      <c r="N147" s="137" t="s">
        <v>47</v>
      </c>
      <c r="P147" s="138">
        <f>O147*H147</f>
        <v>0</v>
      </c>
      <c r="Q147" s="138">
        <v>0</v>
      </c>
      <c r="R147" s="138">
        <f>Q147*H147</f>
        <v>0</v>
      </c>
      <c r="S147" s="138">
        <v>0</v>
      </c>
      <c r="T147" s="139">
        <f>S147*H147</f>
        <v>0</v>
      </c>
      <c r="AR147" s="140" t="s">
        <v>232</v>
      </c>
      <c r="AT147" s="140" t="s">
        <v>227</v>
      </c>
      <c r="AU147" s="140" t="s">
        <v>87</v>
      </c>
      <c r="AY147" s="18" t="s">
        <v>223</v>
      </c>
      <c r="BE147" s="141">
        <f>IF(N147="základní",J147,0)</f>
        <v>0</v>
      </c>
      <c r="BF147" s="141">
        <f>IF(N147="snížená",J147,0)</f>
        <v>0</v>
      </c>
      <c r="BG147" s="141">
        <f>IF(N147="zákl. přenesená",J147,0)</f>
        <v>0</v>
      </c>
      <c r="BH147" s="141">
        <f>IF(N147="sníž. přenesená",J147,0)</f>
        <v>0</v>
      </c>
      <c r="BI147" s="141">
        <f>IF(N147="nulová",J147,0)</f>
        <v>0</v>
      </c>
      <c r="BJ147" s="18" t="s">
        <v>84</v>
      </c>
      <c r="BK147" s="141">
        <f>ROUND(I147*H147,2)</f>
        <v>0</v>
      </c>
      <c r="BL147" s="18" t="s">
        <v>232</v>
      </c>
      <c r="BM147" s="140" t="s">
        <v>2747</v>
      </c>
    </row>
    <row r="148" spans="2:65" s="1" customFormat="1" ht="11.25">
      <c r="B148" s="34"/>
      <c r="D148" s="163" t="s">
        <v>274</v>
      </c>
      <c r="F148" s="164" t="s">
        <v>2210</v>
      </c>
      <c r="I148" s="165"/>
      <c r="L148" s="34"/>
      <c r="M148" s="166"/>
      <c r="T148" s="55"/>
      <c r="AT148" s="18" t="s">
        <v>274</v>
      </c>
      <c r="AU148" s="18" t="s">
        <v>87</v>
      </c>
    </row>
    <row r="149" spans="2:65" s="13" customFormat="1" ht="11.25">
      <c r="B149" s="149"/>
      <c r="D149" s="143" t="s">
        <v>249</v>
      </c>
      <c r="E149" s="150" t="s">
        <v>19</v>
      </c>
      <c r="F149" s="151" t="s">
        <v>2994</v>
      </c>
      <c r="H149" s="152">
        <v>93.06</v>
      </c>
      <c r="I149" s="153"/>
      <c r="L149" s="149"/>
      <c r="M149" s="154"/>
      <c r="T149" s="155"/>
      <c r="AT149" s="150" t="s">
        <v>249</v>
      </c>
      <c r="AU149" s="150" t="s">
        <v>87</v>
      </c>
      <c r="AV149" s="13" t="s">
        <v>87</v>
      </c>
      <c r="AW149" s="13" t="s">
        <v>37</v>
      </c>
      <c r="AX149" s="13" t="s">
        <v>76</v>
      </c>
      <c r="AY149" s="150" t="s">
        <v>223</v>
      </c>
    </row>
    <row r="150" spans="2:65" s="13" customFormat="1" ht="11.25">
      <c r="B150" s="149"/>
      <c r="D150" s="143" t="s">
        <v>249</v>
      </c>
      <c r="E150" s="150" t="s">
        <v>19</v>
      </c>
      <c r="F150" s="151" t="s">
        <v>2995</v>
      </c>
      <c r="H150" s="152">
        <v>31.46</v>
      </c>
      <c r="I150" s="153"/>
      <c r="L150" s="149"/>
      <c r="M150" s="154"/>
      <c r="T150" s="155"/>
      <c r="AT150" s="150" t="s">
        <v>249</v>
      </c>
      <c r="AU150" s="150" t="s">
        <v>87</v>
      </c>
      <c r="AV150" s="13" t="s">
        <v>87</v>
      </c>
      <c r="AW150" s="13" t="s">
        <v>37</v>
      </c>
      <c r="AX150" s="13" t="s">
        <v>76</v>
      </c>
      <c r="AY150" s="150" t="s">
        <v>223</v>
      </c>
    </row>
    <row r="151" spans="2:65" s="14" customFormat="1" ht="11.25">
      <c r="B151" s="156"/>
      <c r="D151" s="143" t="s">
        <v>249</v>
      </c>
      <c r="E151" s="157" t="s">
        <v>19</v>
      </c>
      <c r="F151" s="158" t="s">
        <v>253</v>
      </c>
      <c r="H151" s="159">
        <v>124.52</v>
      </c>
      <c r="I151" s="160"/>
      <c r="L151" s="156"/>
      <c r="M151" s="161"/>
      <c r="T151" s="162"/>
      <c r="AT151" s="157" t="s">
        <v>249</v>
      </c>
      <c r="AU151" s="157" t="s">
        <v>87</v>
      </c>
      <c r="AV151" s="14" t="s">
        <v>232</v>
      </c>
      <c r="AW151" s="14" t="s">
        <v>37</v>
      </c>
      <c r="AX151" s="14" t="s">
        <v>84</v>
      </c>
      <c r="AY151" s="157" t="s">
        <v>223</v>
      </c>
    </row>
    <row r="152" spans="2:65" s="1" customFormat="1" ht="16.5" customHeight="1">
      <c r="B152" s="34"/>
      <c r="C152" s="174" t="s">
        <v>328</v>
      </c>
      <c r="D152" s="174" t="s">
        <v>314</v>
      </c>
      <c r="E152" s="175" t="s">
        <v>2751</v>
      </c>
      <c r="F152" s="176" t="s">
        <v>2752</v>
      </c>
      <c r="G152" s="177" t="s">
        <v>265</v>
      </c>
      <c r="H152" s="178">
        <v>249.04</v>
      </c>
      <c r="I152" s="179"/>
      <c r="J152" s="180">
        <f>ROUND(I152*H152,2)</f>
        <v>0</v>
      </c>
      <c r="K152" s="176" t="s">
        <v>272</v>
      </c>
      <c r="L152" s="181"/>
      <c r="M152" s="182" t="s">
        <v>19</v>
      </c>
      <c r="N152" s="183" t="s">
        <v>47</v>
      </c>
      <c r="P152" s="138">
        <f>O152*H152</f>
        <v>0</v>
      </c>
      <c r="Q152" s="138">
        <v>0</v>
      </c>
      <c r="R152" s="138">
        <f>Q152*H152</f>
        <v>0</v>
      </c>
      <c r="S152" s="138">
        <v>0</v>
      </c>
      <c r="T152" s="139">
        <f>S152*H152</f>
        <v>0</v>
      </c>
      <c r="AR152" s="140" t="s">
        <v>268</v>
      </c>
      <c r="AT152" s="140" t="s">
        <v>314</v>
      </c>
      <c r="AU152" s="140" t="s">
        <v>87</v>
      </c>
      <c r="AY152" s="18" t="s">
        <v>223</v>
      </c>
      <c r="BE152" s="141">
        <f>IF(N152="základní",J152,0)</f>
        <v>0</v>
      </c>
      <c r="BF152" s="141">
        <f>IF(N152="snížená",J152,0)</f>
        <v>0</v>
      </c>
      <c r="BG152" s="141">
        <f>IF(N152="zákl. přenesená",J152,0)</f>
        <v>0</v>
      </c>
      <c r="BH152" s="141">
        <f>IF(N152="sníž. přenesená",J152,0)</f>
        <v>0</v>
      </c>
      <c r="BI152" s="141">
        <f>IF(N152="nulová",J152,0)</f>
        <v>0</v>
      </c>
      <c r="BJ152" s="18" t="s">
        <v>84</v>
      </c>
      <c r="BK152" s="141">
        <f>ROUND(I152*H152,2)</f>
        <v>0</v>
      </c>
      <c r="BL152" s="18" t="s">
        <v>232</v>
      </c>
      <c r="BM152" s="140" t="s">
        <v>2753</v>
      </c>
    </row>
    <row r="153" spans="2:65" s="13" customFormat="1" ht="11.25">
      <c r="B153" s="149"/>
      <c r="D153" s="143" t="s">
        <v>249</v>
      </c>
      <c r="E153" s="150" t="s">
        <v>19</v>
      </c>
      <c r="F153" s="151" t="s">
        <v>2994</v>
      </c>
      <c r="H153" s="152">
        <v>93.06</v>
      </c>
      <c r="I153" s="153"/>
      <c r="L153" s="149"/>
      <c r="M153" s="154"/>
      <c r="T153" s="155"/>
      <c r="AT153" s="150" t="s">
        <v>249</v>
      </c>
      <c r="AU153" s="150" t="s">
        <v>87</v>
      </c>
      <c r="AV153" s="13" t="s">
        <v>87</v>
      </c>
      <c r="AW153" s="13" t="s">
        <v>37</v>
      </c>
      <c r="AX153" s="13" t="s">
        <v>76</v>
      </c>
      <c r="AY153" s="150" t="s">
        <v>223</v>
      </c>
    </row>
    <row r="154" spans="2:65" s="13" customFormat="1" ht="11.25">
      <c r="B154" s="149"/>
      <c r="D154" s="143" t="s">
        <v>249</v>
      </c>
      <c r="E154" s="150" t="s">
        <v>19</v>
      </c>
      <c r="F154" s="151" t="s">
        <v>2995</v>
      </c>
      <c r="H154" s="152">
        <v>31.46</v>
      </c>
      <c r="I154" s="153"/>
      <c r="L154" s="149"/>
      <c r="M154" s="154"/>
      <c r="T154" s="155"/>
      <c r="AT154" s="150" t="s">
        <v>249</v>
      </c>
      <c r="AU154" s="150" t="s">
        <v>87</v>
      </c>
      <c r="AV154" s="13" t="s">
        <v>87</v>
      </c>
      <c r="AW154" s="13" t="s">
        <v>37</v>
      </c>
      <c r="AX154" s="13" t="s">
        <v>76</v>
      </c>
      <c r="AY154" s="150" t="s">
        <v>223</v>
      </c>
    </row>
    <row r="155" spans="2:65" s="14" customFormat="1" ht="11.25">
      <c r="B155" s="156"/>
      <c r="D155" s="143" t="s">
        <v>249</v>
      </c>
      <c r="E155" s="157" t="s">
        <v>19</v>
      </c>
      <c r="F155" s="158" t="s">
        <v>253</v>
      </c>
      <c r="H155" s="159">
        <v>124.52</v>
      </c>
      <c r="I155" s="160"/>
      <c r="L155" s="156"/>
      <c r="M155" s="161"/>
      <c r="T155" s="162"/>
      <c r="AT155" s="157" t="s">
        <v>249</v>
      </c>
      <c r="AU155" s="157" t="s">
        <v>87</v>
      </c>
      <c r="AV155" s="14" t="s">
        <v>232</v>
      </c>
      <c r="AW155" s="14" t="s">
        <v>37</v>
      </c>
      <c r="AX155" s="14" t="s">
        <v>84</v>
      </c>
      <c r="AY155" s="157" t="s">
        <v>223</v>
      </c>
    </row>
    <row r="156" spans="2:65" s="13" customFormat="1" ht="11.25">
      <c r="B156" s="149"/>
      <c r="D156" s="143" t="s">
        <v>249</v>
      </c>
      <c r="F156" s="151" t="s">
        <v>2996</v>
      </c>
      <c r="H156" s="152">
        <v>249.04</v>
      </c>
      <c r="I156" s="153"/>
      <c r="L156" s="149"/>
      <c r="M156" s="154"/>
      <c r="T156" s="155"/>
      <c r="AT156" s="150" t="s">
        <v>249</v>
      </c>
      <c r="AU156" s="150" t="s">
        <v>87</v>
      </c>
      <c r="AV156" s="13" t="s">
        <v>87</v>
      </c>
      <c r="AW156" s="13" t="s">
        <v>4</v>
      </c>
      <c r="AX156" s="13" t="s">
        <v>84</v>
      </c>
      <c r="AY156" s="150" t="s">
        <v>223</v>
      </c>
    </row>
    <row r="157" spans="2:65" s="11" customFormat="1" ht="22.9" customHeight="1">
      <c r="B157" s="117"/>
      <c r="D157" s="118" t="s">
        <v>75</v>
      </c>
      <c r="E157" s="127" t="s">
        <v>87</v>
      </c>
      <c r="F157" s="127" t="s">
        <v>1203</v>
      </c>
      <c r="I157" s="120"/>
      <c r="J157" s="128">
        <f>BK157</f>
        <v>0</v>
      </c>
      <c r="L157" s="117"/>
      <c r="M157" s="122"/>
      <c r="P157" s="123">
        <f>SUM(P158:P163)</f>
        <v>0</v>
      </c>
      <c r="R157" s="123">
        <f>SUM(R158:R163)</f>
        <v>9.3390000000000001E-2</v>
      </c>
      <c r="T157" s="124">
        <f>SUM(T158:T163)</f>
        <v>0</v>
      </c>
      <c r="AR157" s="118" t="s">
        <v>84</v>
      </c>
      <c r="AT157" s="125" t="s">
        <v>75</v>
      </c>
      <c r="AU157" s="125" t="s">
        <v>84</v>
      </c>
      <c r="AY157" s="118" t="s">
        <v>223</v>
      </c>
      <c r="BK157" s="126">
        <f>SUM(BK158:BK163)</f>
        <v>0</v>
      </c>
    </row>
    <row r="158" spans="2:65" s="1" customFormat="1" ht="24.2" customHeight="1">
      <c r="B158" s="34"/>
      <c r="C158" s="129" t="s">
        <v>334</v>
      </c>
      <c r="D158" s="129" t="s">
        <v>227</v>
      </c>
      <c r="E158" s="130" t="s">
        <v>2755</v>
      </c>
      <c r="F158" s="131" t="s">
        <v>2756</v>
      </c>
      <c r="G158" s="132" t="s">
        <v>563</v>
      </c>
      <c r="H158" s="133">
        <v>283</v>
      </c>
      <c r="I158" s="134"/>
      <c r="J158" s="135">
        <f>ROUND(I158*H158,2)</f>
        <v>0</v>
      </c>
      <c r="K158" s="131" t="s">
        <v>272</v>
      </c>
      <c r="L158" s="34"/>
      <c r="M158" s="136" t="s">
        <v>19</v>
      </c>
      <c r="N158" s="137" t="s">
        <v>47</v>
      </c>
      <c r="P158" s="138">
        <f>O158*H158</f>
        <v>0</v>
      </c>
      <c r="Q158" s="138">
        <v>3.3E-4</v>
      </c>
      <c r="R158" s="138">
        <f>Q158*H158</f>
        <v>9.3390000000000001E-2</v>
      </c>
      <c r="S158" s="138">
        <v>0</v>
      </c>
      <c r="T158" s="139">
        <f>S158*H158</f>
        <v>0</v>
      </c>
      <c r="AR158" s="140" t="s">
        <v>232</v>
      </c>
      <c r="AT158" s="140" t="s">
        <v>227</v>
      </c>
      <c r="AU158" s="140" t="s">
        <v>87</v>
      </c>
      <c r="AY158" s="18" t="s">
        <v>223</v>
      </c>
      <c r="BE158" s="141">
        <f>IF(N158="základní",J158,0)</f>
        <v>0</v>
      </c>
      <c r="BF158" s="141">
        <f>IF(N158="snížená",J158,0)</f>
        <v>0</v>
      </c>
      <c r="BG158" s="141">
        <f>IF(N158="zákl. přenesená",J158,0)</f>
        <v>0</v>
      </c>
      <c r="BH158" s="141">
        <f>IF(N158="sníž. přenesená",J158,0)</f>
        <v>0</v>
      </c>
      <c r="BI158" s="141">
        <f>IF(N158="nulová",J158,0)</f>
        <v>0</v>
      </c>
      <c r="BJ158" s="18" t="s">
        <v>84</v>
      </c>
      <c r="BK158" s="141">
        <f>ROUND(I158*H158,2)</f>
        <v>0</v>
      </c>
      <c r="BL158" s="18" t="s">
        <v>232</v>
      </c>
      <c r="BM158" s="140" t="s">
        <v>2757</v>
      </c>
    </row>
    <row r="159" spans="2:65" s="1" customFormat="1" ht="11.25">
      <c r="B159" s="34"/>
      <c r="D159" s="163" t="s">
        <v>274</v>
      </c>
      <c r="F159" s="164" t="s">
        <v>2758</v>
      </c>
      <c r="I159" s="165"/>
      <c r="L159" s="34"/>
      <c r="M159" s="166"/>
      <c r="T159" s="55"/>
      <c r="AT159" s="18" t="s">
        <v>274</v>
      </c>
      <c r="AU159" s="18" t="s">
        <v>87</v>
      </c>
    </row>
    <row r="160" spans="2:65" s="12" customFormat="1" ht="11.25">
      <c r="B160" s="142"/>
      <c r="D160" s="143" t="s">
        <v>249</v>
      </c>
      <c r="E160" s="144" t="s">
        <v>19</v>
      </c>
      <c r="F160" s="145" t="s">
        <v>2759</v>
      </c>
      <c r="H160" s="144" t="s">
        <v>19</v>
      </c>
      <c r="I160" s="146"/>
      <c r="L160" s="142"/>
      <c r="M160" s="147"/>
      <c r="T160" s="148"/>
      <c r="AT160" s="144" t="s">
        <v>249</v>
      </c>
      <c r="AU160" s="144" t="s">
        <v>87</v>
      </c>
      <c r="AV160" s="12" t="s">
        <v>84</v>
      </c>
      <c r="AW160" s="12" t="s">
        <v>37</v>
      </c>
      <c r="AX160" s="12" t="s">
        <v>76</v>
      </c>
      <c r="AY160" s="144" t="s">
        <v>223</v>
      </c>
    </row>
    <row r="161" spans="2:65" s="13" customFormat="1" ht="11.25">
      <c r="B161" s="149"/>
      <c r="D161" s="143" t="s">
        <v>249</v>
      </c>
      <c r="E161" s="150" t="s">
        <v>19</v>
      </c>
      <c r="F161" s="151" t="s">
        <v>2997</v>
      </c>
      <c r="H161" s="152">
        <v>211.5</v>
      </c>
      <c r="I161" s="153"/>
      <c r="L161" s="149"/>
      <c r="M161" s="154"/>
      <c r="T161" s="155"/>
      <c r="AT161" s="150" t="s">
        <v>249</v>
      </c>
      <c r="AU161" s="150" t="s">
        <v>87</v>
      </c>
      <c r="AV161" s="13" t="s">
        <v>87</v>
      </c>
      <c r="AW161" s="13" t="s">
        <v>37</v>
      </c>
      <c r="AX161" s="13" t="s">
        <v>76</v>
      </c>
      <c r="AY161" s="150" t="s">
        <v>223</v>
      </c>
    </row>
    <row r="162" spans="2:65" s="13" customFormat="1" ht="11.25">
      <c r="B162" s="149"/>
      <c r="D162" s="143" t="s">
        <v>249</v>
      </c>
      <c r="E162" s="150" t="s">
        <v>19</v>
      </c>
      <c r="F162" s="151" t="s">
        <v>2998</v>
      </c>
      <c r="H162" s="152">
        <v>71.5</v>
      </c>
      <c r="I162" s="153"/>
      <c r="L162" s="149"/>
      <c r="M162" s="154"/>
      <c r="T162" s="155"/>
      <c r="AT162" s="150" t="s">
        <v>249</v>
      </c>
      <c r="AU162" s="150" t="s">
        <v>87</v>
      </c>
      <c r="AV162" s="13" t="s">
        <v>87</v>
      </c>
      <c r="AW162" s="13" t="s">
        <v>37</v>
      </c>
      <c r="AX162" s="13" t="s">
        <v>76</v>
      </c>
      <c r="AY162" s="150" t="s">
        <v>223</v>
      </c>
    </row>
    <row r="163" spans="2:65" s="14" customFormat="1" ht="11.25">
      <c r="B163" s="156"/>
      <c r="D163" s="143" t="s">
        <v>249</v>
      </c>
      <c r="E163" s="157" t="s">
        <v>19</v>
      </c>
      <c r="F163" s="158" t="s">
        <v>253</v>
      </c>
      <c r="H163" s="159">
        <v>283</v>
      </c>
      <c r="I163" s="160"/>
      <c r="L163" s="156"/>
      <c r="M163" s="161"/>
      <c r="T163" s="162"/>
      <c r="AT163" s="157" t="s">
        <v>249</v>
      </c>
      <c r="AU163" s="157" t="s">
        <v>87</v>
      </c>
      <c r="AV163" s="14" t="s">
        <v>232</v>
      </c>
      <c r="AW163" s="14" t="s">
        <v>37</v>
      </c>
      <c r="AX163" s="14" t="s">
        <v>84</v>
      </c>
      <c r="AY163" s="157" t="s">
        <v>223</v>
      </c>
    </row>
    <row r="164" spans="2:65" s="11" customFormat="1" ht="22.9" customHeight="1">
      <c r="B164" s="117"/>
      <c r="D164" s="118" t="s">
        <v>75</v>
      </c>
      <c r="E164" s="127" t="s">
        <v>232</v>
      </c>
      <c r="F164" s="127" t="s">
        <v>2216</v>
      </c>
      <c r="I164" s="120"/>
      <c r="J164" s="128">
        <f>BK164</f>
        <v>0</v>
      </c>
      <c r="L164" s="117"/>
      <c r="M164" s="122"/>
      <c r="P164" s="123">
        <f>SUM(P165:P169)</f>
        <v>0</v>
      </c>
      <c r="R164" s="123">
        <f>SUM(R165:R169)</f>
        <v>88.291395919999999</v>
      </c>
      <c r="T164" s="124">
        <f>SUM(T165:T169)</f>
        <v>0</v>
      </c>
      <c r="AR164" s="118" t="s">
        <v>84</v>
      </c>
      <c r="AT164" s="125" t="s">
        <v>75</v>
      </c>
      <c r="AU164" s="125" t="s">
        <v>84</v>
      </c>
      <c r="AY164" s="118" t="s">
        <v>223</v>
      </c>
      <c r="BK164" s="126">
        <f>SUM(BK165:BK169)</f>
        <v>0</v>
      </c>
    </row>
    <row r="165" spans="2:65" s="1" customFormat="1" ht="33" customHeight="1">
      <c r="B165" s="34"/>
      <c r="C165" s="129" t="s">
        <v>340</v>
      </c>
      <c r="D165" s="129" t="s">
        <v>227</v>
      </c>
      <c r="E165" s="130" t="s">
        <v>2217</v>
      </c>
      <c r="F165" s="131" t="s">
        <v>2218</v>
      </c>
      <c r="G165" s="132" t="s">
        <v>247</v>
      </c>
      <c r="H165" s="133">
        <v>46.695999999999998</v>
      </c>
      <c r="I165" s="134"/>
      <c r="J165" s="135">
        <f>ROUND(I165*H165,2)</f>
        <v>0</v>
      </c>
      <c r="K165" s="131" t="s">
        <v>272</v>
      </c>
      <c r="L165" s="34"/>
      <c r="M165" s="136" t="s">
        <v>19</v>
      </c>
      <c r="N165" s="137" t="s">
        <v>47</v>
      </c>
      <c r="P165" s="138">
        <f>O165*H165</f>
        <v>0</v>
      </c>
      <c r="Q165" s="138">
        <v>1.8907700000000001</v>
      </c>
      <c r="R165" s="138">
        <f>Q165*H165</f>
        <v>88.291395919999999</v>
      </c>
      <c r="S165" s="138">
        <v>0</v>
      </c>
      <c r="T165" s="139">
        <f>S165*H165</f>
        <v>0</v>
      </c>
      <c r="AR165" s="140" t="s">
        <v>232</v>
      </c>
      <c r="AT165" s="140" t="s">
        <v>227</v>
      </c>
      <c r="AU165" s="140" t="s">
        <v>87</v>
      </c>
      <c r="AY165" s="18" t="s">
        <v>223</v>
      </c>
      <c r="BE165" s="141">
        <f>IF(N165="základní",J165,0)</f>
        <v>0</v>
      </c>
      <c r="BF165" s="141">
        <f>IF(N165="snížená",J165,0)</f>
        <v>0</v>
      </c>
      <c r="BG165" s="141">
        <f>IF(N165="zákl. přenesená",J165,0)</f>
        <v>0</v>
      </c>
      <c r="BH165" s="141">
        <f>IF(N165="sníž. přenesená",J165,0)</f>
        <v>0</v>
      </c>
      <c r="BI165" s="141">
        <f>IF(N165="nulová",J165,0)</f>
        <v>0</v>
      </c>
      <c r="BJ165" s="18" t="s">
        <v>84</v>
      </c>
      <c r="BK165" s="141">
        <f>ROUND(I165*H165,2)</f>
        <v>0</v>
      </c>
      <c r="BL165" s="18" t="s">
        <v>232</v>
      </c>
      <c r="BM165" s="140" t="s">
        <v>2999</v>
      </c>
    </row>
    <row r="166" spans="2:65" s="1" customFormat="1" ht="11.25">
      <c r="B166" s="34"/>
      <c r="D166" s="163" t="s">
        <v>274</v>
      </c>
      <c r="F166" s="164" t="s">
        <v>2220</v>
      </c>
      <c r="I166" s="165"/>
      <c r="L166" s="34"/>
      <c r="M166" s="166"/>
      <c r="T166" s="55"/>
      <c r="AT166" s="18" t="s">
        <v>274</v>
      </c>
      <c r="AU166" s="18" t="s">
        <v>87</v>
      </c>
    </row>
    <row r="167" spans="2:65" s="13" customFormat="1" ht="11.25">
      <c r="B167" s="149"/>
      <c r="D167" s="143" t="s">
        <v>249</v>
      </c>
      <c r="E167" s="150" t="s">
        <v>19</v>
      </c>
      <c r="F167" s="151" t="s">
        <v>3000</v>
      </c>
      <c r="H167" s="152">
        <v>34.898000000000003</v>
      </c>
      <c r="I167" s="153"/>
      <c r="L167" s="149"/>
      <c r="M167" s="154"/>
      <c r="T167" s="155"/>
      <c r="AT167" s="150" t="s">
        <v>249</v>
      </c>
      <c r="AU167" s="150" t="s">
        <v>87</v>
      </c>
      <c r="AV167" s="13" t="s">
        <v>87</v>
      </c>
      <c r="AW167" s="13" t="s">
        <v>37</v>
      </c>
      <c r="AX167" s="13" t="s">
        <v>76</v>
      </c>
      <c r="AY167" s="150" t="s">
        <v>223</v>
      </c>
    </row>
    <row r="168" spans="2:65" s="13" customFormat="1" ht="11.25">
      <c r="B168" s="149"/>
      <c r="D168" s="143" t="s">
        <v>249</v>
      </c>
      <c r="E168" s="150" t="s">
        <v>19</v>
      </c>
      <c r="F168" s="151" t="s">
        <v>3001</v>
      </c>
      <c r="H168" s="152">
        <v>11.798</v>
      </c>
      <c r="I168" s="153"/>
      <c r="L168" s="149"/>
      <c r="M168" s="154"/>
      <c r="T168" s="155"/>
      <c r="AT168" s="150" t="s">
        <v>249</v>
      </c>
      <c r="AU168" s="150" t="s">
        <v>87</v>
      </c>
      <c r="AV168" s="13" t="s">
        <v>87</v>
      </c>
      <c r="AW168" s="13" t="s">
        <v>37</v>
      </c>
      <c r="AX168" s="13" t="s">
        <v>76</v>
      </c>
      <c r="AY168" s="150" t="s">
        <v>223</v>
      </c>
    </row>
    <row r="169" spans="2:65" s="14" customFormat="1" ht="11.25">
      <c r="B169" s="156"/>
      <c r="D169" s="143" t="s">
        <v>249</v>
      </c>
      <c r="E169" s="157" t="s">
        <v>19</v>
      </c>
      <c r="F169" s="158" t="s">
        <v>253</v>
      </c>
      <c r="H169" s="159">
        <v>46.695999999999998</v>
      </c>
      <c r="I169" s="160"/>
      <c r="L169" s="156"/>
      <c r="M169" s="161"/>
      <c r="T169" s="162"/>
      <c r="AT169" s="157" t="s">
        <v>249</v>
      </c>
      <c r="AU169" s="157" t="s">
        <v>87</v>
      </c>
      <c r="AV169" s="14" t="s">
        <v>232</v>
      </c>
      <c r="AW169" s="14" t="s">
        <v>37</v>
      </c>
      <c r="AX169" s="14" t="s">
        <v>84</v>
      </c>
      <c r="AY169" s="157" t="s">
        <v>223</v>
      </c>
    </row>
    <row r="170" spans="2:65" s="11" customFormat="1" ht="22.9" customHeight="1">
      <c r="B170" s="117"/>
      <c r="D170" s="118" t="s">
        <v>75</v>
      </c>
      <c r="E170" s="127" t="s">
        <v>244</v>
      </c>
      <c r="F170" s="127" t="s">
        <v>358</v>
      </c>
      <c r="I170" s="120"/>
      <c r="J170" s="128">
        <f>BK170</f>
        <v>0</v>
      </c>
      <c r="L170" s="117"/>
      <c r="M170" s="122"/>
      <c r="P170" s="123">
        <f>SUM(P171:P182)</f>
        <v>0</v>
      </c>
      <c r="R170" s="123">
        <f>SUM(R171:R182)</f>
        <v>0</v>
      </c>
      <c r="T170" s="124">
        <f>SUM(T171:T182)</f>
        <v>0</v>
      </c>
      <c r="AR170" s="118" t="s">
        <v>84</v>
      </c>
      <c r="AT170" s="125" t="s">
        <v>75</v>
      </c>
      <c r="AU170" s="125" t="s">
        <v>84</v>
      </c>
      <c r="AY170" s="118" t="s">
        <v>223</v>
      </c>
      <c r="BK170" s="126">
        <f>SUM(BK171:BK182)</f>
        <v>0</v>
      </c>
    </row>
    <row r="171" spans="2:65" s="1" customFormat="1" ht="33" customHeight="1">
      <c r="B171" s="34"/>
      <c r="C171" s="129" t="s">
        <v>346</v>
      </c>
      <c r="D171" s="129" t="s">
        <v>227</v>
      </c>
      <c r="E171" s="130" t="s">
        <v>362</v>
      </c>
      <c r="F171" s="131" t="s">
        <v>363</v>
      </c>
      <c r="G171" s="132" t="s">
        <v>271</v>
      </c>
      <c r="H171" s="133">
        <v>933.9</v>
      </c>
      <c r="I171" s="134"/>
      <c r="J171" s="135">
        <f>ROUND(I171*H171,2)</f>
        <v>0</v>
      </c>
      <c r="K171" s="131" t="s">
        <v>272</v>
      </c>
      <c r="L171" s="34"/>
      <c r="M171" s="136" t="s">
        <v>19</v>
      </c>
      <c r="N171" s="137" t="s">
        <v>47</v>
      </c>
      <c r="P171" s="138">
        <f>O171*H171</f>
        <v>0</v>
      </c>
      <c r="Q171" s="138">
        <v>0</v>
      </c>
      <c r="R171" s="138">
        <f>Q171*H171</f>
        <v>0</v>
      </c>
      <c r="S171" s="138">
        <v>0</v>
      </c>
      <c r="T171" s="139">
        <f>S171*H171</f>
        <v>0</v>
      </c>
      <c r="AR171" s="140" t="s">
        <v>232</v>
      </c>
      <c r="AT171" s="140" t="s">
        <v>227</v>
      </c>
      <c r="AU171" s="140" t="s">
        <v>87</v>
      </c>
      <c r="AY171" s="18" t="s">
        <v>223</v>
      </c>
      <c r="BE171" s="141">
        <f>IF(N171="základní",J171,0)</f>
        <v>0</v>
      </c>
      <c r="BF171" s="141">
        <f>IF(N171="snížená",J171,0)</f>
        <v>0</v>
      </c>
      <c r="BG171" s="141">
        <f>IF(N171="zákl. přenesená",J171,0)</f>
        <v>0</v>
      </c>
      <c r="BH171" s="141">
        <f>IF(N171="sníž. přenesená",J171,0)</f>
        <v>0</v>
      </c>
      <c r="BI171" s="141">
        <f>IF(N171="nulová",J171,0)</f>
        <v>0</v>
      </c>
      <c r="BJ171" s="18" t="s">
        <v>84</v>
      </c>
      <c r="BK171" s="141">
        <f>ROUND(I171*H171,2)</f>
        <v>0</v>
      </c>
      <c r="BL171" s="18" t="s">
        <v>232</v>
      </c>
      <c r="BM171" s="140" t="s">
        <v>2781</v>
      </c>
    </row>
    <row r="172" spans="2:65" s="1" customFormat="1" ht="11.25">
      <c r="B172" s="34"/>
      <c r="D172" s="163" t="s">
        <v>274</v>
      </c>
      <c r="F172" s="164" t="s">
        <v>365</v>
      </c>
      <c r="I172" s="165"/>
      <c r="L172" s="34"/>
      <c r="M172" s="166"/>
      <c r="T172" s="55"/>
      <c r="AT172" s="18" t="s">
        <v>274</v>
      </c>
      <c r="AU172" s="18" t="s">
        <v>87</v>
      </c>
    </row>
    <row r="173" spans="2:65" s="12" customFormat="1" ht="11.25">
      <c r="B173" s="142"/>
      <c r="D173" s="143" t="s">
        <v>249</v>
      </c>
      <c r="E173" s="144" t="s">
        <v>19</v>
      </c>
      <c r="F173" s="145" t="s">
        <v>2782</v>
      </c>
      <c r="H173" s="144" t="s">
        <v>19</v>
      </c>
      <c r="I173" s="146"/>
      <c r="L173" s="142"/>
      <c r="M173" s="147"/>
      <c r="T173" s="148"/>
      <c r="AT173" s="144" t="s">
        <v>249</v>
      </c>
      <c r="AU173" s="144" t="s">
        <v>87</v>
      </c>
      <c r="AV173" s="12" t="s">
        <v>84</v>
      </c>
      <c r="AW173" s="12" t="s">
        <v>37</v>
      </c>
      <c r="AX173" s="12" t="s">
        <v>76</v>
      </c>
      <c r="AY173" s="144" t="s">
        <v>223</v>
      </c>
    </row>
    <row r="174" spans="2:65" s="13" customFormat="1" ht="11.25">
      <c r="B174" s="149"/>
      <c r="D174" s="143" t="s">
        <v>249</v>
      </c>
      <c r="E174" s="150" t="s">
        <v>19</v>
      </c>
      <c r="F174" s="151" t="s">
        <v>3002</v>
      </c>
      <c r="H174" s="152">
        <v>697.95</v>
      </c>
      <c r="I174" s="153"/>
      <c r="L174" s="149"/>
      <c r="M174" s="154"/>
      <c r="T174" s="155"/>
      <c r="AT174" s="150" t="s">
        <v>249</v>
      </c>
      <c r="AU174" s="150" t="s">
        <v>87</v>
      </c>
      <c r="AV174" s="13" t="s">
        <v>87</v>
      </c>
      <c r="AW174" s="13" t="s">
        <v>37</v>
      </c>
      <c r="AX174" s="13" t="s">
        <v>76</v>
      </c>
      <c r="AY174" s="150" t="s">
        <v>223</v>
      </c>
    </row>
    <row r="175" spans="2:65" s="13" customFormat="1" ht="11.25">
      <c r="B175" s="149"/>
      <c r="D175" s="143" t="s">
        <v>249</v>
      </c>
      <c r="E175" s="150" t="s">
        <v>19</v>
      </c>
      <c r="F175" s="151" t="s">
        <v>3003</v>
      </c>
      <c r="H175" s="152">
        <v>235.95</v>
      </c>
      <c r="I175" s="153"/>
      <c r="L175" s="149"/>
      <c r="M175" s="154"/>
      <c r="T175" s="155"/>
      <c r="AT175" s="150" t="s">
        <v>249</v>
      </c>
      <c r="AU175" s="150" t="s">
        <v>87</v>
      </c>
      <c r="AV175" s="13" t="s">
        <v>87</v>
      </c>
      <c r="AW175" s="13" t="s">
        <v>37</v>
      </c>
      <c r="AX175" s="13" t="s">
        <v>76</v>
      </c>
      <c r="AY175" s="150" t="s">
        <v>223</v>
      </c>
    </row>
    <row r="176" spans="2:65" s="14" customFormat="1" ht="11.25">
      <c r="B176" s="156"/>
      <c r="D176" s="143" t="s">
        <v>249</v>
      </c>
      <c r="E176" s="157" t="s">
        <v>19</v>
      </c>
      <c r="F176" s="158" t="s">
        <v>253</v>
      </c>
      <c r="H176" s="159">
        <v>933.9</v>
      </c>
      <c r="I176" s="160"/>
      <c r="L176" s="156"/>
      <c r="M176" s="161"/>
      <c r="T176" s="162"/>
      <c r="AT176" s="157" t="s">
        <v>249</v>
      </c>
      <c r="AU176" s="157" t="s">
        <v>87</v>
      </c>
      <c r="AV176" s="14" t="s">
        <v>232</v>
      </c>
      <c r="AW176" s="14" t="s">
        <v>37</v>
      </c>
      <c r="AX176" s="14" t="s">
        <v>84</v>
      </c>
      <c r="AY176" s="157" t="s">
        <v>223</v>
      </c>
    </row>
    <row r="177" spans="2:65" s="1" customFormat="1" ht="44.25" customHeight="1">
      <c r="B177" s="34"/>
      <c r="C177" s="129" t="s">
        <v>353</v>
      </c>
      <c r="D177" s="129" t="s">
        <v>227</v>
      </c>
      <c r="E177" s="130" t="s">
        <v>1322</v>
      </c>
      <c r="F177" s="131" t="s">
        <v>1323</v>
      </c>
      <c r="G177" s="132" t="s">
        <v>271</v>
      </c>
      <c r="H177" s="133">
        <v>311.3</v>
      </c>
      <c r="I177" s="134"/>
      <c r="J177" s="135">
        <f>ROUND(I177*H177,2)</f>
        <v>0</v>
      </c>
      <c r="K177" s="131" t="s">
        <v>272</v>
      </c>
      <c r="L177" s="34"/>
      <c r="M177" s="136" t="s">
        <v>19</v>
      </c>
      <c r="N177" s="137" t="s">
        <v>47</v>
      </c>
      <c r="P177" s="138">
        <f>O177*H177</f>
        <v>0</v>
      </c>
      <c r="Q177" s="138">
        <v>0</v>
      </c>
      <c r="R177" s="138">
        <f>Q177*H177</f>
        <v>0</v>
      </c>
      <c r="S177" s="138">
        <v>0</v>
      </c>
      <c r="T177" s="139">
        <f>S177*H177</f>
        <v>0</v>
      </c>
      <c r="AR177" s="140" t="s">
        <v>232</v>
      </c>
      <c r="AT177" s="140" t="s">
        <v>227</v>
      </c>
      <c r="AU177" s="140" t="s">
        <v>87</v>
      </c>
      <c r="AY177" s="18" t="s">
        <v>223</v>
      </c>
      <c r="BE177" s="141">
        <f>IF(N177="základní",J177,0)</f>
        <v>0</v>
      </c>
      <c r="BF177" s="141">
        <f>IF(N177="snížená",J177,0)</f>
        <v>0</v>
      </c>
      <c r="BG177" s="141">
        <f>IF(N177="zákl. přenesená",J177,0)</f>
        <v>0</v>
      </c>
      <c r="BH177" s="141">
        <f>IF(N177="sníž. přenesená",J177,0)</f>
        <v>0</v>
      </c>
      <c r="BI177" s="141">
        <f>IF(N177="nulová",J177,0)</f>
        <v>0</v>
      </c>
      <c r="BJ177" s="18" t="s">
        <v>84</v>
      </c>
      <c r="BK177" s="141">
        <f>ROUND(I177*H177,2)</f>
        <v>0</v>
      </c>
      <c r="BL177" s="18" t="s">
        <v>232</v>
      </c>
      <c r="BM177" s="140" t="s">
        <v>2787</v>
      </c>
    </row>
    <row r="178" spans="2:65" s="1" customFormat="1" ht="11.25">
      <c r="B178" s="34"/>
      <c r="D178" s="163" t="s">
        <v>274</v>
      </c>
      <c r="F178" s="164" t="s">
        <v>1325</v>
      </c>
      <c r="I178" s="165"/>
      <c r="L178" s="34"/>
      <c r="M178" s="166"/>
      <c r="T178" s="55"/>
      <c r="AT178" s="18" t="s">
        <v>274</v>
      </c>
      <c r="AU178" s="18" t="s">
        <v>87</v>
      </c>
    </row>
    <row r="179" spans="2:65" s="12" customFormat="1" ht="11.25">
      <c r="B179" s="142"/>
      <c r="D179" s="143" t="s">
        <v>249</v>
      </c>
      <c r="E179" s="144" t="s">
        <v>19</v>
      </c>
      <c r="F179" s="145" t="s">
        <v>2782</v>
      </c>
      <c r="H179" s="144" t="s">
        <v>19</v>
      </c>
      <c r="I179" s="146"/>
      <c r="L179" s="142"/>
      <c r="M179" s="147"/>
      <c r="T179" s="148"/>
      <c r="AT179" s="144" t="s">
        <v>249</v>
      </c>
      <c r="AU179" s="144" t="s">
        <v>87</v>
      </c>
      <c r="AV179" s="12" t="s">
        <v>84</v>
      </c>
      <c r="AW179" s="12" t="s">
        <v>37</v>
      </c>
      <c r="AX179" s="12" t="s">
        <v>76</v>
      </c>
      <c r="AY179" s="144" t="s">
        <v>223</v>
      </c>
    </row>
    <row r="180" spans="2:65" s="13" customFormat="1" ht="11.25">
      <c r="B180" s="149"/>
      <c r="D180" s="143" t="s">
        <v>249</v>
      </c>
      <c r="E180" s="150" t="s">
        <v>19</v>
      </c>
      <c r="F180" s="151" t="s">
        <v>2977</v>
      </c>
      <c r="H180" s="152">
        <v>232.65</v>
      </c>
      <c r="I180" s="153"/>
      <c r="L180" s="149"/>
      <c r="M180" s="154"/>
      <c r="T180" s="155"/>
      <c r="AT180" s="150" t="s">
        <v>249</v>
      </c>
      <c r="AU180" s="150" t="s">
        <v>87</v>
      </c>
      <c r="AV180" s="13" t="s">
        <v>87</v>
      </c>
      <c r="AW180" s="13" t="s">
        <v>37</v>
      </c>
      <c r="AX180" s="13" t="s">
        <v>76</v>
      </c>
      <c r="AY180" s="150" t="s">
        <v>223</v>
      </c>
    </row>
    <row r="181" spans="2:65" s="13" customFormat="1" ht="11.25">
      <c r="B181" s="149"/>
      <c r="D181" s="143" t="s">
        <v>249</v>
      </c>
      <c r="E181" s="150" t="s">
        <v>19</v>
      </c>
      <c r="F181" s="151" t="s">
        <v>2978</v>
      </c>
      <c r="H181" s="152">
        <v>78.650000000000006</v>
      </c>
      <c r="I181" s="153"/>
      <c r="L181" s="149"/>
      <c r="M181" s="154"/>
      <c r="T181" s="155"/>
      <c r="AT181" s="150" t="s">
        <v>249</v>
      </c>
      <c r="AU181" s="150" t="s">
        <v>87</v>
      </c>
      <c r="AV181" s="13" t="s">
        <v>87</v>
      </c>
      <c r="AW181" s="13" t="s">
        <v>37</v>
      </c>
      <c r="AX181" s="13" t="s">
        <v>76</v>
      </c>
      <c r="AY181" s="150" t="s">
        <v>223</v>
      </c>
    </row>
    <row r="182" spans="2:65" s="14" customFormat="1" ht="11.25">
      <c r="B182" s="156"/>
      <c r="D182" s="143" t="s">
        <v>249</v>
      </c>
      <c r="E182" s="157" t="s">
        <v>19</v>
      </c>
      <c r="F182" s="158" t="s">
        <v>253</v>
      </c>
      <c r="H182" s="159">
        <v>311.3</v>
      </c>
      <c r="I182" s="160"/>
      <c r="L182" s="156"/>
      <c r="M182" s="161"/>
      <c r="T182" s="162"/>
      <c r="AT182" s="157" t="s">
        <v>249</v>
      </c>
      <c r="AU182" s="157" t="s">
        <v>87</v>
      </c>
      <c r="AV182" s="14" t="s">
        <v>232</v>
      </c>
      <c r="AW182" s="14" t="s">
        <v>37</v>
      </c>
      <c r="AX182" s="14" t="s">
        <v>84</v>
      </c>
      <c r="AY182" s="157" t="s">
        <v>223</v>
      </c>
    </row>
    <row r="183" spans="2:65" s="11" customFormat="1" ht="22.9" customHeight="1">
      <c r="B183" s="117"/>
      <c r="D183" s="118" t="s">
        <v>75</v>
      </c>
      <c r="E183" s="127" t="s">
        <v>268</v>
      </c>
      <c r="F183" s="127" t="s">
        <v>489</v>
      </c>
      <c r="I183" s="120"/>
      <c r="J183" s="128">
        <f>BK183</f>
        <v>0</v>
      </c>
      <c r="L183" s="117"/>
      <c r="M183" s="122"/>
      <c r="P183" s="123">
        <f>SUM(P184:P212)</f>
        <v>0</v>
      </c>
      <c r="R183" s="123">
        <f>SUM(R184:R212)</f>
        <v>6.8790982999999999</v>
      </c>
      <c r="T183" s="124">
        <f>SUM(T184:T212)</f>
        <v>0</v>
      </c>
      <c r="AR183" s="118" t="s">
        <v>84</v>
      </c>
      <c r="AT183" s="125" t="s">
        <v>75</v>
      </c>
      <c r="AU183" s="125" t="s">
        <v>84</v>
      </c>
      <c r="AY183" s="118" t="s">
        <v>223</v>
      </c>
      <c r="BK183" s="126">
        <f>SUM(BK184:BK212)</f>
        <v>0</v>
      </c>
    </row>
    <row r="184" spans="2:65" s="1" customFormat="1" ht="24.2" customHeight="1">
      <c r="B184" s="34"/>
      <c r="C184" s="129" t="s">
        <v>361</v>
      </c>
      <c r="D184" s="129" t="s">
        <v>227</v>
      </c>
      <c r="E184" s="130" t="s">
        <v>3004</v>
      </c>
      <c r="F184" s="131" t="s">
        <v>3005</v>
      </c>
      <c r="G184" s="132" t="s">
        <v>230</v>
      </c>
      <c r="H184" s="133">
        <v>20</v>
      </c>
      <c r="I184" s="134"/>
      <c r="J184" s="135">
        <f>ROUND(I184*H184,2)</f>
        <v>0</v>
      </c>
      <c r="K184" s="131" t="s">
        <v>231</v>
      </c>
      <c r="L184" s="34"/>
      <c r="M184" s="136" t="s">
        <v>19</v>
      </c>
      <c r="N184" s="137" t="s">
        <v>47</v>
      </c>
      <c r="P184" s="138">
        <f>O184*H184</f>
        <v>0</v>
      </c>
      <c r="Q184" s="138">
        <v>0.29665999999999998</v>
      </c>
      <c r="R184" s="138">
        <f>Q184*H184</f>
        <v>5.9331999999999994</v>
      </c>
      <c r="S184" s="138">
        <v>0</v>
      </c>
      <c r="T184" s="139">
        <f>S184*H184</f>
        <v>0</v>
      </c>
      <c r="AR184" s="140" t="s">
        <v>232</v>
      </c>
      <c r="AT184" s="140" t="s">
        <v>227</v>
      </c>
      <c r="AU184" s="140" t="s">
        <v>87</v>
      </c>
      <c r="AY184" s="18" t="s">
        <v>223</v>
      </c>
      <c r="BE184" s="141">
        <f>IF(N184="základní",J184,0)</f>
        <v>0</v>
      </c>
      <c r="BF184" s="141">
        <f>IF(N184="snížená",J184,0)</f>
        <v>0</v>
      </c>
      <c r="BG184" s="141">
        <f>IF(N184="zákl. přenesená",J184,0)</f>
        <v>0</v>
      </c>
      <c r="BH184" s="141">
        <f>IF(N184="sníž. přenesená",J184,0)</f>
        <v>0</v>
      </c>
      <c r="BI184" s="141">
        <f>IF(N184="nulová",J184,0)</f>
        <v>0</v>
      </c>
      <c r="BJ184" s="18" t="s">
        <v>84</v>
      </c>
      <c r="BK184" s="141">
        <f>ROUND(I184*H184,2)</f>
        <v>0</v>
      </c>
      <c r="BL184" s="18" t="s">
        <v>232</v>
      </c>
      <c r="BM184" s="140" t="s">
        <v>3006</v>
      </c>
    </row>
    <row r="185" spans="2:65" s="12" customFormat="1" ht="11.25">
      <c r="B185" s="142"/>
      <c r="D185" s="143" t="s">
        <v>249</v>
      </c>
      <c r="E185" s="144" t="s">
        <v>19</v>
      </c>
      <c r="F185" s="145" t="s">
        <v>3007</v>
      </c>
      <c r="H185" s="144" t="s">
        <v>19</v>
      </c>
      <c r="I185" s="146"/>
      <c r="L185" s="142"/>
      <c r="M185" s="147"/>
      <c r="T185" s="148"/>
      <c r="AT185" s="144" t="s">
        <v>249</v>
      </c>
      <c r="AU185" s="144" t="s">
        <v>87</v>
      </c>
      <c r="AV185" s="12" t="s">
        <v>84</v>
      </c>
      <c r="AW185" s="12" t="s">
        <v>37</v>
      </c>
      <c r="AX185" s="12" t="s">
        <v>76</v>
      </c>
      <c r="AY185" s="144" t="s">
        <v>223</v>
      </c>
    </row>
    <row r="186" spans="2:65" s="13" customFormat="1" ht="11.25">
      <c r="B186" s="149"/>
      <c r="D186" s="143" t="s">
        <v>249</v>
      </c>
      <c r="E186" s="150" t="s">
        <v>19</v>
      </c>
      <c r="F186" s="151" t="s">
        <v>3008</v>
      </c>
      <c r="H186" s="152">
        <v>17</v>
      </c>
      <c r="I186" s="153"/>
      <c r="L186" s="149"/>
      <c r="M186" s="154"/>
      <c r="T186" s="155"/>
      <c r="AT186" s="150" t="s">
        <v>249</v>
      </c>
      <c r="AU186" s="150" t="s">
        <v>87</v>
      </c>
      <c r="AV186" s="13" t="s">
        <v>87</v>
      </c>
      <c r="AW186" s="13" t="s">
        <v>37</v>
      </c>
      <c r="AX186" s="13" t="s">
        <v>76</v>
      </c>
      <c r="AY186" s="150" t="s">
        <v>223</v>
      </c>
    </row>
    <row r="187" spans="2:65" s="13" customFormat="1" ht="11.25">
      <c r="B187" s="149"/>
      <c r="D187" s="143" t="s">
        <v>249</v>
      </c>
      <c r="E187" s="150" t="s">
        <v>19</v>
      </c>
      <c r="F187" s="151" t="s">
        <v>3009</v>
      </c>
      <c r="H187" s="152">
        <v>3</v>
      </c>
      <c r="I187" s="153"/>
      <c r="L187" s="149"/>
      <c r="M187" s="154"/>
      <c r="T187" s="155"/>
      <c r="AT187" s="150" t="s">
        <v>249</v>
      </c>
      <c r="AU187" s="150" t="s">
        <v>87</v>
      </c>
      <c r="AV187" s="13" t="s">
        <v>87</v>
      </c>
      <c r="AW187" s="13" t="s">
        <v>37</v>
      </c>
      <c r="AX187" s="13" t="s">
        <v>76</v>
      </c>
      <c r="AY187" s="150" t="s">
        <v>223</v>
      </c>
    </row>
    <row r="188" spans="2:65" s="14" customFormat="1" ht="11.25">
      <c r="B188" s="156"/>
      <c r="D188" s="143" t="s">
        <v>249</v>
      </c>
      <c r="E188" s="157" t="s">
        <v>19</v>
      </c>
      <c r="F188" s="158" t="s">
        <v>253</v>
      </c>
      <c r="H188" s="159">
        <v>20</v>
      </c>
      <c r="I188" s="160"/>
      <c r="L188" s="156"/>
      <c r="M188" s="161"/>
      <c r="T188" s="162"/>
      <c r="AT188" s="157" t="s">
        <v>249</v>
      </c>
      <c r="AU188" s="157" t="s">
        <v>87</v>
      </c>
      <c r="AV188" s="14" t="s">
        <v>232</v>
      </c>
      <c r="AW188" s="14" t="s">
        <v>37</v>
      </c>
      <c r="AX188" s="14" t="s">
        <v>84</v>
      </c>
      <c r="AY188" s="157" t="s">
        <v>223</v>
      </c>
    </row>
    <row r="189" spans="2:65" s="1" customFormat="1" ht="16.5" customHeight="1">
      <c r="B189" s="34"/>
      <c r="C189" s="174" t="s">
        <v>369</v>
      </c>
      <c r="D189" s="174" t="s">
        <v>314</v>
      </c>
      <c r="E189" s="175" t="s">
        <v>3010</v>
      </c>
      <c r="F189" s="176" t="s">
        <v>3011</v>
      </c>
      <c r="G189" s="177" t="s">
        <v>230</v>
      </c>
      <c r="H189" s="178">
        <v>20</v>
      </c>
      <c r="I189" s="179"/>
      <c r="J189" s="180">
        <f>ROUND(I189*H189,2)</f>
        <v>0</v>
      </c>
      <c r="K189" s="176" t="s">
        <v>231</v>
      </c>
      <c r="L189" s="181"/>
      <c r="M189" s="182" t="s">
        <v>19</v>
      </c>
      <c r="N189" s="183" t="s">
        <v>47</v>
      </c>
      <c r="P189" s="138">
        <f>O189*H189</f>
        <v>0</v>
      </c>
      <c r="Q189" s="138">
        <v>6.4000000000000003E-3</v>
      </c>
      <c r="R189" s="138">
        <f>Q189*H189</f>
        <v>0.128</v>
      </c>
      <c r="S189" s="138">
        <v>0</v>
      </c>
      <c r="T189" s="139">
        <f>S189*H189</f>
        <v>0</v>
      </c>
      <c r="AR189" s="140" t="s">
        <v>268</v>
      </c>
      <c r="AT189" s="140" t="s">
        <v>314</v>
      </c>
      <c r="AU189" s="140" t="s">
        <v>87</v>
      </c>
      <c r="AY189" s="18" t="s">
        <v>223</v>
      </c>
      <c r="BE189" s="141">
        <f>IF(N189="základní",J189,0)</f>
        <v>0</v>
      </c>
      <c r="BF189" s="141">
        <f>IF(N189="snížená",J189,0)</f>
        <v>0</v>
      </c>
      <c r="BG189" s="141">
        <f>IF(N189="zákl. přenesená",J189,0)</f>
        <v>0</v>
      </c>
      <c r="BH189" s="141">
        <f>IF(N189="sníž. přenesená",J189,0)</f>
        <v>0</v>
      </c>
      <c r="BI189" s="141">
        <f>IF(N189="nulová",J189,0)</f>
        <v>0</v>
      </c>
      <c r="BJ189" s="18" t="s">
        <v>84</v>
      </c>
      <c r="BK189" s="141">
        <f>ROUND(I189*H189,2)</f>
        <v>0</v>
      </c>
      <c r="BL189" s="18" t="s">
        <v>232</v>
      </c>
      <c r="BM189" s="140" t="s">
        <v>3012</v>
      </c>
    </row>
    <row r="190" spans="2:65" s="12" customFormat="1" ht="11.25">
      <c r="B190" s="142"/>
      <c r="D190" s="143" t="s">
        <v>249</v>
      </c>
      <c r="E190" s="144" t="s">
        <v>19</v>
      </c>
      <c r="F190" s="145" t="s">
        <v>3007</v>
      </c>
      <c r="H190" s="144" t="s">
        <v>19</v>
      </c>
      <c r="I190" s="146"/>
      <c r="L190" s="142"/>
      <c r="M190" s="147"/>
      <c r="T190" s="148"/>
      <c r="AT190" s="144" t="s">
        <v>249</v>
      </c>
      <c r="AU190" s="144" t="s">
        <v>87</v>
      </c>
      <c r="AV190" s="12" t="s">
        <v>84</v>
      </c>
      <c r="AW190" s="12" t="s">
        <v>37</v>
      </c>
      <c r="AX190" s="12" t="s">
        <v>76</v>
      </c>
      <c r="AY190" s="144" t="s">
        <v>223</v>
      </c>
    </row>
    <row r="191" spans="2:65" s="13" customFormat="1" ht="11.25">
      <c r="B191" s="149"/>
      <c r="D191" s="143" t="s">
        <v>249</v>
      </c>
      <c r="E191" s="150" t="s">
        <v>19</v>
      </c>
      <c r="F191" s="151" t="s">
        <v>3008</v>
      </c>
      <c r="H191" s="152">
        <v>17</v>
      </c>
      <c r="I191" s="153"/>
      <c r="L191" s="149"/>
      <c r="M191" s="154"/>
      <c r="T191" s="155"/>
      <c r="AT191" s="150" t="s">
        <v>249</v>
      </c>
      <c r="AU191" s="150" t="s">
        <v>87</v>
      </c>
      <c r="AV191" s="13" t="s">
        <v>87</v>
      </c>
      <c r="AW191" s="13" t="s">
        <v>37</v>
      </c>
      <c r="AX191" s="13" t="s">
        <v>76</v>
      </c>
      <c r="AY191" s="150" t="s">
        <v>223</v>
      </c>
    </row>
    <row r="192" spans="2:65" s="13" customFormat="1" ht="11.25">
      <c r="B192" s="149"/>
      <c r="D192" s="143" t="s">
        <v>249</v>
      </c>
      <c r="E192" s="150" t="s">
        <v>19</v>
      </c>
      <c r="F192" s="151" t="s">
        <v>3009</v>
      </c>
      <c r="H192" s="152">
        <v>3</v>
      </c>
      <c r="I192" s="153"/>
      <c r="L192" s="149"/>
      <c r="M192" s="154"/>
      <c r="T192" s="155"/>
      <c r="AT192" s="150" t="s">
        <v>249</v>
      </c>
      <c r="AU192" s="150" t="s">
        <v>87</v>
      </c>
      <c r="AV192" s="13" t="s">
        <v>87</v>
      </c>
      <c r="AW192" s="13" t="s">
        <v>37</v>
      </c>
      <c r="AX192" s="13" t="s">
        <v>76</v>
      </c>
      <c r="AY192" s="150" t="s">
        <v>223</v>
      </c>
    </row>
    <row r="193" spans="2:65" s="14" customFormat="1" ht="11.25">
      <c r="B193" s="156"/>
      <c r="D193" s="143" t="s">
        <v>249</v>
      </c>
      <c r="E193" s="157" t="s">
        <v>19</v>
      </c>
      <c r="F193" s="158" t="s">
        <v>253</v>
      </c>
      <c r="H193" s="159">
        <v>20</v>
      </c>
      <c r="I193" s="160"/>
      <c r="L193" s="156"/>
      <c r="M193" s="161"/>
      <c r="T193" s="162"/>
      <c r="AT193" s="157" t="s">
        <v>249</v>
      </c>
      <c r="AU193" s="157" t="s">
        <v>87</v>
      </c>
      <c r="AV193" s="14" t="s">
        <v>232</v>
      </c>
      <c r="AW193" s="14" t="s">
        <v>37</v>
      </c>
      <c r="AX193" s="14" t="s">
        <v>84</v>
      </c>
      <c r="AY193" s="157" t="s">
        <v>223</v>
      </c>
    </row>
    <row r="194" spans="2:65" s="1" customFormat="1" ht="24.2" customHeight="1">
      <c r="B194" s="34"/>
      <c r="C194" s="129" t="s">
        <v>7</v>
      </c>
      <c r="D194" s="129" t="s">
        <v>227</v>
      </c>
      <c r="E194" s="130" t="s">
        <v>3013</v>
      </c>
      <c r="F194" s="131" t="s">
        <v>3014</v>
      </c>
      <c r="G194" s="132" t="s">
        <v>563</v>
      </c>
      <c r="H194" s="133">
        <v>283</v>
      </c>
      <c r="I194" s="134"/>
      <c r="J194" s="135">
        <f>ROUND(I194*H194,2)</f>
        <v>0</v>
      </c>
      <c r="K194" s="131" t="s">
        <v>272</v>
      </c>
      <c r="L194" s="34"/>
      <c r="M194" s="136" t="s">
        <v>19</v>
      </c>
      <c r="N194" s="137" t="s">
        <v>47</v>
      </c>
      <c r="P194" s="138">
        <f>O194*H194</f>
        <v>0</v>
      </c>
      <c r="Q194" s="138">
        <v>1.0000000000000001E-5</v>
      </c>
      <c r="R194" s="138">
        <f>Q194*H194</f>
        <v>2.8300000000000001E-3</v>
      </c>
      <c r="S194" s="138">
        <v>0</v>
      </c>
      <c r="T194" s="139">
        <f>S194*H194</f>
        <v>0</v>
      </c>
      <c r="AR194" s="140" t="s">
        <v>232</v>
      </c>
      <c r="AT194" s="140" t="s">
        <v>227</v>
      </c>
      <c r="AU194" s="140" t="s">
        <v>87</v>
      </c>
      <c r="AY194" s="18" t="s">
        <v>223</v>
      </c>
      <c r="BE194" s="141">
        <f>IF(N194="základní",J194,0)</f>
        <v>0</v>
      </c>
      <c r="BF194" s="141">
        <f>IF(N194="snížená",J194,0)</f>
        <v>0</v>
      </c>
      <c r="BG194" s="141">
        <f>IF(N194="zákl. přenesená",J194,0)</f>
        <v>0</v>
      </c>
      <c r="BH194" s="141">
        <f>IF(N194="sníž. přenesená",J194,0)</f>
        <v>0</v>
      </c>
      <c r="BI194" s="141">
        <f>IF(N194="nulová",J194,0)</f>
        <v>0</v>
      </c>
      <c r="BJ194" s="18" t="s">
        <v>84</v>
      </c>
      <c r="BK194" s="141">
        <f>ROUND(I194*H194,2)</f>
        <v>0</v>
      </c>
      <c r="BL194" s="18" t="s">
        <v>232</v>
      </c>
      <c r="BM194" s="140" t="s">
        <v>3015</v>
      </c>
    </row>
    <row r="195" spans="2:65" s="1" customFormat="1" ht="11.25">
      <c r="B195" s="34"/>
      <c r="D195" s="163" t="s">
        <v>274</v>
      </c>
      <c r="F195" s="164" t="s">
        <v>3016</v>
      </c>
      <c r="I195" s="165"/>
      <c r="L195" s="34"/>
      <c r="M195" s="166"/>
      <c r="T195" s="55"/>
      <c r="AT195" s="18" t="s">
        <v>274</v>
      </c>
      <c r="AU195" s="18" t="s">
        <v>87</v>
      </c>
    </row>
    <row r="196" spans="2:65" s="13" customFormat="1" ht="33.75">
      <c r="B196" s="149"/>
      <c r="D196" s="143" t="s">
        <v>249</v>
      </c>
      <c r="E196" s="150" t="s">
        <v>19</v>
      </c>
      <c r="F196" s="151" t="s">
        <v>3017</v>
      </c>
      <c r="H196" s="152">
        <v>188.5</v>
      </c>
      <c r="I196" s="153"/>
      <c r="L196" s="149"/>
      <c r="M196" s="154"/>
      <c r="T196" s="155"/>
      <c r="AT196" s="150" t="s">
        <v>249</v>
      </c>
      <c r="AU196" s="150" t="s">
        <v>87</v>
      </c>
      <c r="AV196" s="13" t="s">
        <v>87</v>
      </c>
      <c r="AW196" s="13" t="s">
        <v>37</v>
      </c>
      <c r="AX196" s="13" t="s">
        <v>76</v>
      </c>
      <c r="AY196" s="150" t="s">
        <v>223</v>
      </c>
    </row>
    <row r="197" spans="2:65" s="13" customFormat="1" ht="11.25">
      <c r="B197" s="149"/>
      <c r="D197" s="143" t="s">
        <v>249</v>
      </c>
      <c r="E197" s="150" t="s">
        <v>19</v>
      </c>
      <c r="F197" s="151" t="s">
        <v>3018</v>
      </c>
      <c r="H197" s="152">
        <v>23</v>
      </c>
      <c r="I197" s="153"/>
      <c r="L197" s="149"/>
      <c r="M197" s="154"/>
      <c r="T197" s="155"/>
      <c r="AT197" s="150" t="s">
        <v>249</v>
      </c>
      <c r="AU197" s="150" t="s">
        <v>87</v>
      </c>
      <c r="AV197" s="13" t="s">
        <v>87</v>
      </c>
      <c r="AW197" s="13" t="s">
        <v>37</v>
      </c>
      <c r="AX197" s="13" t="s">
        <v>76</v>
      </c>
      <c r="AY197" s="150" t="s">
        <v>223</v>
      </c>
    </row>
    <row r="198" spans="2:65" s="15" customFormat="1" ht="11.25">
      <c r="B198" s="167"/>
      <c r="D198" s="143" t="s">
        <v>249</v>
      </c>
      <c r="E198" s="168" t="s">
        <v>19</v>
      </c>
      <c r="F198" s="169" t="s">
        <v>292</v>
      </c>
      <c r="H198" s="170">
        <v>211.5</v>
      </c>
      <c r="I198" s="171"/>
      <c r="L198" s="167"/>
      <c r="M198" s="172"/>
      <c r="T198" s="173"/>
      <c r="AT198" s="168" t="s">
        <v>249</v>
      </c>
      <c r="AU198" s="168" t="s">
        <v>87</v>
      </c>
      <c r="AV198" s="15" t="s">
        <v>233</v>
      </c>
      <c r="AW198" s="15" t="s">
        <v>37</v>
      </c>
      <c r="AX198" s="15" t="s">
        <v>76</v>
      </c>
      <c r="AY198" s="168" t="s">
        <v>223</v>
      </c>
    </row>
    <row r="199" spans="2:65" s="13" customFormat="1" ht="22.5">
      <c r="B199" s="149"/>
      <c r="D199" s="143" t="s">
        <v>249</v>
      </c>
      <c r="E199" s="150" t="s">
        <v>19</v>
      </c>
      <c r="F199" s="151" t="s">
        <v>3019</v>
      </c>
      <c r="H199" s="152">
        <v>71.5</v>
      </c>
      <c r="I199" s="153"/>
      <c r="L199" s="149"/>
      <c r="M199" s="154"/>
      <c r="T199" s="155"/>
      <c r="AT199" s="150" t="s">
        <v>249</v>
      </c>
      <c r="AU199" s="150" t="s">
        <v>87</v>
      </c>
      <c r="AV199" s="13" t="s">
        <v>87</v>
      </c>
      <c r="AW199" s="13" t="s">
        <v>37</v>
      </c>
      <c r="AX199" s="13" t="s">
        <v>76</v>
      </c>
      <c r="AY199" s="150" t="s">
        <v>223</v>
      </c>
    </row>
    <row r="200" spans="2:65" s="14" customFormat="1" ht="11.25">
      <c r="B200" s="156"/>
      <c r="D200" s="143" t="s">
        <v>249</v>
      </c>
      <c r="E200" s="157" t="s">
        <v>19</v>
      </c>
      <c r="F200" s="158" t="s">
        <v>253</v>
      </c>
      <c r="H200" s="159">
        <v>283</v>
      </c>
      <c r="I200" s="160"/>
      <c r="L200" s="156"/>
      <c r="M200" s="161"/>
      <c r="T200" s="162"/>
      <c r="AT200" s="157" t="s">
        <v>249</v>
      </c>
      <c r="AU200" s="157" t="s">
        <v>87</v>
      </c>
      <c r="AV200" s="14" t="s">
        <v>232</v>
      </c>
      <c r="AW200" s="14" t="s">
        <v>37</v>
      </c>
      <c r="AX200" s="14" t="s">
        <v>84</v>
      </c>
      <c r="AY200" s="157" t="s">
        <v>223</v>
      </c>
    </row>
    <row r="201" spans="2:65" s="1" customFormat="1" ht="24.2" customHeight="1">
      <c r="B201" s="34"/>
      <c r="C201" s="174" t="s">
        <v>382</v>
      </c>
      <c r="D201" s="174" t="s">
        <v>314</v>
      </c>
      <c r="E201" s="175" t="s">
        <v>3020</v>
      </c>
      <c r="F201" s="176" t="s">
        <v>3021</v>
      </c>
      <c r="G201" s="177" t="s">
        <v>563</v>
      </c>
      <c r="H201" s="178">
        <v>291.49</v>
      </c>
      <c r="I201" s="179"/>
      <c r="J201" s="180">
        <f>ROUND(I201*H201,2)</f>
        <v>0</v>
      </c>
      <c r="K201" s="176" t="s">
        <v>272</v>
      </c>
      <c r="L201" s="181"/>
      <c r="M201" s="182" t="s">
        <v>19</v>
      </c>
      <c r="N201" s="183" t="s">
        <v>47</v>
      </c>
      <c r="P201" s="138">
        <f>O201*H201</f>
        <v>0</v>
      </c>
      <c r="Q201" s="138">
        <v>2.6700000000000001E-3</v>
      </c>
      <c r="R201" s="138">
        <f>Q201*H201</f>
        <v>0.77827830000000009</v>
      </c>
      <c r="S201" s="138">
        <v>0</v>
      </c>
      <c r="T201" s="139">
        <f>S201*H201</f>
        <v>0</v>
      </c>
      <c r="AR201" s="140" t="s">
        <v>268</v>
      </c>
      <c r="AT201" s="140" t="s">
        <v>314</v>
      </c>
      <c r="AU201" s="140" t="s">
        <v>87</v>
      </c>
      <c r="AY201" s="18" t="s">
        <v>223</v>
      </c>
      <c r="BE201" s="141">
        <f>IF(N201="základní",J201,0)</f>
        <v>0</v>
      </c>
      <c r="BF201" s="141">
        <f>IF(N201="snížená",J201,0)</f>
        <v>0</v>
      </c>
      <c r="BG201" s="141">
        <f>IF(N201="zákl. přenesená",J201,0)</f>
        <v>0</v>
      </c>
      <c r="BH201" s="141">
        <f>IF(N201="sníž. přenesená",J201,0)</f>
        <v>0</v>
      </c>
      <c r="BI201" s="141">
        <f>IF(N201="nulová",J201,0)</f>
        <v>0</v>
      </c>
      <c r="BJ201" s="18" t="s">
        <v>84</v>
      </c>
      <c r="BK201" s="141">
        <f>ROUND(I201*H201,2)</f>
        <v>0</v>
      </c>
      <c r="BL201" s="18" t="s">
        <v>232</v>
      </c>
      <c r="BM201" s="140" t="s">
        <v>3022</v>
      </c>
    </row>
    <row r="202" spans="2:65" s="13" customFormat="1" ht="33.75">
      <c r="B202" s="149"/>
      <c r="D202" s="143" t="s">
        <v>249</v>
      </c>
      <c r="E202" s="150" t="s">
        <v>19</v>
      </c>
      <c r="F202" s="151" t="s">
        <v>3017</v>
      </c>
      <c r="H202" s="152">
        <v>188.5</v>
      </c>
      <c r="I202" s="153"/>
      <c r="L202" s="149"/>
      <c r="M202" s="154"/>
      <c r="T202" s="155"/>
      <c r="AT202" s="150" t="s">
        <v>249</v>
      </c>
      <c r="AU202" s="150" t="s">
        <v>87</v>
      </c>
      <c r="AV202" s="13" t="s">
        <v>87</v>
      </c>
      <c r="AW202" s="13" t="s">
        <v>37</v>
      </c>
      <c r="AX202" s="13" t="s">
        <v>76</v>
      </c>
      <c r="AY202" s="150" t="s">
        <v>223</v>
      </c>
    </row>
    <row r="203" spans="2:65" s="13" customFormat="1" ht="11.25">
      <c r="B203" s="149"/>
      <c r="D203" s="143" t="s">
        <v>249</v>
      </c>
      <c r="E203" s="150" t="s">
        <v>19</v>
      </c>
      <c r="F203" s="151" t="s">
        <v>3018</v>
      </c>
      <c r="H203" s="152">
        <v>23</v>
      </c>
      <c r="I203" s="153"/>
      <c r="L203" s="149"/>
      <c r="M203" s="154"/>
      <c r="T203" s="155"/>
      <c r="AT203" s="150" t="s">
        <v>249</v>
      </c>
      <c r="AU203" s="150" t="s">
        <v>87</v>
      </c>
      <c r="AV203" s="13" t="s">
        <v>87</v>
      </c>
      <c r="AW203" s="13" t="s">
        <v>37</v>
      </c>
      <c r="AX203" s="13" t="s">
        <v>76</v>
      </c>
      <c r="AY203" s="150" t="s">
        <v>223</v>
      </c>
    </row>
    <row r="204" spans="2:65" s="15" customFormat="1" ht="11.25">
      <c r="B204" s="167"/>
      <c r="D204" s="143" t="s">
        <v>249</v>
      </c>
      <c r="E204" s="168" t="s">
        <v>19</v>
      </c>
      <c r="F204" s="169" t="s">
        <v>292</v>
      </c>
      <c r="H204" s="170">
        <v>211.5</v>
      </c>
      <c r="I204" s="171"/>
      <c r="L204" s="167"/>
      <c r="M204" s="172"/>
      <c r="T204" s="173"/>
      <c r="AT204" s="168" t="s">
        <v>249</v>
      </c>
      <c r="AU204" s="168" t="s">
        <v>87</v>
      </c>
      <c r="AV204" s="15" t="s">
        <v>233</v>
      </c>
      <c r="AW204" s="15" t="s">
        <v>37</v>
      </c>
      <c r="AX204" s="15" t="s">
        <v>76</v>
      </c>
      <c r="AY204" s="168" t="s">
        <v>223</v>
      </c>
    </row>
    <row r="205" spans="2:65" s="13" customFormat="1" ht="22.5">
      <c r="B205" s="149"/>
      <c r="D205" s="143" t="s">
        <v>249</v>
      </c>
      <c r="E205" s="150" t="s">
        <v>19</v>
      </c>
      <c r="F205" s="151" t="s">
        <v>3019</v>
      </c>
      <c r="H205" s="152">
        <v>71.5</v>
      </c>
      <c r="I205" s="153"/>
      <c r="L205" s="149"/>
      <c r="M205" s="154"/>
      <c r="T205" s="155"/>
      <c r="AT205" s="150" t="s">
        <v>249</v>
      </c>
      <c r="AU205" s="150" t="s">
        <v>87</v>
      </c>
      <c r="AV205" s="13" t="s">
        <v>87</v>
      </c>
      <c r="AW205" s="13" t="s">
        <v>37</v>
      </c>
      <c r="AX205" s="13" t="s">
        <v>76</v>
      </c>
      <c r="AY205" s="150" t="s">
        <v>223</v>
      </c>
    </row>
    <row r="206" spans="2:65" s="14" customFormat="1" ht="11.25">
      <c r="B206" s="156"/>
      <c r="D206" s="143" t="s">
        <v>249</v>
      </c>
      <c r="E206" s="157" t="s">
        <v>19</v>
      </c>
      <c r="F206" s="158" t="s">
        <v>253</v>
      </c>
      <c r="H206" s="159">
        <v>283</v>
      </c>
      <c r="I206" s="160"/>
      <c r="L206" s="156"/>
      <c r="M206" s="161"/>
      <c r="T206" s="162"/>
      <c r="AT206" s="157" t="s">
        <v>249</v>
      </c>
      <c r="AU206" s="157" t="s">
        <v>87</v>
      </c>
      <c r="AV206" s="14" t="s">
        <v>232</v>
      </c>
      <c r="AW206" s="14" t="s">
        <v>37</v>
      </c>
      <c r="AX206" s="14" t="s">
        <v>84</v>
      </c>
      <c r="AY206" s="157" t="s">
        <v>223</v>
      </c>
    </row>
    <row r="207" spans="2:65" s="13" customFormat="1" ht="11.25">
      <c r="B207" s="149"/>
      <c r="D207" s="143" t="s">
        <v>249</v>
      </c>
      <c r="F207" s="151" t="s">
        <v>3023</v>
      </c>
      <c r="H207" s="152">
        <v>291.49</v>
      </c>
      <c r="I207" s="153"/>
      <c r="L207" s="149"/>
      <c r="M207" s="154"/>
      <c r="T207" s="155"/>
      <c r="AT207" s="150" t="s">
        <v>249</v>
      </c>
      <c r="AU207" s="150" t="s">
        <v>87</v>
      </c>
      <c r="AV207" s="13" t="s">
        <v>87</v>
      </c>
      <c r="AW207" s="13" t="s">
        <v>4</v>
      </c>
      <c r="AX207" s="13" t="s">
        <v>84</v>
      </c>
      <c r="AY207" s="150" t="s">
        <v>223</v>
      </c>
    </row>
    <row r="208" spans="2:65" s="1" customFormat="1" ht="24.2" customHeight="1">
      <c r="B208" s="34"/>
      <c r="C208" s="129" t="s">
        <v>391</v>
      </c>
      <c r="D208" s="129" t="s">
        <v>227</v>
      </c>
      <c r="E208" s="130" t="s">
        <v>2919</v>
      </c>
      <c r="F208" s="131" t="s">
        <v>2920</v>
      </c>
      <c r="G208" s="132" t="s">
        <v>563</v>
      </c>
      <c r="H208" s="133">
        <v>283</v>
      </c>
      <c r="I208" s="134"/>
      <c r="J208" s="135">
        <f>ROUND(I208*H208,2)</f>
        <v>0</v>
      </c>
      <c r="K208" s="131" t="s">
        <v>272</v>
      </c>
      <c r="L208" s="34"/>
      <c r="M208" s="136" t="s">
        <v>19</v>
      </c>
      <c r="N208" s="137" t="s">
        <v>47</v>
      </c>
      <c r="P208" s="138">
        <f>O208*H208</f>
        <v>0</v>
      </c>
      <c r="Q208" s="138">
        <v>1.2999999999999999E-4</v>
      </c>
      <c r="R208" s="138">
        <f>Q208*H208</f>
        <v>3.6789999999999996E-2</v>
      </c>
      <c r="S208" s="138">
        <v>0</v>
      </c>
      <c r="T208" s="139">
        <f>S208*H208</f>
        <v>0</v>
      </c>
      <c r="AR208" s="140" t="s">
        <v>232</v>
      </c>
      <c r="AT208" s="140" t="s">
        <v>227</v>
      </c>
      <c r="AU208" s="140" t="s">
        <v>87</v>
      </c>
      <c r="AY208" s="18" t="s">
        <v>223</v>
      </c>
      <c r="BE208" s="141">
        <f>IF(N208="základní",J208,0)</f>
        <v>0</v>
      </c>
      <c r="BF208" s="141">
        <f>IF(N208="snížená",J208,0)</f>
        <v>0</v>
      </c>
      <c r="BG208" s="141">
        <f>IF(N208="zákl. přenesená",J208,0)</f>
        <v>0</v>
      </c>
      <c r="BH208" s="141">
        <f>IF(N208="sníž. přenesená",J208,0)</f>
        <v>0</v>
      </c>
      <c r="BI208" s="141">
        <f>IF(N208="nulová",J208,0)</f>
        <v>0</v>
      </c>
      <c r="BJ208" s="18" t="s">
        <v>84</v>
      </c>
      <c r="BK208" s="141">
        <f>ROUND(I208*H208,2)</f>
        <v>0</v>
      </c>
      <c r="BL208" s="18" t="s">
        <v>232</v>
      </c>
      <c r="BM208" s="140" t="s">
        <v>2921</v>
      </c>
    </row>
    <row r="209" spans="2:65" s="1" customFormat="1" ht="11.25">
      <c r="B209" s="34"/>
      <c r="D209" s="163" t="s">
        <v>274</v>
      </c>
      <c r="F209" s="164" t="s">
        <v>2922</v>
      </c>
      <c r="I209" s="165"/>
      <c r="L209" s="34"/>
      <c r="M209" s="166"/>
      <c r="T209" s="55"/>
      <c r="AT209" s="18" t="s">
        <v>274</v>
      </c>
      <c r="AU209" s="18" t="s">
        <v>87</v>
      </c>
    </row>
    <row r="210" spans="2:65" s="13" customFormat="1" ht="11.25">
      <c r="B210" s="149"/>
      <c r="D210" s="143" t="s">
        <v>249</v>
      </c>
      <c r="E210" s="150" t="s">
        <v>19</v>
      </c>
      <c r="F210" s="151" t="s">
        <v>2997</v>
      </c>
      <c r="H210" s="152">
        <v>211.5</v>
      </c>
      <c r="I210" s="153"/>
      <c r="L210" s="149"/>
      <c r="M210" s="154"/>
      <c r="T210" s="155"/>
      <c r="AT210" s="150" t="s">
        <v>249</v>
      </c>
      <c r="AU210" s="150" t="s">
        <v>87</v>
      </c>
      <c r="AV210" s="13" t="s">
        <v>87</v>
      </c>
      <c r="AW210" s="13" t="s">
        <v>37</v>
      </c>
      <c r="AX210" s="13" t="s">
        <v>76</v>
      </c>
      <c r="AY210" s="150" t="s">
        <v>223</v>
      </c>
    </row>
    <row r="211" spans="2:65" s="13" customFormat="1" ht="11.25">
      <c r="B211" s="149"/>
      <c r="D211" s="143" t="s">
        <v>249</v>
      </c>
      <c r="E211" s="150" t="s">
        <v>19</v>
      </c>
      <c r="F211" s="151" t="s">
        <v>2998</v>
      </c>
      <c r="H211" s="152">
        <v>71.5</v>
      </c>
      <c r="I211" s="153"/>
      <c r="L211" s="149"/>
      <c r="M211" s="154"/>
      <c r="T211" s="155"/>
      <c r="AT211" s="150" t="s">
        <v>249</v>
      </c>
      <c r="AU211" s="150" t="s">
        <v>87</v>
      </c>
      <c r="AV211" s="13" t="s">
        <v>87</v>
      </c>
      <c r="AW211" s="13" t="s">
        <v>37</v>
      </c>
      <c r="AX211" s="13" t="s">
        <v>76</v>
      </c>
      <c r="AY211" s="150" t="s">
        <v>223</v>
      </c>
    </row>
    <row r="212" spans="2:65" s="14" customFormat="1" ht="11.25">
      <c r="B212" s="156"/>
      <c r="D212" s="143" t="s">
        <v>249</v>
      </c>
      <c r="E212" s="157" t="s">
        <v>19</v>
      </c>
      <c r="F212" s="158" t="s">
        <v>253</v>
      </c>
      <c r="H212" s="159">
        <v>283</v>
      </c>
      <c r="I212" s="160"/>
      <c r="L212" s="156"/>
      <c r="M212" s="161"/>
      <c r="T212" s="162"/>
      <c r="AT212" s="157" t="s">
        <v>249</v>
      </c>
      <c r="AU212" s="157" t="s">
        <v>87</v>
      </c>
      <c r="AV212" s="14" t="s">
        <v>232</v>
      </c>
      <c r="AW212" s="14" t="s">
        <v>37</v>
      </c>
      <c r="AX212" s="14" t="s">
        <v>84</v>
      </c>
      <c r="AY212" s="157" t="s">
        <v>223</v>
      </c>
    </row>
    <row r="213" spans="2:65" s="11" customFormat="1" ht="22.9" customHeight="1">
      <c r="B213" s="117"/>
      <c r="D213" s="118" t="s">
        <v>75</v>
      </c>
      <c r="E213" s="127" t="s">
        <v>282</v>
      </c>
      <c r="F213" s="127" t="s">
        <v>614</v>
      </c>
      <c r="I213" s="120"/>
      <c r="J213" s="128">
        <f>BK213</f>
        <v>0</v>
      </c>
      <c r="L213" s="117"/>
      <c r="M213" s="122"/>
      <c r="P213" s="123">
        <f>SUM(P214:P219)</f>
        <v>0</v>
      </c>
      <c r="R213" s="123">
        <f>SUM(R214:R219)</f>
        <v>0</v>
      </c>
      <c r="T213" s="124">
        <f>SUM(T214:T219)</f>
        <v>0</v>
      </c>
      <c r="AR213" s="118" t="s">
        <v>84</v>
      </c>
      <c r="AT213" s="125" t="s">
        <v>75</v>
      </c>
      <c r="AU213" s="125" t="s">
        <v>84</v>
      </c>
      <c r="AY213" s="118" t="s">
        <v>223</v>
      </c>
      <c r="BK213" s="126">
        <f>SUM(BK214:BK219)</f>
        <v>0</v>
      </c>
    </row>
    <row r="214" spans="2:65" s="1" customFormat="1" ht="24.2" customHeight="1">
      <c r="B214" s="34"/>
      <c r="C214" s="129" t="s">
        <v>397</v>
      </c>
      <c r="D214" s="129" t="s">
        <v>227</v>
      </c>
      <c r="E214" s="130" t="s">
        <v>618</v>
      </c>
      <c r="F214" s="131" t="s">
        <v>619</v>
      </c>
      <c r="G214" s="132" t="s">
        <v>563</v>
      </c>
      <c r="H214" s="133">
        <v>566</v>
      </c>
      <c r="I214" s="134"/>
      <c r="J214" s="135">
        <f>ROUND(I214*H214,2)</f>
        <v>0</v>
      </c>
      <c r="K214" s="131" t="s">
        <v>272</v>
      </c>
      <c r="L214" s="34"/>
      <c r="M214" s="136" t="s">
        <v>19</v>
      </c>
      <c r="N214" s="137" t="s">
        <v>47</v>
      </c>
      <c r="P214" s="138">
        <f>O214*H214</f>
        <v>0</v>
      </c>
      <c r="Q214" s="138">
        <v>0</v>
      </c>
      <c r="R214" s="138">
        <f>Q214*H214</f>
        <v>0</v>
      </c>
      <c r="S214" s="138">
        <v>0</v>
      </c>
      <c r="T214" s="139">
        <f>S214*H214</f>
        <v>0</v>
      </c>
      <c r="AR214" s="140" t="s">
        <v>232</v>
      </c>
      <c r="AT214" s="140" t="s">
        <v>227</v>
      </c>
      <c r="AU214" s="140" t="s">
        <v>87</v>
      </c>
      <c r="AY214" s="18" t="s">
        <v>223</v>
      </c>
      <c r="BE214" s="141">
        <f>IF(N214="základní",J214,0)</f>
        <v>0</v>
      </c>
      <c r="BF214" s="141">
        <f>IF(N214="snížená",J214,0)</f>
        <v>0</v>
      </c>
      <c r="BG214" s="141">
        <f>IF(N214="zákl. přenesená",J214,0)</f>
        <v>0</v>
      </c>
      <c r="BH214" s="141">
        <f>IF(N214="sníž. přenesená",J214,0)</f>
        <v>0</v>
      </c>
      <c r="BI214" s="141">
        <f>IF(N214="nulová",J214,0)</f>
        <v>0</v>
      </c>
      <c r="BJ214" s="18" t="s">
        <v>84</v>
      </c>
      <c r="BK214" s="141">
        <f>ROUND(I214*H214,2)</f>
        <v>0</v>
      </c>
      <c r="BL214" s="18" t="s">
        <v>232</v>
      </c>
      <c r="BM214" s="140" t="s">
        <v>2928</v>
      </c>
    </row>
    <row r="215" spans="2:65" s="1" customFormat="1" ht="11.25">
      <c r="B215" s="34"/>
      <c r="D215" s="163" t="s">
        <v>274</v>
      </c>
      <c r="F215" s="164" t="s">
        <v>621</v>
      </c>
      <c r="I215" s="165"/>
      <c r="L215" s="34"/>
      <c r="M215" s="166"/>
      <c r="T215" s="55"/>
      <c r="AT215" s="18" t="s">
        <v>274</v>
      </c>
      <c r="AU215" s="18" t="s">
        <v>87</v>
      </c>
    </row>
    <row r="216" spans="2:65" s="13" customFormat="1" ht="11.25">
      <c r="B216" s="149"/>
      <c r="D216" s="143" t="s">
        <v>249</v>
      </c>
      <c r="E216" s="150" t="s">
        <v>19</v>
      </c>
      <c r="F216" s="151" t="s">
        <v>3024</v>
      </c>
      <c r="H216" s="152">
        <v>566</v>
      </c>
      <c r="I216" s="153"/>
      <c r="L216" s="149"/>
      <c r="M216" s="154"/>
      <c r="T216" s="155"/>
      <c r="AT216" s="150" t="s">
        <v>249</v>
      </c>
      <c r="AU216" s="150" t="s">
        <v>87</v>
      </c>
      <c r="AV216" s="13" t="s">
        <v>87</v>
      </c>
      <c r="AW216" s="13" t="s">
        <v>37</v>
      </c>
      <c r="AX216" s="13" t="s">
        <v>84</v>
      </c>
      <c r="AY216" s="150" t="s">
        <v>223</v>
      </c>
    </row>
    <row r="217" spans="2:65" s="1" customFormat="1" ht="24.2" customHeight="1">
      <c r="B217" s="34"/>
      <c r="C217" s="129" t="s">
        <v>405</v>
      </c>
      <c r="D217" s="129" t="s">
        <v>227</v>
      </c>
      <c r="E217" s="130" t="s">
        <v>624</v>
      </c>
      <c r="F217" s="131" t="s">
        <v>625</v>
      </c>
      <c r="G217" s="132" t="s">
        <v>563</v>
      </c>
      <c r="H217" s="133">
        <v>566</v>
      </c>
      <c r="I217" s="134"/>
      <c r="J217" s="135">
        <f>ROUND(I217*H217,2)</f>
        <v>0</v>
      </c>
      <c r="K217" s="131" t="s">
        <v>272</v>
      </c>
      <c r="L217" s="34"/>
      <c r="M217" s="136" t="s">
        <v>19</v>
      </c>
      <c r="N217" s="137" t="s">
        <v>47</v>
      </c>
      <c r="P217" s="138">
        <f>O217*H217</f>
        <v>0</v>
      </c>
      <c r="Q217" s="138">
        <v>0</v>
      </c>
      <c r="R217" s="138">
        <f>Q217*H217</f>
        <v>0</v>
      </c>
      <c r="S217" s="138">
        <v>0</v>
      </c>
      <c r="T217" s="139">
        <f>S217*H217</f>
        <v>0</v>
      </c>
      <c r="AR217" s="140" t="s">
        <v>232</v>
      </c>
      <c r="AT217" s="140" t="s">
        <v>227</v>
      </c>
      <c r="AU217" s="140" t="s">
        <v>87</v>
      </c>
      <c r="AY217" s="18" t="s">
        <v>223</v>
      </c>
      <c r="BE217" s="141">
        <f>IF(N217="základní",J217,0)</f>
        <v>0</v>
      </c>
      <c r="BF217" s="141">
        <f>IF(N217="snížená",J217,0)</f>
        <v>0</v>
      </c>
      <c r="BG217" s="141">
        <f>IF(N217="zákl. přenesená",J217,0)</f>
        <v>0</v>
      </c>
      <c r="BH217" s="141">
        <f>IF(N217="sníž. přenesená",J217,0)</f>
        <v>0</v>
      </c>
      <c r="BI217" s="141">
        <f>IF(N217="nulová",J217,0)</f>
        <v>0</v>
      </c>
      <c r="BJ217" s="18" t="s">
        <v>84</v>
      </c>
      <c r="BK217" s="141">
        <f>ROUND(I217*H217,2)</f>
        <v>0</v>
      </c>
      <c r="BL217" s="18" t="s">
        <v>232</v>
      </c>
      <c r="BM217" s="140" t="s">
        <v>2930</v>
      </c>
    </row>
    <row r="218" spans="2:65" s="1" customFormat="1" ht="11.25">
      <c r="B218" s="34"/>
      <c r="D218" s="163" t="s">
        <v>274</v>
      </c>
      <c r="F218" s="164" t="s">
        <v>627</v>
      </c>
      <c r="I218" s="165"/>
      <c r="L218" s="34"/>
      <c r="M218" s="166"/>
      <c r="T218" s="55"/>
      <c r="AT218" s="18" t="s">
        <v>274</v>
      </c>
      <c r="AU218" s="18" t="s">
        <v>87</v>
      </c>
    </row>
    <row r="219" spans="2:65" s="13" customFormat="1" ht="11.25">
      <c r="B219" s="149"/>
      <c r="D219" s="143" t="s">
        <v>249</v>
      </c>
      <c r="E219" s="150" t="s">
        <v>19</v>
      </c>
      <c r="F219" s="151" t="s">
        <v>3024</v>
      </c>
      <c r="H219" s="152">
        <v>566</v>
      </c>
      <c r="I219" s="153"/>
      <c r="L219" s="149"/>
      <c r="M219" s="154"/>
      <c r="T219" s="155"/>
      <c r="AT219" s="150" t="s">
        <v>249</v>
      </c>
      <c r="AU219" s="150" t="s">
        <v>87</v>
      </c>
      <c r="AV219" s="13" t="s">
        <v>87</v>
      </c>
      <c r="AW219" s="13" t="s">
        <v>37</v>
      </c>
      <c r="AX219" s="13" t="s">
        <v>84</v>
      </c>
      <c r="AY219" s="150" t="s">
        <v>223</v>
      </c>
    </row>
    <row r="220" spans="2:65" s="11" customFormat="1" ht="22.9" customHeight="1">
      <c r="B220" s="117"/>
      <c r="D220" s="118" t="s">
        <v>75</v>
      </c>
      <c r="E220" s="127" t="s">
        <v>2936</v>
      </c>
      <c r="F220" s="127" t="s">
        <v>2937</v>
      </c>
      <c r="I220" s="120"/>
      <c r="J220" s="128">
        <f>BK220</f>
        <v>0</v>
      </c>
      <c r="L220" s="117"/>
      <c r="M220" s="122"/>
      <c r="P220" s="123">
        <f>SUM(P221:P226)</f>
        <v>0</v>
      </c>
      <c r="R220" s="123">
        <f>SUM(R221:R226)</f>
        <v>0</v>
      </c>
      <c r="T220" s="124">
        <f>SUM(T221:T226)</f>
        <v>0</v>
      </c>
      <c r="AR220" s="118" t="s">
        <v>84</v>
      </c>
      <c r="AT220" s="125" t="s">
        <v>75</v>
      </c>
      <c r="AU220" s="125" t="s">
        <v>84</v>
      </c>
      <c r="AY220" s="118" t="s">
        <v>223</v>
      </c>
      <c r="BK220" s="126">
        <f>SUM(BK221:BK226)</f>
        <v>0</v>
      </c>
    </row>
    <row r="221" spans="2:65" s="1" customFormat="1" ht="49.15" customHeight="1">
      <c r="B221" s="34"/>
      <c r="C221" s="129" t="s">
        <v>411</v>
      </c>
      <c r="D221" s="129" t="s">
        <v>227</v>
      </c>
      <c r="E221" s="130" t="s">
        <v>773</v>
      </c>
      <c r="F221" s="131" t="s">
        <v>774</v>
      </c>
      <c r="G221" s="132" t="s">
        <v>265</v>
      </c>
      <c r="H221" s="133">
        <v>100.239</v>
      </c>
      <c r="I221" s="134"/>
      <c r="J221" s="135">
        <f>ROUND(I221*H221,2)</f>
        <v>0</v>
      </c>
      <c r="K221" s="131" t="s">
        <v>231</v>
      </c>
      <c r="L221" s="34"/>
      <c r="M221" s="136" t="s">
        <v>19</v>
      </c>
      <c r="N221" s="137" t="s">
        <v>47</v>
      </c>
      <c r="P221" s="138">
        <f>O221*H221</f>
        <v>0</v>
      </c>
      <c r="Q221" s="138">
        <v>0</v>
      </c>
      <c r="R221" s="138">
        <f>Q221*H221</f>
        <v>0</v>
      </c>
      <c r="S221" s="138">
        <v>0</v>
      </c>
      <c r="T221" s="139">
        <f>S221*H221</f>
        <v>0</v>
      </c>
      <c r="AR221" s="140" t="s">
        <v>232</v>
      </c>
      <c r="AT221" s="140" t="s">
        <v>227</v>
      </c>
      <c r="AU221" s="140" t="s">
        <v>87</v>
      </c>
      <c r="AY221" s="18" t="s">
        <v>223</v>
      </c>
      <c r="BE221" s="141">
        <f>IF(N221="základní",J221,0)</f>
        <v>0</v>
      </c>
      <c r="BF221" s="141">
        <f>IF(N221="snížená",J221,0)</f>
        <v>0</v>
      </c>
      <c r="BG221" s="141">
        <f>IF(N221="zákl. přenesená",J221,0)</f>
        <v>0</v>
      </c>
      <c r="BH221" s="141">
        <f>IF(N221="sníž. přenesená",J221,0)</f>
        <v>0</v>
      </c>
      <c r="BI221" s="141">
        <f>IF(N221="nulová",J221,0)</f>
        <v>0</v>
      </c>
      <c r="BJ221" s="18" t="s">
        <v>84</v>
      </c>
      <c r="BK221" s="141">
        <f>ROUND(I221*H221,2)</f>
        <v>0</v>
      </c>
      <c r="BL221" s="18" t="s">
        <v>232</v>
      </c>
      <c r="BM221" s="140" t="s">
        <v>3025</v>
      </c>
    </row>
    <row r="222" spans="2:65" s="13" customFormat="1" ht="11.25">
      <c r="B222" s="149"/>
      <c r="D222" s="143" t="s">
        <v>249</v>
      </c>
      <c r="E222" s="150" t="s">
        <v>19</v>
      </c>
      <c r="F222" s="151" t="s">
        <v>3026</v>
      </c>
      <c r="H222" s="152">
        <v>28.64</v>
      </c>
      <c r="I222" s="153"/>
      <c r="L222" s="149"/>
      <c r="M222" s="154"/>
      <c r="T222" s="155"/>
      <c r="AT222" s="150" t="s">
        <v>249</v>
      </c>
      <c r="AU222" s="150" t="s">
        <v>87</v>
      </c>
      <c r="AV222" s="13" t="s">
        <v>87</v>
      </c>
      <c r="AW222" s="13" t="s">
        <v>37</v>
      </c>
      <c r="AX222" s="13" t="s">
        <v>76</v>
      </c>
      <c r="AY222" s="150" t="s">
        <v>223</v>
      </c>
    </row>
    <row r="223" spans="2:65" s="13" customFormat="1" ht="11.25">
      <c r="B223" s="149"/>
      <c r="D223" s="143" t="s">
        <v>249</v>
      </c>
      <c r="E223" s="150" t="s">
        <v>19</v>
      </c>
      <c r="F223" s="151" t="s">
        <v>3027</v>
      </c>
      <c r="H223" s="152">
        <v>71.599000000000004</v>
      </c>
      <c r="I223" s="153"/>
      <c r="L223" s="149"/>
      <c r="M223" s="154"/>
      <c r="T223" s="155"/>
      <c r="AT223" s="150" t="s">
        <v>249</v>
      </c>
      <c r="AU223" s="150" t="s">
        <v>87</v>
      </c>
      <c r="AV223" s="13" t="s">
        <v>87</v>
      </c>
      <c r="AW223" s="13" t="s">
        <v>37</v>
      </c>
      <c r="AX223" s="13" t="s">
        <v>76</v>
      </c>
      <c r="AY223" s="150" t="s">
        <v>223</v>
      </c>
    </row>
    <row r="224" spans="2:65" s="14" customFormat="1" ht="11.25">
      <c r="B224" s="156"/>
      <c r="D224" s="143" t="s">
        <v>249</v>
      </c>
      <c r="E224" s="157" t="s">
        <v>19</v>
      </c>
      <c r="F224" s="158" t="s">
        <v>253</v>
      </c>
      <c r="H224" s="159">
        <v>100.239</v>
      </c>
      <c r="I224" s="160"/>
      <c r="L224" s="156"/>
      <c r="M224" s="161"/>
      <c r="T224" s="162"/>
      <c r="AT224" s="157" t="s">
        <v>249</v>
      </c>
      <c r="AU224" s="157" t="s">
        <v>87</v>
      </c>
      <c r="AV224" s="14" t="s">
        <v>232</v>
      </c>
      <c r="AW224" s="14" t="s">
        <v>37</v>
      </c>
      <c r="AX224" s="14" t="s">
        <v>84</v>
      </c>
      <c r="AY224" s="157" t="s">
        <v>223</v>
      </c>
    </row>
    <row r="225" spans="2:65" s="1" customFormat="1" ht="49.15" customHeight="1">
      <c r="B225" s="34"/>
      <c r="C225" s="129" t="s">
        <v>416</v>
      </c>
      <c r="D225" s="129" t="s">
        <v>227</v>
      </c>
      <c r="E225" s="130" t="s">
        <v>788</v>
      </c>
      <c r="F225" s="131" t="s">
        <v>789</v>
      </c>
      <c r="G225" s="132" t="s">
        <v>265</v>
      </c>
      <c r="H225" s="133">
        <v>136.97200000000001</v>
      </c>
      <c r="I225" s="134"/>
      <c r="J225" s="135">
        <f>ROUND(I225*H225,2)</f>
        <v>0</v>
      </c>
      <c r="K225" s="131" t="s">
        <v>231</v>
      </c>
      <c r="L225" s="34"/>
      <c r="M225" s="136" t="s">
        <v>19</v>
      </c>
      <c r="N225" s="137" t="s">
        <v>47</v>
      </c>
      <c r="P225" s="138">
        <f>O225*H225</f>
        <v>0</v>
      </c>
      <c r="Q225" s="138">
        <v>0</v>
      </c>
      <c r="R225" s="138">
        <f>Q225*H225</f>
        <v>0</v>
      </c>
      <c r="S225" s="138">
        <v>0</v>
      </c>
      <c r="T225" s="139">
        <f>S225*H225</f>
        <v>0</v>
      </c>
      <c r="AR225" s="140" t="s">
        <v>232</v>
      </c>
      <c r="AT225" s="140" t="s">
        <v>227</v>
      </c>
      <c r="AU225" s="140" t="s">
        <v>87</v>
      </c>
      <c r="AY225" s="18" t="s">
        <v>223</v>
      </c>
      <c r="BE225" s="141">
        <f>IF(N225="základní",J225,0)</f>
        <v>0</v>
      </c>
      <c r="BF225" s="141">
        <f>IF(N225="snížená",J225,0)</f>
        <v>0</v>
      </c>
      <c r="BG225" s="141">
        <f>IF(N225="zákl. přenesená",J225,0)</f>
        <v>0</v>
      </c>
      <c r="BH225" s="141">
        <f>IF(N225="sníž. přenesená",J225,0)</f>
        <v>0</v>
      </c>
      <c r="BI225" s="141">
        <f>IF(N225="nulová",J225,0)</f>
        <v>0</v>
      </c>
      <c r="BJ225" s="18" t="s">
        <v>84</v>
      </c>
      <c r="BK225" s="141">
        <f>ROUND(I225*H225,2)</f>
        <v>0</v>
      </c>
      <c r="BL225" s="18" t="s">
        <v>232</v>
      </c>
      <c r="BM225" s="140" t="s">
        <v>2944</v>
      </c>
    </row>
    <row r="226" spans="2:65" s="13" customFormat="1" ht="11.25">
      <c r="B226" s="149"/>
      <c r="D226" s="143" t="s">
        <v>249</v>
      </c>
      <c r="E226" s="150" t="s">
        <v>19</v>
      </c>
      <c r="F226" s="151" t="s">
        <v>3028</v>
      </c>
      <c r="H226" s="152">
        <v>136.97200000000001</v>
      </c>
      <c r="I226" s="153"/>
      <c r="L226" s="149"/>
      <c r="M226" s="154"/>
      <c r="T226" s="155"/>
      <c r="AT226" s="150" t="s">
        <v>249</v>
      </c>
      <c r="AU226" s="150" t="s">
        <v>87</v>
      </c>
      <c r="AV226" s="13" t="s">
        <v>87</v>
      </c>
      <c r="AW226" s="13" t="s">
        <v>37</v>
      </c>
      <c r="AX226" s="13" t="s">
        <v>84</v>
      </c>
      <c r="AY226" s="150" t="s">
        <v>223</v>
      </c>
    </row>
    <row r="227" spans="2:65" s="11" customFormat="1" ht="22.9" customHeight="1">
      <c r="B227" s="117"/>
      <c r="D227" s="118" t="s">
        <v>75</v>
      </c>
      <c r="E227" s="127" t="s">
        <v>2518</v>
      </c>
      <c r="F227" s="127" t="s">
        <v>2519</v>
      </c>
      <c r="I227" s="120"/>
      <c r="J227" s="128">
        <f>BK227</f>
        <v>0</v>
      </c>
      <c r="L227" s="117"/>
      <c r="M227" s="122"/>
      <c r="P227" s="123">
        <f>SUM(P228:P229)</f>
        <v>0</v>
      </c>
      <c r="R227" s="123">
        <f>SUM(R228:R229)</f>
        <v>0</v>
      </c>
      <c r="T227" s="124">
        <f>SUM(T228:T229)</f>
        <v>0</v>
      </c>
      <c r="AR227" s="118" t="s">
        <v>84</v>
      </c>
      <c r="AT227" s="125" t="s">
        <v>75</v>
      </c>
      <c r="AU227" s="125" t="s">
        <v>84</v>
      </c>
      <c r="AY227" s="118" t="s">
        <v>223</v>
      </c>
      <c r="BK227" s="126">
        <f>SUM(BK228:BK229)</f>
        <v>0</v>
      </c>
    </row>
    <row r="228" spans="2:65" s="1" customFormat="1" ht="37.9" customHeight="1">
      <c r="B228" s="34"/>
      <c r="C228" s="129" t="s">
        <v>421</v>
      </c>
      <c r="D228" s="129" t="s">
        <v>227</v>
      </c>
      <c r="E228" s="130" t="s">
        <v>2948</v>
      </c>
      <c r="F228" s="131" t="s">
        <v>2949</v>
      </c>
      <c r="G228" s="132" t="s">
        <v>265</v>
      </c>
      <c r="H228" s="133">
        <v>95.843999999999994</v>
      </c>
      <c r="I228" s="134"/>
      <c r="J228" s="135">
        <f>ROUND(I228*H228,2)</f>
        <v>0</v>
      </c>
      <c r="K228" s="131" t="s">
        <v>272</v>
      </c>
      <c r="L228" s="34"/>
      <c r="M228" s="136" t="s">
        <v>19</v>
      </c>
      <c r="N228" s="137" t="s">
        <v>47</v>
      </c>
      <c r="P228" s="138">
        <f>O228*H228</f>
        <v>0</v>
      </c>
      <c r="Q228" s="138">
        <v>0</v>
      </c>
      <c r="R228" s="138">
        <f>Q228*H228</f>
        <v>0</v>
      </c>
      <c r="S228" s="138">
        <v>0</v>
      </c>
      <c r="T228" s="139">
        <f>S228*H228</f>
        <v>0</v>
      </c>
      <c r="AR228" s="140" t="s">
        <v>232</v>
      </c>
      <c r="AT228" s="140" t="s">
        <v>227</v>
      </c>
      <c r="AU228" s="140" t="s">
        <v>87</v>
      </c>
      <c r="AY228" s="18" t="s">
        <v>223</v>
      </c>
      <c r="BE228" s="141">
        <f>IF(N228="základní",J228,0)</f>
        <v>0</v>
      </c>
      <c r="BF228" s="141">
        <f>IF(N228="snížená",J228,0)</f>
        <v>0</v>
      </c>
      <c r="BG228" s="141">
        <f>IF(N228="zákl. přenesená",J228,0)</f>
        <v>0</v>
      </c>
      <c r="BH228" s="141">
        <f>IF(N228="sníž. přenesená",J228,0)</f>
        <v>0</v>
      </c>
      <c r="BI228" s="141">
        <f>IF(N228="nulová",J228,0)</f>
        <v>0</v>
      </c>
      <c r="BJ228" s="18" t="s">
        <v>84</v>
      </c>
      <c r="BK228" s="141">
        <f>ROUND(I228*H228,2)</f>
        <v>0</v>
      </c>
      <c r="BL228" s="18" t="s">
        <v>232</v>
      </c>
      <c r="BM228" s="140" t="s">
        <v>2950</v>
      </c>
    </row>
    <row r="229" spans="2:65" s="1" customFormat="1" ht="11.25">
      <c r="B229" s="34"/>
      <c r="D229" s="163" t="s">
        <v>274</v>
      </c>
      <c r="F229" s="164" t="s">
        <v>2951</v>
      </c>
      <c r="I229" s="165"/>
      <c r="L229" s="34"/>
      <c r="M229" s="184"/>
      <c r="N229" s="185"/>
      <c r="O229" s="185"/>
      <c r="P229" s="185"/>
      <c r="Q229" s="185"/>
      <c r="R229" s="185"/>
      <c r="S229" s="185"/>
      <c r="T229" s="186"/>
      <c r="AT229" s="18" t="s">
        <v>274</v>
      </c>
      <c r="AU229" s="18" t="s">
        <v>87</v>
      </c>
    </row>
    <row r="230" spans="2:65" s="1" customFormat="1" ht="6.95" customHeight="1">
      <c r="B230" s="43"/>
      <c r="C230" s="44"/>
      <c r="D230" s="44"/>
      <c r="E230" s="44"/>
      <c r="F230" s="44"/>
      <c r="G230" s="44"/>
      <c r="H230" s="44"/>
      <c r="I230" s="44"/>
      <c r="J230" s="44"/>
      <c r="K230" s="44"/>
      <c r="L230" s="34"/>
    </row>
  </sheetData>
  <sheetProtection algorithmName="SHA-512" hashValue="xpQ6HipGveQLs1IqgqzlrbQsF8+GB7xHD+v1X/D+neLP9Akl7ssqObwZtigBOIJmTnFupDOP31ag+FWSud6ZRw==" saltValue="tJwsG3NmKk9kKFuvVrcMvjvUxv2Hgogi3olOdYp9JZZNHamEQ27LYNDoRZt7hYaivOUPp+WvcH9v9a2DXb2HhA==" spinCount="100000" sheet="1" objects="1" scenarios="1" formatColumns="0" formatRows="0" autoFilter="0"/>
  <autoFilter ref="C87:K229" xr:uid="{00000000-0009-0000-0000-000014000000}"/>
  <mergeCells count="9">
    <mergeCell ref="E50:H50"/>
    <mergeCell ref="E78:H78"/>
    <mergeCell ref="E80:H80"/>
    <mergeCell ref="L2:V2"/>
    <mergeCell ref="E7:H7"/>
    <mergeCell ref="E9:H9"/>
    <mergeCell ref="E18:H18"/>
    <mergeCell ref="E27:H27"/>
    <mergeCell ref="E48:H48"/>
  </mergeCells>
  <hyperlinks>
    <hyperlink ref="F92" r:id="rId1" xr:uid="{00000000-0004-0000-1400-000000000000}"/>
    <hyperlink ref="F97" r:id="rId2" xr:uid="{00000000-0004-0000-1400-000001000000}"/>
    <hyperlink ref="F102" r:id="rId3" xr:uid="{00000000-0004-0000-1400-000002000000}"/>
    <hyperlink ref="F107" r:id="rId4" xr:uid="{00000000-0004-0000-1400-000003000000}"/>
    <hyperlink ref="F109" r:id="rId5" xr:uid="{00000000-0004-0000-1400-000004000000}"/>
    <hyperlink ref="F120" r:id="rId6" xr:uid="{00000000-0004-0000-1400-000005000000}"/>
    <hyperlink ref="F125" r:id="rId7" xr:uid="{00000000-0004-0000-1400-000006000000}"/>
    <hyperlink ref="F138" r:id="rId8" xr:uid="{00000000-0004-0000-1400-000007000000}"/>
    <hyperlink ref="F148" r:id="rId9" xr:uid="{00000000-0004-0000-1400-000008000000}"/>
    <hyperlink ref="F159" r:id="rId10" xr:uid="{00000000-0004-0000-1400-000009000000}"/>
    <hyperlink ref="F166" r:id="rId11" xr:uid="{00000000-0004-0000-1400-00000A000000}"/>
    <hyperlink ref="F172" r:id="rId12" xr:uid="{00000000-0004-0000-1400-00000B000000}"/>
    <hyperlink ref="F178" r:id="rId13" xr:uid="{00000000-0004-0000-1400-00000C000000}"/>
    <hyperlink ref="F195" r:id="rId14" xr:uid="{00000000-0004-0000-1400-00000D000000}"/>
    <hyperlink ref="F209" r:id="rId15" xr:uid="{00000000-0004-0000-1400-00000E000000}"/>
    <hyperlink ref="F215" r:id="rId16" xr:uid="{00000000-0004-0000-1400-00000F000000}"/>
    <hyperlink ref="F218" r:id="rId17" xr:uid="{00000000-0004-0000-1400-000010000000}"/>
    <hyperlink ref="F229" r:id="rId18" xr:uid="{00000000-0004-0000-1400-000011000000}"/>
  </hyperlinks>
  <pageMargins left="0.39370078740157483" right="0.39370078740157483" top="0.39370078740157483" bottom="0.39370078740157483" header="0" footer="0"/>
  <pageSetup paperSize="9" scale="76" fitToHeight="0" orientation="portrait" r:id="rId19"/>
  <headerFooter>
    <oddFooter>&amp;CStrana &amp;P z &amp;N</oddFooter>
  </headerFooter>
  <drawing r:id="rId2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2:BM18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151</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3029</v>
      </c>
      <c r="F9" s="322"/>
      <c r="G9" s="322"/>
      <c r="H9" s="322"/>
      <c r="L9" s="34"/>
    </row>
    <row r="10" spans="2:46" s="1" customFormat="1" ht="11.25">
      <c r="B10" s="34"/>
      <c r="L10" s="34"/>
    </row>
    <row r="11" spans="2:46" s="1" customFormat="1" ht="12" customHeight="1">
      <c r="B11" s="34"/>
      <c r="D11" s="28" t="s">
        <v>18</v>
      </c>
      <c r="F11" s="26" t="s">
        <v>145</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2155</v>
      </c>
      <c r="I13" s="25" t="s">
        <v>27</v>
      </c>
      <c r="J13" s="30" t="s">
        <v>2156</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ROUNDUP(J88,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ROUNDUP((SUM(BE88:BE184)),  2)</f>
        <v>0</v>
      </c>
      <c r="I33" s="91">
        <v>0.21</v>
      </c>
      <c r="J33" s="90">
        <f>ROUNDUP(((SUM(BE88:BE184))*I33),  2)</f>
        <v>0</v>
      </c>
      <c r="L33" s="34"/>
    </row>
    <row r="34" spans="2:12" s="1" customFormat="1" ht="14.45" customHeight="1">
      <c r="B34" s="34"/>
      <c r="E34" s="28" t="s">
        <v>48</v>
      </c>
      <c r="F34" s="90">
        <f>ROUNDUP((SUM(BF88:BF184)),  2)</f>
        <v>0</v>
      </c>
      <c r="I34" s="91">
        <v>0.12</v>
      </c>
      <c r="J34" s="90">
        <f>ROUNDUP(((SUM(BF88:BF184))*I34),  2)</f>
        <v>0</v>
      </c>
      <c r="L34" s="34"/>
    </row>
    <row r="35" spans="2:12" s="1" customFormat="1" ht="14.45" hidden="1" customHeight="1">
      <c r="B35" s="34"/>
      <c r="E35" s="28" t="s">
        <v>49</v>
      </c>
      <c r="F35" s="90">
        <f>ROUNDUP((SUM(BG88:BG184)),  2)</f>
        <v>0</v>
      </c>
      <c r="I35" s="91">
        <v>0.21</v>
      </c>
      <c r="J35" s="90">
        <f>0</f>
        <v>0</v>
      </c>
      <c r="L35" s="34"/>
    </row>
    <row r="36" spans="2:12" s="1" customFormat="1" ht="14.45" hidden="1" customHeight="1">
      <c r="B36" s="34"/>
      <c r="E36" s="28" t="s">
        <v>50</v>
      </c>
      <c r="F36" s="90">
        <f>ROUNDUP((SUM(BH88:BH184)),  2)</f>
        <v>0</v>
      </c>
      <c r="I36" s="91">
        <v>0.12</v>
      </c>
      <c r="J36" s="90">
        <f>0</f>
        <v>0</v>
      </c>
      <c r="L36" s="34"/>
    </row>
    <row r="37" spans="2:12" s="1" customFormat="1" ht="14.45" hidden="1" customHeight="1">
      <c r="B37" s="34"/>
      <c r="E37" s="28" t="s">
        <v>51</v>
      </c>
      <c r="F37" s="90">
        <f>ROUNDUP((SUM(BI88:BI184)),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IO 310.3 - IO 310.3 - Kanalizace - přípojky k objektům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J88</f>
        <v>0</v>
      </c>
      <c r="L59" s="34"/>
      <c r="AU59" s="18" t="s">
        <v>186</v>
      </c>
    </row>
    <row r="60" spans="2:47" s="8" customFormat="1" ht="24.95" customHeight="1">
      <c r="B60" s="101"/>
      <c r="D60" s="102" t="s">
        <v>187</v>
      </c>
      <c r="E60" s="103"/>
      <c r="F60" s="103"/>
      <c r="G60" s="103"/>
      <c r="H60" s="103"/>
      <c r="I60" s="103"/>
      <c r="J60" s="104">
        <f>J89</f>
        <v>0</v>
      </c>
      <c r="L60" s="101"/>
    </row>
    <row r="61" spans="2:47" s="9" customFormat="1" ht="19.899999999999999" customHeight="1">
      <c r="B61" s="105"/>
      <c r="D61" s="106" t="s">
        <v>188</v>
      </c>
      <c r="E61" s="107"/>
      <c r="F61" s="107"/>
      <c r="G61" s="107"/>
      <c r="H61" s="107"/>
      <c r="I61" s="107"/>
      <c r="J61" s="108">
        <f>J90</f>
        <v>0</v>
      </c>
      <c r="L61" s="105"/>
    </row>
    <row r="62" spans="2:47" s="9" customFormat="1" ht="19.899999999999999" customHeight="1">
      <c r="B62" s="105"/>
      <c r="D62" s="106" t="s">
        <v>1146</v>
      </c>
      <c r="E62" s="107"/>
      <c r="F62" s="107"/>
      <c r="G62" s="107"/>
      <c r="H62" s="107"/>
      <c r="I62" s="107"/>
      <c r="J62" s="108">
        <f>J135</f>
        <v>0</v>
      </c>
      <c r="L62" s="105"/>
    </row>
    <row r="63" spans="2:47" s="9" customFormat="1" ht="19.899999999999999" customHeight="1">
      <c r="B63" s="105"/>
      <c r="D63" s="106" t="s">
        <v>2609</v>
      </c>
      <c r="E63" s="107"/>
      <c r="F63" s="107"/>
      <c r="G63" s="107"/>
      <c r="H63" s="107"/>
      <c r="I63" s="107"/>
      <c r="J63" s="108">
        <f>J140</f>
        <v>0</v>
      </c>
      <c r="L63" s="105"/>
    </row>
    <row r="64" spans="2:47" s="9" customFormat="1" ht="19.899999999999999" customHeight="1">
      <c r="B64" s="105"/>
      <c r="D64" s="106" t="s">
        <v>192</v>
      </c>
      <c r="E64" s="107"/>
      <c r="F64" s="107"/>
      <c r="G64" s="107"/>
      <c r="H64" s="107"/>
      <c r="I64" s="107"/>
      <c r="J64" s="108">
        <f>J144</f>
        <v>0</v>
      </c>
      <c r="L64" s="105"/>
    </row>
    <row r="65" spans="2:12" s="9" customFormat="1" ht="19.899999999999999" customHeight="1">
      <c r="B65" s="105"/>
      <c r="D65" s="106" t="s">
        <v>198</v>
      </c>
      <c r="E65" s="107"/>
      <c r="F65" s="107"/>
      <c r="G65" s="107"/>
      <c r="H65" s="107"/>
      <c r="I65" s="107"/>
      <c r="J65" s="108">
        <f>J153</f>
        <v>0</v>
      </c>
      <c r="L65" s="105"/>
    </row>
    <row r="66" spans="2:12" s="9" customFormat="1" ht="19.899999999999999" customHeight="1">
      <c r="B66" s="105"/>
      <c r="D66" s="106" t="s">
        <v>202</v>
      </c>
      <c r="E66" s="107"/>
      <c r="F66" s="107"/>
      <c r="G66" s="107"/>
      <c r="H66" s="107"/>
      <c r="I66" s="107"/>
      <c r="J66" s="108">
        <f>J166</f>
        <v>0</v>
      </c>
      <c r="L66" s="105"/>
    </row>
    <row r="67" spans="2:12" s="9" customFormat="1" ht="19.899999999999999" customHeight="1">
      <c r="B67" s="105"/>
      <c r="D67" s="106" t="s">
        <v>2681</v>
      </c>
      <c r="E67" s="107"/>
      <c r="F67" s="107"/>
      <c r="G67" s="107"/>
      <c r="H67" s="107"/>
      <c r="I67" s="107"/>
      <c r="J67" s="108">
        <f>J173</f>
        <v>0</v>
      </c>
      <c r="L67" s="105"/>
    </row>
    <row r="68" spans="2:12" s="9" customFormat="1" ht="19.899999999999999" customHeight="1">
      <c r="B68" s="105"/>
      <c r="D68" s="106" t="s">
        <v>2610</v>
      </c>
      <c r="E68" s="107"/>
      <c r="F68" s="107"/>
      <c r="G68" s="107"/>
      <c r="H68" s="107"/>
      <c r="I68" s="107"/>
      <c r="J68" s="108">
        <f>J182</f>
        <v>0</v>
      </c>
      <c r="L68" s="105"/>
    </row>
    <row r="69" spans="2:12" s="1" customFormat="1" ht="21.75" customHeight="1">
      <c r="B69" s="34"/>
      <c r="L69" s="34"/>
    </row>
    <row r="70" spans="2:12" s="1" customFormat="1" ht="6.95" customHeight="1">
      <c r="B70" s="43"/>
      <c r="C70" s="44"/>
      <c r="D70" s="44"/>
      <c r="E70" s="44"/>
      <c r="F70" s="44"/>
      <c r="G70" s="44"/>
      <c r="H70" s="44"/>
      <c r="I70" s="44"/>
      <c r="J70" s="44"/>
      <c r="K70" s="44"/>
      <c r="L70" s="34"/>
    </row>
    <row r="74" spans="2:12" s="1" customFormat="1" ht="6.95" customHeight="1">
      <c r="B74" s="45"/>
      <c r="C74" s="46"/>
      <c r="D74" s="46"/>
      <c r="E74" s="46"/>
      <c r="F74" s="46"/>
      <c r="G74" s="46"/>
      <c r="H74" s="46"/>
      <c r="I74" s="46"/>
      <c r="J74" s="46"/>
      <c r="K74" s="46"/>
      <c r="L74" s="34"/>
    </row>
    <row r="75" spans="2:12" s="1" customFormat="1" ht="24.95" customHeight="1">
      <c r="B75" s="34"/>
      <c r="C75" s="22" t="s">
        <v>208</v>
      </c>
      <c r="L75" s="34"/>
    </row>
    <row r="76" spans="2:12" s="1" customFormat="1" ht="6.95" customHeight="1">
      <c r="B76" s="34"/>
      <c r="L76" s="34"/>
    </row>
    <row r="77" spans="2:12" s="1" customFormat="1" ht="12" customHeight="1">
      <c r="B77" s="34"/>
      <c r="C77" s="28" t="s">
        <v>16</v>
      </c>
      <c r="L77" s="34"/>
    </row>
    <row r="78" spans="2:12" s="1" customFormat="1" ht="16.5" customHeight="1">
      <c r="B78" s="34"/>
      <c r="E78" s="320" t="str">
        <f>E7</f>
        <v>II/231 Rekonstrukce ul. 28.října, II.část</v>
      </c>
      <c r="F78" s="321"/>
      <c r="G78" s="321"/>
      <c r="H78" s="321"/>
      <c r="L78" s="34"/>
    </row>
    <row r="79" spans="2:12" s="1" customFormat="1" ht="12" customHeight="1">
      <c r="B79" s="34"/>
      <c r="C79" s="28" t="s">
        <v>180</v>
      </c>
      <c r="L79" s="34"/>
    </row>
    <row r="80" spans="2:12" s="1" customFormat="1" ht="30" customHeight="1">
      <c r="B80" s="34"/>
      <c r="E80" s="315" t="str">
        <f>E9</f>
        <v>IO 310.3 - IO 310.3 - Kanalizace - přípojky k objektům (100% město)</v>
      </c>
      <c r="F80" s="322"/>
      <c r="G80" s="322"/>
      <c r="H80" s="322"/>
      <c r="L80" s="34"/>
    </row>
    <row r="81" spans="2:65" s="1" customFormat="1" ht="6.95" customHeight="1">
      <c r="B81" s="34"/>
      <c r="L81" s="34"/>
    </row>
    <row r="82" spans="2:65" s="1" customFormat="1" ht="12" customHeight="1">
      <c r="B82" s="34"/>
      <c r="C82" s="28" t="s">
        <v>21</v>
      </c>
      <c r="F82" s="26" t="str">
        <f>F12</f>
        <v xml:space="preserve"> </v>
      </c>
      <c r="I82" s="28" t="s">
        <v>23</v>
      </c>
      <c r="J82" s="51" t="str">
        <f>IF(J12="","",J12)</f>
        <v>1. 10. 2024</v>
      </c>
      <c r="L82" s="34"/>
    </row>
    <row r="83" spans="2:65" s="1" customFormat="1" ht="6.95" customHeight="1">
      <c r="B83" s="34"/>
      <c r="L83" s="34"/>
    </row>
    <row r="84" spans="2:65" s="1" customFormat="1" ht="15.2" customHeight="1">
      <c r="B84" s="34"/>
      <c r="C84" s="28" t="s">
        <v>29</v>
      </c>
      <c r="F84" s="26" t="str">
        <f>E15</f>
        <v>Statutární město Plzeň+ SÚS Plzeňského kraje, p.o.</v>
      </c>
      <c r="I84" s="28" t="s">
        <v>35</v>
      </c>
      <c r="J84" s="32" t="str">
        <f>E21</f>
        <v>PSDS s.r.o.</v>
      </c>
      <c r="L84" s="34"/>
    </row>
    <row r="85" spans="2:65" s="1" customFormat="1" ht="15.2" customHeight="1">
      <c r="B85" s="34"/>
      <c r="C85" s="28" t="s">
        <v>33</v>
      </c>
      <c r="F85" s="26" t="str">
        <f>IF(E18="","",E18)</f>
        <v>Vyplň údaj</v>
      </c>
      <c r="I85" s="28" t="s">
        <v>38</v>
      </c>
      <c r="J85" s="32" t="str">
        <f>E24</f>
        <v xml:space="preserve"> </v>
      </c>
      <c r="L85" s="34"/>
    </row>
    <row r="86" spans="2:65" s="1" customFormat="1" ht="10.35" customHeight="1">
      <c r="B86" s="34"/>
      <c r="L86" s="34"/>
    </row>
    <row r="87" spans="2:65" s="10" customFormat="1" ht="29.25" customHeight="1">
      <c r="B87" s="109"/>
      <c r="C87" s="110" t="s">
        <v>209</v>
      </c>
      <c r="D87" s="111" t="s">
        <v>61</v>
      </c>
      <c r="E87" s="111" t="s">
        <v>57</v>
      </c>
      <c r="F87" s="111" t="s">
        <v>58</v>
      </c>
      <c r="G87" s="111" t="s">
        <v>210</v>
      </c>
      <c r="H87" s="111" t="s">
        <v>211</v>
      </c>
      <c r="I87" s="111" t="s">
        <v>212</v>
      </c>
      <c r="J87" s="111" t="s">
        <v>185</v>
      </c>
      <c r="K87" s="112" t="s">
        <v>213</v>
      </c>
      <c r="L87" s="109"/>
      <c r="M87" s="58" t="s">
        <v>19</v>
      </c>
      <c r="N87" s="59" t="s">
        <v>46</v>
      </c>
      <c r="O87" s="59" t="s">
        <v>214</v>
      </c>
      <c r="P87" s="59" t="s">
        <v>215</v>
      </c>
      <c r="Q87" s="59" t="s">
        <v>216</v>
      </c>
      <c r="R87" s="59" t="s">
        <v>217</v>
      </c>
      <c r="S87" s="59" t="s">
        <v>218</v>
      </c>
      <c r="T87" s="60" t="s">
        <v>219</v>
      </c>
    </row>
    <row r="88" spans="2:65" s="1" customFormat="1" ht="22.9" customHeight="1">
      <c r="B88" s="34"/>
      <c r="C88" s="63" t="s">
        <v>220</v>
      </c>
      <c r="J88" s="113">
        <f>BK88</f>
        <v>0</v>
      </c>
      <c r="L88" s="34"/>
      <c r="M88" s="61"/>
      <c r="N88" s="52"/>
      <c r="O88" s="52"/>
      <c r="P88" s="114">
        <f>P89</f>
        <v>0</v>
      </c>
      <c r="Q88" s="52"/>
      <c r="R88" s="114">
        <f>R89</f>
        <v>52.50534871</v>
      </c>
      <c r="S88" s="52"/>
      <c r="T88" s="115">
        <f>T89</f>
        <v>142.31810000000002</v>
      </c>
      <c r="AT88" s="18" t="s">
        <v>75</v>
      </c>
      <c r="AU88" s="18" t="s">
        <v>186</v>
      </c>
      <c r="BK88" s="116">
        <f>BK89</f>
        <v>0</v>
      </c>
    </row>
    <row r="89" spans="2:65" s="11" customFormat="1" ht="25.9" customHeight="1">
      <c r="B89" s="117"/>
      <c r="D89" s="118" t="s">
        <v>75</v>
      </c>
      <c r="E89" s="119" t="s">
        <v>221</v>
      </c>
      <c r="F89" s="119" t="s">
        <v>222</v>
      </c>
      <c r="I89" s="120"/>
      <c r="J89" s="121">
        <f>BK89</f>
        <v>0</v>
      </c>
      <c r="L89" s="117"/>
      <c r="M89" s="122"/>
      <c r="P89" s="123">
        <f>P90+P135+P140+P144+P153+P166+P173+P182</f>
        <v>0</v>
      </c>
      <c r="R89" s="123">
        <f>R90+R135+R140+R144+R153+R166+R173+R182</f>
        <v>52.50534871</v>
      </c>
      <c r="T89" s="124">
        <f>T90+T135+T140+T144+T153+T166+T173+T182</f>
        <v>142.31810000000002</v>
      </c>
      <c r="AR89" s="118" t="s">
        <v>84</v>
      </c>
      <c r="AT89" s="125" t="s">
        <v>75</v>
      </c>
      <c r="AU89" s="125" t="s">
        <v>76</v>
      </c>
      <c r="AY89" s="118" t="s">
        <v>223</v>
      </c>
      <c r="BK89" s="126">
        <f>BK90+BK135+BK140+BK144+BK153+BK166+BK173+BK182</f>
        <v>0</v>
      </c>
    </row>
    <row r="90" spans="2:65" s="11" customFormat="1" ht="22.9" customHeight="1">
      <c r="B90" s="117"/>
      <c r="D90" s="118" t="s">
        <v>75</v>
      </c>
      <c r="E90" s="127" t="s">
        <v>84</v>
      </c>
      <c r="F90" s="127" t="s">
        <v>224</v>
      </c>
      <c r="I90" s="120"/>
      <c r="J90" s="128">
        <f>BK90</f>
        <v>0</v>
      </c>
      <c r="L90" s="117"/>
      <c r="M90" s="122"/>
      <c r="P90" s="123">
        <f>SUM(P91:P134)</f>
        <v>0</v>
      </c>
      <c r="R90" s="123">
        <f>SUM(R91:R134)</f>
        <v>0.33927500000000005</v>
      </c>
      <c r="T90" s="124">
        <f>SUM(T91:T134)</f>
        <v>138.72210000000001</v>
      </c>
      <c r="AR90" s="118" t="s">
        <v>84</v>
      </c>
      <c r="AT90" s="125" t="s">
        <v>75</v>
      </c>
      <c r="AU90" s="125" t="s">
        <v>84</v>
      </c>
      <c r="AY90" s="118" t="s">
        <v>223</v>
      </c>
      <c r="BK90" s="126">
        <f>SUM(BK91:BK134)</f>
        <v>0</v>
      </c>
    </row>
    <row r="91" spans="2:65" s="1" customFormat="1" ht="66.75" customHeight="1">
      <c r="B91" s="34"/>
      <c r="C91" s="129" t="s">
        <v>84</v>
      </c>
      <c r="D91" s="129" t="s">
        <v>227</v>
      </c>
      <c r="E91" s="130" t="s">
        <v>693</v>
      </c>
      <c r="F91" s="131" t="s">
        <v>694</v>
      </c>
      <c r="G91" s="132" t="s">
        <v>271</v>
      </c>
      <c r="H91" s="133">
        <v>182.05</v>
      </c>
      <c r="I91" s="134"/>
      <c r="J91" s="135">
        <f>ROUND(I91*H91,2)</f>
        <v>0</v>
      </c>
      <c r="K91" s="131" t="s">
        <v>272</v>
      </c>
      <c r="L91" s="34"/>
      <c r="M91" s="136" t="s">
        <v>19</v>
      </c>
      <c r="N91" s="137" t="s">
        <v>47</v>
      </c>
      <c r="P91" s="138">
        <f>O91*H91</f>
        <v>0</v>
      </c>
      <c r="Q91" s="138">
        <v>0</v>
      </c>
      <c r="R91" s="138">
        <f>Q91*H91</f>
        <v>0</v>
      </c>
      <c r="S91" s="138">
        <v>0.44</v>
      </c>
      <c r="T91" s="139">
        <f>S91*H91</f>
        <v>80.102000000000004</v>
      </c>
      <c r="AR91" s="140" t="s">
        <v>232</v>
      </c>
      <c r="AT91" s="140" t="s">
        <v>227</v>
      </c>
      <c r="AU91" s="140" t="s">
        <v>87</v>
      </c>
      <c r="AY91" s="18" t="s">
        <v>223</v>
      </c>
      <c r="BE91" s="141">
        <f>IF(N91="základní",J91,0)</f>
        <v>0</v>
      </c>
      <c r="BF91" s="141">
        <f>IF(N91="snížená",J91,0)</f>
        <v>0</v>
      </c>
      <c r="BG91" s="141">
        <f>IF(N91="zákl. přenesená",J91,0)</f>
        <v>0</v>
      </c>
      <c r="BH91" s="141">
        <f>IF(N91="sníž. přenesená",J91,0)</f>
        <v>0</v>
      </c>
      <c r="BI91" s="141">
        <f>IF(N91="nulová",J91,0)</f>
        <v>0</v>
      </c>
      <c r="BJ91" s="18" t="s">
        <v>84</v>
      </c>
      <c r="BK91" s="141">
        <f>ROUND(I91*H91,2)</f>
        <v>0</v>
      </c>
      <c r="BL91" s="18" t="s">
        <v>232</v>
      </c>
      <c r="BM91" s="140" t="s">
        <v>2685</v>
      </c>
    </row>
    <row r="92" spans="2:65" s="1" customFormat="1" ht="11.25">
      <c r="B92" s="34"/>
      <c r="D92" s="163" t="s">
        <v>274</v>
      </c>
      <c r="F92" s="164" t="s">
        <v>696</v>
      </c>
      <c r="I92" s="165"/>
      <c r="L92" s="34"/>
      <c r="M92" s="166"/>
      <c r="T92" s="55"/>
      <c r="AT92" s="18" t="s">
        <v>274</v>
      </c>
      <c r="AU92" s="18" t="s">
        <v>87</v>
      </c>
    </row>
    <row r="93" spans="2:65" s="13" customFormat="1" ht="11.25">
      <c r="B93" s="149"/>
      <c r="D93" s="143" t="s">
        <v>249</v>
      </c>
      <c r="E93" s="150" t="s">
        <v>19</v>
      </c>
      <c r="F93" s="151" t="s">
        <v>3030</v>
      </c>
      <c r="H93" s="152">
        <v>182.05</v>
      </c>
      <c r="I93" s="153"/>
      <c r="L93" s="149"/>
      <c r="M93" s="154"/>
      <c r="T93" s="155"/>
      <c r="AT93" s="150" t="s">
        <v>249</v>
      </c>
      <c r="AU93" s="150" t="s">
        <v>87</v>
      </c>
      <c r="AV93" s="13" t="s">
        <v>87</v>
      </c>
      <c r="AW93" s="13" t="s">
        <v>37</v>
      </c>
      <c r="AX93" s="13" t="s">
        <v>84</v>
      </c>
      <c r="AY93" s="150" t="s">
        <v>223</v>
      </c>
    </row>
    <row r="94" spans="2:65" s="1" customFormat="1" ht="44.25" customHeight="1">
      <c r="B94" s="34"/>
      <c r="C94" s="129" t="s">
        <v>87</v>
      </c>
      <c r="D94" s="129" t="s">
        <v>227</v>
      </c>
      <c r="E94" s="130" t="s">
        <v>681</v>
      </c>
      <c r="F94" s="131" t="s">
        <v>682</v>
      </c>
      <c r="G94" s="132" t="s">
        <v>271</v>
      </c>
      <c r="H94" s="133">
        <v>182.05</v>
      </c>
      <c r="I94" s="134"/>
      <c r="J94" s="135">
        <f>ROUND(I94*H94,2)</f>
        <v>0</v>
      </c>
      <c r="K94" s="131" t="s">
        <v>272</v>
      </c>
      <c r="L94" s="34"/>
      <c r="M94" s="136" t="s">
        <v>19</v>
      </c>
      <c r="N94" s="137" t="s">
        <v>47</v>
      </c>
      <c r="P94" s="138">
        <f>O94*H94</f>
        <v>0</v>
      </c>
      <c r="Q94" s="138">
        <v>1.0000000000000001E-5</v>
      </c>
      <c r="R94" s="138">
        <f>Q94*H94</f>
        <v>1.8205000000000003E-3</v>
      </c>
      <c r="S94" s="138">
        <v>9.1999999999999998E-2</v>
      </c>
      <c r="T94" s="139">
        <f>S94*H94</f>
        <v>16.7486</v>
      </c>
      <c r="AR94" s="140" t="s">
        <v>232</v>
      </c>
      <c r="AT94" s="140" t="s">
        <v>227</v>
      </c>
      <c r="AU94" s="140" t="s">
        <v>87</v>
      </c>
      <c r="AY94" s="18" t="s">
        <v>223</v>
      </c>
      <c r="BE94" s="141">
        <f>IF(N94="základní",J94,0)</f>
        <v>0</v>
      </c>
      <c r="BF94" s="141">
        <f>IF(N94="snížená",J94,0)</f>
        <v>0</v>
      </c>
      <c r="BG94" s="141">
        <f>IF(N94="zákl. přenesená",J94,0)</f>
        <v>0</v>
      </c>
      <c r="BH94" s="141">
        <f>IF(N94="sníž. přenesená",J94,0)</f>
        <v>0</v>
      </c>
      <c r="BI94" s="141">
        <f>IF(N94="nulová",J94,0)</f>
        <v>0</v>
      </c>
      <c r="BJ94" s="18" t="s">
        <v>84</v>
      </c>
      <c r="BK94" s="141">
        <f>ROUND(I94*H94,2)</f>
        <v>0</v>
      </c>
      <c r="BL94" s="18" t="s">
        <v>232</v>
      </c>
      <c r="BM94" s="140" t="s">
        <v>2690</v>
      </c>
    </row>
    <row r="95" spans="2:65" s="1" customFormat="1" ht="11.25">
      <c r="B95" s="34"/>
      <c r="D95" s="163" t="s">
        <v>274</v>
      </c>
      <c r="F95" s="164" t="s">
        <v>684</v>
      </c>
      <c r="I95" s="165"/>
      <c r="L95" s="34"/>
      <c r="M95" s="166"/>
      <c r="T95" s="55"/>
      <c r="AT95" s="18" t="s">
        <v>274</v>
      </c>
      <c r="AU95" s="18" t="s">
        <v>87</v>
      </c>
    </row>
    <row r="96" spans="2:65" s="13" customFormat="1" ht="11.25">
      <c r="B96" s="149"/>
      <c r="D96" s="143" t="s">
        <v>249</v>
      </c>
      <c r="E96" s="150" t="s">
        <v>19</v>
      </c>
      <c r="F96" s="151" t="s">
        <v>3030</v>
      </c>
      <c r="H96" s="152">
        <v>182.05</v>
      </c>
      <c r="I96" s="153"/>
      <c r="L96" s="149"/>
      <c r="M96" s="154"/>
      <c r="T96" s="155"/>
      <c r="AT96" s="150" t="s">
        <v>249</v>
      </c>
      <c r="AU96" s="150" t="s">
        <v>87</v>
      </c>
      <c r="AV96" s="13" t="s">
        <v>87</v>
      </c>
      <c r="AW96" s="13" t="s">
        <v>37</v>
      </c>
      <c r="AX96" s="13" t="s">
        <v>84</v>
      </c>
      <c r="AY96" s="150" t="s">
        <v>223</v>
      </c>
    </row>
    <row r="97" spans="2:65" s="1" customFormat="1" ht="44.25" customHeight="1">
      <c r="B97" s="34"/>
      <c r="C97" s="129" t="s">
        <v>233</v>
      </c>
      <c r="D97" s="129" t="s">
        <v>227</v>
      </c>
      <c r="E97" s="130" t="s">
        <v>687</v>
      </c>
      <c r="F97" s="131" t="s">
        <v>688</v>
      </c>
      <c r="G97" s="132" t="s">
        <v>271</v>
      </c>
      <c r="H97" s="133">
        <v>182.05</v>
      </c>
      <c r="I97" s="134"/>
      <c r="J97" s="135">
        <f>ROUND(I97*H97,2)</f>
        <v>0</v>
      </c>
      <c r="K97" s="131" t="s">
        <v>272</v>
      </c>
      <c r="L97" s="34"/>
      <c r="M97" s="136" t="s">
        <v>19</v>
      </c>
      <c r="N97" s="137" t="s">
        <v>47</v>
      </c>
      <c r="P97" s="138">
        <f>O97*H97</f>
        <v>0</v>
      </c>
      <c r="Q97" s="138">
        <v>3.0000000000000001E-5</v>
      </c>
      <c r="R97" s="138">
        <f>Q97*H97</f>
        <v>5.4615000000000002E-3</v>
      </c>
      <c r="S97" s="138">
        <v>0.23</v>
      </c>
      <c r="T97" s="139">
        <f>S97*H97</f>
        <v>41.871500000000005</v>
      </c>
      <c r="AR97" s="140" t="s">
        <v>232</v>
      </c>
      <c r="AT97" s="140" t="s">
        <v>227</v>
      </c>
      <c r="AU97" s="140" t="s">
        <v>87</v>
      </c>
      <c r="AY97" s="18" t="s">
        <v>223</v>
      </c>
      <c r="BE97" s="141">
        <f>IF(N97="základní",J97,0)</f>
        <v>0</v>
      </c>
      <c r="BF97" s="141">
        <f>IF(N97="snížená",J97,0)</f>
        <v>0</v>
      </c>
      <c r="BG97" s="141">
        <f>IF(N97="zákl. přenesená",J97,0)</f>
        <v>0</v>
      </c>
      <c r="BH97" s="141">
        <f>IF(N97="sníž. přenesená",J97,0)</f>
        <v>0</v>
      </c>
      <c r="BI97" s="141">
        <f>IF(N97="nulová",J97,0)</f>
        <v>0</v>
      </c>
      <c r="BJ97" s="18" t="s">
        <v>84</v>
      </c>
      <c r="BK97" s="141">
        <f>ROUND(I97*H97,2)</f>
        <v>0</v>
      </c>
      <c r="BL97" s="18" t="s">
        <v>232</v>
      </c>
      <c r="BM97" s="140" t="s">
        <v>2691</v>
      </c>
    </row>
    <row r="98" spans="2:65" s="1" customFormat="1" ht="11.25">
      <c r="B98" s="34"/>
      <c r="D98" s="163" t="s">
        <v>274</v>
      </c>
      <c r="F98" s="164" t="s">
        <v>690</v>
      </c>
      <c r="I98" s="165"/>
      <c r="L98" s="34"/>
      <c r="M98" s="166"/>
      <c r="T98" s="55"/>
      <c r="AT98" s="18" t="s">
        <v>274</v>
      </c>
      <c r="AU98" s="18" t="s">
        <v>87</v>
      </c>
    </row>
    <row r="99" spans="2:65" s="13" customFormat="1" ht="11.25">
      <c r="B99" s="149"/>
      <c r="D99" s="143" t="s">
        <v>249</v>
      </c>
      <c r="E99" s="150" t="s">
        <v>19</v>
      </c>
      <c r="F99" s="151" t="s">
        <v>3030</v>
      </c>
      <c r="H99" s="152">
        <v>182.05</v>
      </c>
      <c r="I99" s="153"/>
      <c r="L99" s="149"/>
      <c r="M99" s="154"/>
      <c r="T99" s="155"/>
      <c r="AT99" s="150" t="s">
        <v>249</v>
      </c>
      <c r="AU99" s="150" t="s">
        <v>87</v>
      </c>
      <c r="AV99" s="13" t="s">
        <v>87</v>
      </c>
      <c r="AW99" s="13" t="s">
        <v>37</v>
      </c>
      <c r="AX99" s="13" t="s">
        <v>84</v>
      </c>
      <c r="AY99" s="150" t="s">
        <v>223</v>
      </c>
    </row>
    <row r="100" spans="2:65" s="1" customFormat="1" ht="37.9" customHeight="1">
      <c r="B100" s="34"/>
      <c r="C100" s="129" t="s">
        <v>232</v>
      </c>
      <c r="D100" s="129" t="s">
        <v>227</v>
      </c>
      <c r="E100" s="130" t="s">
        <v>302</v>
      </c>
      <c r="F100" s="131" t="s">
        <v>303</v>
      </c>
      <c r="G100" s="132" t="s">
        <v>247</v>
      </c>
      <c r="H100" s="133">
        <v>55</v>
      </c>
      <c r="I100" s="134"/>
      <c r="J100" s="135">
        <f>ROUND(I100*H100,2)</f>
        <v>0</v>
      </c>
      <c r="K100" s="131" t="s">
        <v>272</v>
      </c>
      <c r="L100" s="34"/>
      <c r="M100" s="136" t="s">
        <v>19</v>
      </c>
      <c r="N100" s="137" t="s">
        <v>47</v>
      </c>
      <c r="P100" s="138">
        <f>O100*H100</f>
        <v>0</v>
      </c>
      <c r="Q100" s="138">
        <v>0</v>
      </c>
      <c r="R100" s="138">
        <f>Q100*H100</f>
        <v>0</v>
      </c>
      <c r="S100" s="138">
        <v>0</v>
      </c>
      <c r="T100" s="139">
        <f>S100*H100</f>
        <v>0</v>
      </c>
      <c r="AR100" s="140" t="s">
        <v>232</v>
      </c>
      <c r="AT100" s="140" t="s">
        <v>227</v>
      </c>
      <c r="AU100" s="140" t="s">
        <v>87</v>
      </c>
      <c r="AY100" s="18" t="s">
        <v>223</v>
      </c>
      <c r="BE100" s="141">
        <f>IF(N100="základní",J100,0)</f>
        <v>0</v>
      </c>
      <c r="BF100" s="141">
        <f>IF(N100="snížená",J100,0)</f>
        <v>0</v>
      </c>
      <c r="BG100" s="141">
        <f>IF(N100="zákl. přenesená",J100,0)</f>
        <v>0</v>
      </c>
      <c r="BH100" s="141">
        <f>IF(N100="sníž. přenesená",J100,0)</f>
        <v>0</v>
      </c>
      <c r="BI100" s="141">
        <f>IF(N100="nulová",J100,0)</f>
        <v>0</v>
      </c>
      <c r="BJ100" s="18" t="s">
        <v>84</v>
      </c>
      <c r="BK100" s="141">
        <f>ROUND(I100*H100,2)</f>
        <v>0</v>
      </c>
      <c r="BL100" s="18" t="s">
        <v>232</v>
      </c>
      <c r="BM100" s="140" t="s">
        <v>2701</v>
      </c>
    </row>
    <row r="101" spans="2:65" s="1" customFormat="1" ht="11.25">
      <c r="B101" s="34"/>
      <c r="D101" s="163" t="s">
        <v>274</v>
      </c>
      <c r="F101" s="164" t="s">
        <v>305</v>
      </c>
      <c r="I101" s="165"/>
      <c r="L101" s="34"/>
      <c r="M101" s="166"/>
      <c r="T101" s="55"/>
      <c r="AT101" s="18" t="s">
        <v>274</v>
      </c>
      <c r="AU101" s="18" t="s">
        <v>87</v>
      </c>
    </row>
    <row r="102" spans="2:65" s="1" customFormat="1" ht="55.5" customHeight="1">
      <c r="B102" s="34"/>
      <c r="C102" s="129" t="s">
        <v>244</v>
      </c>
      <c r="D102" s="129" t="s">
        <v>227</v>
      </c>
      <c r="E102" s="130" t="s">
        <v>2708</v>
      </c>
      <c r="F102" s="131" t="s">
        <v>2709</v>
      </c>
      <c r="G102" s="132" t="s">
        <v>247</v>
      </c>
      <c r="H102" s="133">
        <v>309.48500000000001</v>
      </c>
      <c r="I102" s="134"/>
      <c r="J102" s="135">
        <f>ROUND(I102*H102,2)</f>
        <v>0</v>
      </c>
      <c r="K102" s="131" t="s">
        <v>272</v>
      </c>
      <c r="L102" s="34"/>
      <c r="M102" s="136" t="s">
        <v>19</v>
      </c>
      <c r="N102" s="137" t="s">
        <v>47</v>
      </c>
      <c r="P102" s="138">
        <f>O102*H102</f>
        <v>0</v>
      </c>
      <c r="Q102" s="138">
        <v>0</v>
      </c>
      <c r="R102" s="138">
        <f>Q102*H102</f>
        <v>0</v>
      </c>
      <c r="S102" s="138">
        <v>0</v>
      </c>
      <c r="T102" s="139">
        <f>S102*H102</f>
        <v>0</v>
      </c>
      <c r="AR102" s="140" t="s">
        <v>232</v>
      </c>
      <c r="AT102" s="140" t="s">
        <v>227</v>
      </c>
      <c r="AU102" s="140" t="s">
        <v>87</v>
      </c>
      <c r="AY102" s="18" t="s">
        <v>223</v>
      </c>
      <c r="BE102" s="141">
        <f>IF(N102="základní",J102,0)</f>
        <v>0</v>
      </c>
      <c r="BF102" s="141">
        <f>IF(N102="snížená",J102,0)</f>
        <v>0</v>
      </c>
      <c r="BG102" s="141">
        <f>IF(N102="zákl. přenesená",J102,0)</f>
        <v>0</v>
      </c>
      <c r="BH102" s="141">
        <f>IF(N102="sníž. přenesená",J102,0)</f>
        <v>0</v>
      </c>
      <c r="BI102" s="141">
        <f>IF(N102="nulová",J102,0)</f>
        <v>0</v>
      </c>
      <c r="BJ102" s="18" t="s">
        <v>84</v>
      </c>
      <c r="BK102" s="141">
        <f>ROUND(I102*H102,2)</f>
        <v>0</v>
      </c>
      <c r="BL102" s="18" t="s">
        <v>232</v>
      </c>
      <c r="BM102" s="140" t="s">
        <v>2710</v>
      </c>
    </row>
    <row r="103" spans="2:65" s="1" customFormat="1" ht="11.25">
      <c r="B103" s="34"/>
      <c r="D103" s="163" t="s">
        <v>274</v>
      </c>
      <c r="F103" s="164" t="s">
        <v>2711</v>
      </c>
      <c r="I103" s="165"/>
      <c r="L103" s="34"/>
      <c r="M103" s="166"/>
      <c r="T103" s="55"/>
      <c r="AT103" s="18" t="s">
        <v>274</v>
      </c>
      <c r="AU103" s="18" t="s">
        <v>87</v>
      </c>
    </row>
    <row r="104" spans="2:65" s="12" customFormat="1" ht="11.25">
      <c r="B104" s="142"/>
      <c r="D104" s="143" t="s">
        <v>249</v>
      </c>
      <c r="E104" s="144" t="s">
        <v>19</v>
      </c>
      <c r="F104" s="145" t="s">
        <v>288</v>
      </c>
      <c r="H104" s="144" t="s">
        <v>19</v>
      </c>
      <c r="I104" s="146"/>
      <c r="L104" s="142"/>
      <c r="M104" s="147"/>
      <c r="T104" s="148"/>
      <c r="AT104" s="144" t="s">
        <v>249</v>
      </c>
      <c r="AU104" s="144" t="s">
        <v>87</v>
      </c>
      <c r="AV104" s="12" t="s">
        <v>84</v>
      </c>
      <c r="AW104" s="12" t="s">
        <v>37</v>
      </c>
      <c r="AX104" s="12" t="s">
        <v>76</v>
      </c>
      <c r="AY104" s="144" t="s">
        <v>223</v>
      </c>
    </row>
    <row r="105" spans="2:65" s="13" customFormat="1" ht="11.25">
      <c r="B105" s="149"/>
      <c r="D105" s="143" t="s">
        <v>249</v>
      </c>
      <c r="E105" s="150" t="s">
        <v>19</v>
      </c>
      <c r="F105" s="151" t="s">
        <v>3031</v>
      </c>
      <c r="H105" s="152">
        <v>182.05</v>
      </c>
      <c r="I105" s="153"/>
      <c r="L105" s="149"/>
      <c r="M105" s="154"/>
      <c r="T105" s="155"/>
      <c r="AT105" s="150" t="s">
        <v>249</v>
      </c>
      <c r="AU105" s="150" t="s">
        <v>87</v>
      </c>
      <c r="AV105" s="13" t="s">
        <v>87</v>
      </c>
      <c r="AW105" s="13" t="s">
        <v>37</v>
      </c>
      <c r="AX105" s="13" t="s">
        <v>76</v>
      </c>
      <c r="AY105" s="150" t="s">
        <v>223</v>
      </c>
    </row>
    <row r="106" spans="2:65" s="12" customFormat="1" ht="11.25">
      <c r="B106" s="142"/>
      <c r="D106" s="143" t="s">
        <v>249</v>
      </c>
      <c r="E106" s="144" t="s">
        <v>19</v>
      </c>
      <c r="F106" s="145" t="s">
        <v>297</v>
      </c>
      <c r="H106" s="144" t="s">
        <v>19</v>
      </c>
      <c r="I106" s="146"/>
      <c r="L106" s="142"/>
      <c r="M106" s="147"/>
      <c r="T106" s="148"/>
      <c r="AT106" s="144" t="s">
        <v>249</v>
      </c>
      <c r="AU106" s="144" t="s">
        <v>87</v>
      </c>
      <c r="AV106" s="12" t="s">
        <v>84</v>
      </c>
      <c r="AW106" s="12" t="s">
        <v>37</v>
      </c>
      <c r="AX106" s="12" t="s">
        <v>76</v>
      </c>
      <c r="AY106" s="144" t="s">
        <v>223</v>
      </c>
    </row>
    <row r="107" spans="2:65" s="13" customFormat="1" ht="11.25">
      <c r="B107" s="149"/>
      <c r="D107" s="143" t="s">
        <v>249</v>
      </c>
      <c r="E107" s="150" t="s">
        <v>19</v>
      </c>
      <c r="F107" s="151" t="s">
        <v>3032</v>
      </c>
      <c r="H107" s="152">
        <v>127.435</v>
      </c>
      <c r="I107" s="153"/>
      <c r="L107" s="149"/>
      <c r="M107" s="154"/>
      <c r="T107" s="155"/>
      <c r="AT107" s="150" t="s">
        <v>249</v>
      </c>
      <c r="AU107" s="150" t="s">
        <v>87</v>
      </c>
      <c r="AV107" s="13" t="s">
        <v>87</v>
      </c>
      <c r="AW107" s="13" t="s">
        <v>37</v>
      </c>
      <c r="AX107" s="13" t="s">
        <v>76</v>
      </c>
      <c r="AY107" s="150" t="s">
        <v>223</v>
      </c>
    </row>
    <row r="108" spans="2:65" s="14" customFormat="1" ht="11.25">
      <c r="B108" s="156"/>
      <c r="D108" s="143" t="s">
        <v>249</v>
      </c>
      <c r="E108" s="157" t="s">
        <v>19</v>
      </c>
      <c r="F108" s="158" t="s">
        <v>253</v>
      </c>
      <c r="H108" s="159">
        <v>309.48500000000001</v>
      </c>
      <c r="I108" s="160"/>
      <c r="L108" s="156"/>
      <c r="M108" s="161"/>
      <c r="T108" s="162"/>
      <c r="AT108" s="157" t="s">
        <v>249</v>
      </c>
      <c r="AU108" s="157" t="s">
        <v>87</v>
      </c>
      <c r="AV108" s="14" t="s">
        <v>232</v>
      </c>
      <c r="AW108" s="14" t="s">
        <v>37</v>
      </c>
      <c r="AX108" s="14" t="s">
        <v>84</v>
      </c>
      <c r="AY108" s="157" t="s">
        <v>223</v>
      </c>
    </row>
    <row r="109" spans="2:65" s="1" customFormat="1" ht="37.9" customHeight="1">
      <c r="B109" s="34"/>
      <c r="C109" s="129" t="s">
        <v>254</v>
      </c>
      <c r="D109" s="129" t="s">
        <v>227</v>
      </c>
      <c r="E109" s="130" t="s">
        <v>2721</v>
      </c>
      <c r="F109" s="131" t="s">
        <v>2722</v>
      </c>
      <c r="G109" s="132" t="s">
        <v>271</v>
      </c>
      <c r="H109" s="133">
        <v>562.70000000000005</v>
      </c>
      <c r="I109" s="134"/>
      <c r="J109" s="135">
        <f>ROUND(I109*H109,2)</f>
        <v>0</v>
      </c>
      <c r="K109" s="131" t="s">
        <v>272</v>
      </c>
      <c r="L109" s="34"/>
      <c r="M109" s="136" t="s">
        <v>19</v>
      </c>
      <c r="N109" s="137" t="s">
        <v>47</v>
      </c>
      <c r="P109" s="138">
        <f>O109*H109</f>
        <v>0</v>
      </c>
      <c r="Q109" s="138">
        <v>5.9000000000000003E-4</v>
      </c>
      <c r="R109" s="138">
        <f>Q109*H109</f>
        <v>0.33199300000000004</v>
      </c>
      <c r="S109" s="138">
        <v>0</v>
      </c>
      <c r="T109" s="139">
        <f>S109*H109</f>
        <v>0</v>
      </c>
      <c r="AR109" s="140" t="s">
        <v>232</v>
      </c>
      <c r="AT109" s="140" t="s">
        <v>227</v>
      </c>
      <c r="AU109" s="140" t="s">
        <v>87</v>
      </c>
      <c r="AY109" s="18" t="s">
        <v>223</v>
      </c>
      <c r="BE109" s="141">
        <f>IF(N109="základní",J109,0)</f>
        <v>0</v>
      </c>
      <c r="BF109" s="141">
        <f>IF(N109="snížená",J109,0)</f>
        <v>0</v>
      </c>
      <c r="BG109" s="141">
        <f>IF(N109="zákl. přenesená",J109,0)</f>
        <v>0</v>
      </c>
      <c r="BH109" s="141">
        <f>IF(N109="sníž. přenesená",J109,0)</f>
        <v>0</v>
      </c>
      <c r="BI109" s="141">
        <f>IF(N109="nulová",J109,0)</f>
        <v>0</v>
      </c>
      <c r="BJ109" s="18" t="s">
        <v>84</v>
      </c>
      <c r="BK109" s="141">
        <f>ROUND(I109*H109,2)</f>
        <v>0</v>
      </c>
      <c r="BL109" s="18" t="s">
        <v>232</v>
      </c>
      <c r="BM109" s="140" t="s">
        <v>2723</v>
      </c>
    </row>
    <row r="110" spans="2:65" s="1" customFormat="1" ht="11.25">
      <c r="B110" s="34"/>
      <c r="D110" s="163" t="s">
        <v>274</v>
      </c>
      <c r="F110" s="164" t="s">
        <v>2724</v>
      </c>
      <c r="I110" s="165"/>
      <c r="L110" s="34"/>
      <c r="M110" s="166"/>
      <c r="T110" s="55"/>
      <c r="AT110" s="18" t="s">
        <v>274</v>
      </c>
      <c r="AU110" s="18" t="s">
        <v>87</v>
      </c>
    </row>
    <row r="111" spans="2:65" s="13" customFormat="1" ht="11.25">
      <c r="B111" s="149"/>
      <c r="D111" s="143" t="s">
        <v>249</v>
      </c>
      <c r="E111" s="150" t="s">
        <v>19</v>
      </c>
      <c r="F111" s="151" t="s">
        <v>3033</v>
      </c>
      <c r="H111" s="152">
        <v>562.70000000000005</v>
      </c>
      <c r="I111" s="153"/>
      <c r="L111" s="149"/>
      <c r="M111" s="154"/>
      <c r="T111" s="155"/>
      <c r="AT111" s="150" t="s">
        <v>249</v>
      </c>
      <c r="AU111" s="150" t="s">
        <v>87</v>
      </c>
      <c r="AV111" s="13" t="s">
        <v>87</v>
      </c>
      <c r="AW111" s="13" t="s">
        <v>37</v>
      </c>
      <c r="AX111" s="13" t="s">
        <v>84</v>
      </c>
      <c r="AY111" s="150" t="s">
        <v>223</v>
      </c>
    </row>
    <row r="112" spans="2:65" s="1" customFormat="1" ht="37.9" customHeight="1">
      <c r="B112" s="34"/>
      <c r="C112" s="129" t="s">
        <v>262</v>
      </c>
      <c r="D112" s="129" t="s">
        <v>227</v>
      </c>
      <c r="E112" s="130" t="s">
        <v>2728</v>
      </c>
      <c r="F112" s="131" t="s">
        <v>2729</v>
      </c>
      <c r="G112" s="132" t="s">
        <v>271</v>
      </c>
      <c r="H112" s="133">
        <v>562.70000000000005</v>
      </c>
      <c r="I112" s="134"/>
      <c r="J112" s="135">
        <f>ROUND(I112*H112,2)</f>
        <v>0</v>
      </c>
      <c r="K112" s="131" t="s">
        <v>272</v>
      </c>
      <c r="L112" s="34"/>
      <c r="M112" s="136" t="s">
        <v>19</v>
      </c>
      <c r="N112" s="137" t="s">
        <v>47</v>
      </c>
      <c r="P112" s="138">
        <f>O112*H112</f>
        <v>0</v>
      </c>
      <c r="Q112" s="138">
        <v>0</v>
      </c>
      <c r="R112" s="138">
        <f>Q112*H112</f>
        <v>0</v>
      </c>
      <c r="S112" s="138">
        <v>0</v>
      </c>
      <c r="T112" s="139">
        <f>S112*H112</f>
        <v>0</v>
      </c>
      <c r="AR112" s="140" t="s">
        <v>232</v>
      </c>
      <c r="AT112" s="140" t="s">
        <v>227</v>
      </c>
      <c r="AU112" s="140" t="s">
        <v>87</v>
      </c>
      <c r="AY112" s="18" t="s">
        <v>223</v>
      </c>
      <c r="BE112" s="141">
        <f>IF(N112="základní",J112,0)</f>
        <v>0</v>
      </c>
      <c r="BF112" s="141">
        <f>IF(N112="snížená",J112,0)</f>
        <v>0</v>
      </c>
      <c r="BG112" s="141">
        <f>IF(N112="zákl. přenesená",J112,0)</f>
        <v>0</v>
      </c>
      <c r="BH112" s="141">
        <f>IF(N112="sníž. přenesená",J112,0)</f>
        <v>0</v>
      </c>
      <c r="BI112" s="141">
        <f>IF(N112="nulová",J112,0)</f>
        <v>0</v>
      </c>
      <c r="BJ112" s="18" t="s">
        <v>84</v>
      </c>
      <c r="BK112" s="141">
        <f>ROUND(I112*H112,2)</f>
        <v>0</v>
      </c>
      <c r="BL112" s="18" t="s">
        <v>232</v>
      </c>
      <c r="BM112" s="140" t="s">
        <v>2730</v>
      </c>
    </row>
    <row r="113" spans="2:65" s="1" customFormat="1" ht="11.25">
      <c r="B113" s="34"/>
      <c r="D113" s="163" t="s">
        <v>274</v>
      </c>
      <c r="F113" s="164" t="s">
        <v>2731</v>
      </c>
      <c r="I113" s="165"/>
      <c r="L113" s="34"/>
      <c r="M113" s="166"/>
      <c r="T113" s="55"/>
      <c r="AT113" s="18" t="s">
        <v>274</v>
      </c>
      <c r="AU113" s="18" t="s">
        <v>87</v>
      </c>
    </row>
    <row r="114" spans="2:65" s="13" customFormat="1" ht="11.25">
      <c r="B114" s="149"/>
      <c r="D114" s="143" t="s">
        <v>249</v>
      </c>
      <c r="E114" s="150" t="s">
        <v>19</v>
      </c>
      <c r="F114" s="151" t="s">
        <v>3033</v>
      </c>
      <c r="H114" s="152">
        <v>562.70000000000005</v>
      </c>
      <c r="I114" s="153"/>
      <c r="L114" s="149"/>
      <c r="M114" s="154"/>
      <c r="T114" s="155"/>
      <c r="AT114" s="150" t="s">
        <v>249</v>
      </c>
      <c r="AU114" s="150" t="s">
        <v>87</v>
      </c>
      <c r="AV114" s="13" t="s">
        <v>87</v>
      </c>
      <c r="AW114" s="13" t="s">
        <v>37</v>
      </c>
      <c r="AX114" s="13" t="s">
        <v>84</v>
      </c>
      <c r="AY114" s="150" t="s">
        <v>223</v>
      </c>
    </row>
    <row r="115" spans="2:65" s="1" customFormat="1" ht="66.75" customHeight="1">
      <c r="B115" s="34"/>
      <c r="C115" s="129" t="s">
        <v>268</v>
      </c>
      <c r="D115" s="129" t="s">
        <v>227</v>
      </c>
      <c r="E115" s="130" t="s">
        <v>245</v>
      </c>
      <c r="F115" s="131" t="s">
        <v>246</v>
      </c>
      <c r="G115" s="132" t="s">
        <v>247</v>
      </c>
      <c r="H115" s="133">
        <v>182.05</v>
      </c>
      <c r="I115" s="134"/>
      <c r="J115" s="135">
        <f>ROUND(I115*H115,2)</f>
        <v>0</v>
      </c>
      <c r="K115" s="131" t="s">
        <v>231</v>
      </c>
      <c r="L115" s="34"/>
      <c r="M115" s="136" t="s">
        <v>19</v>
      </c>
      <c r="N115" s="137" t="s">
        <v>47</v>
      </c>
      <c r="P115" s="138">
        <f>O115*H115</f>
        <v>0</v>
      </c>
      <c r="Q115" s="138">
        <v>0</v>
      </c>
      <c r="R115" s="138">
        <f>Q115*H115</f>
        <v>0</v>
      </c>
      <c r="S115" s="138">
        <v>0</v>
      </c>
      <c r="T115" s="139">
        <f>S115*H115</f>
        <v>0</v>
      </c>
      <c r="AR115" s="140" t="s">
        <v>232</v>
      </c>
      <c r="AT115" s="140" t="s">
        <v>227</v>
      </c>
      <c r="AU115" s="140" t="s">
        <v>87</v>
      </c>
      <c r="AY115" s="18" t="s">
        <v>223</v>
      </c>
      <c r="BE115" s="141">
        <f>IF(N115="základní",J115,0)</f>
        <v>0</v>
      </c>
      <c r="BF115" s="141">
        <f>IF(N115="snížená",J115,0)</f>
        <v>0</v>
      </c>
      <c r="BG115" s="141">
        <f>IF(N115="zákl. přenesená",J115,0)</f>
        <v>0</v>
      </c>
      <c r="BH115" s="141">
        <f>IF(N115="sníž. přenesená",J115,0)</f>
        <v>0</v>
      </c>
      <c r="BI115" s="141">
        <f>IF(N115="nulová",J115,0)</f>
        <v>0</v>
      </c>
      <c r="BJ115" s="18" t="s">
        <v>84</v>
      </c>
      <c r="BK115" s="141">
        <f>ROUND(I115*H115,2)</f>
        <v>0</v>
      </c>
      <c r="BL115" s="18" t="s">
        <v>232</v>
      </c>
      <c r="BM115" s="140" t="s">
        <v>3034</v>
      </c>
    </row>
    <row r="116" spans="2:65" s="12" customFormat="1" ht="11.25">
      <c r="B116" s="142"/>
      <c r="D116" s="143" t="s">
        <v>249</v>
      </c>
      <c r="E116" s="144" t="s">
        <v>19</v>
      </c>
      <c r="F116" s="145" t="s">
        <v>250</v>
      </c>
      <c r="H116" s="144" t="s">
        <v>19</v>
      </c>
      <c r="I116" s="146"/>
      <c r="L116" s="142"/>
      <c r="M116" s="147"/>
      <c r="T116" s="148"/>
      <c r="AT116" s="144" t="s">
        <v>249</v>
      </c>
      <c r="AU116" s="144" t="s">
        <v>87</v>
      </c>
      <c r="AV116" s="12" t="s">
        <v>84</v>
      </c>
      <c r="AW116" s="12" t="s">
        <v>37</v>
      </c>
      <c r="AX116" s="12" t="s">
        <v>76</v>
      </c>
      <c r="AY116" s="144" t="s">
        <v>223</v>
      </c>
    </row>
    <row r="117" spans="2:65" s="13" customFormat="1" ht="11.25">
      <c r="B117" s="149"/>
      <c r="D117" s="143" t="s">
        <v>249</v>
      </c>
      <c r="E117" s="150" t="s">
        <v>19</v>
      </c>
      <c r="F117" s="151" t="s">
        <v>3035</v>
      </c>
      <c r="H117" s="152">
        <v>182.05</v>
      </c>
      <c r="I117" s="153"/>
      <c r="L117" s="149"/>
      <c r="M117" s="154"/>
      <c r="T117" s="155"/>
      <c r="AT117" s="150" t="s">
        <v>249</v>
      </c>
      <c r="AU117" s="150" t="s">
        <v>87</v>
      </c>
      <c r="AV117" s="13" t="s">
        <v>87</v>
      </c>
      <c r="AW117" s="13" t="s">
        <v>37</v>
      </c>
      <c r="AX117" s="13" t="s">
        <v>84</v>
      </c>
      <c r="AY117" s="150" t="s">
        <v>223</v>
      </c>
    </row>
    <row r="118" spans="2:65" s="1" customFormat="1" ht="66.75" customHeight="1">
      <c r="B118" s="34"/>
      <c r="C118" s="129" t="s">
        <v>282</v>
      </c>
      <c r="D118" s="129" t="s">
        <v>227</v>
      </c>
      <c r="E118" s="130" t="s">
        <v>255</v>
      </c>
      <c r="F118" s="131" t="s">
        <v>256</v>
      </c>
      <c r="G118" s="132" t="s">
        <v>247</v>
      </c>
      <c r="H118" s="133">
        <v>127.435</v>
      </c>
      <c r="I118" s="134"/>
      <c r="J118" s="135">
        <f>ROUND(I118*H118,2)</f>
        <v>0</v>
      </c>
      <c r="K118" s="131" t="s">
        <v>231</v>
      </c>
      <c r="L118" s="34"/>
      <c r="M118" s="136" t="s">
        <v>19</v>
      </c>
      <c r="N118" s="137" t="s">
        <v>47</v>
      </c>
      <c r="P118" s="138">
        <f>O118*H118</f>
        <v>0</v>
      </c>
      <c r="Q118" s="138">
        <v>0</v>
      </c>
      <c r="R118" s="138">
        <f>Q118*H118</f>
        <v>0</v>
      </c>
      <c r="S118" s="138">
        <v>0</v>
      </c>
      <c r="T118" s="139">
        <f>S118*H118</f>
        <v>0</v>
      </c>
      <c r="AR118" s="140" t="s">
        <v>232</v>
      </c>
      <c r="AT118" s="140" t="s">
        <v>227</v>
      </c>
      <c r="AU118" s="140" t="s">
        <v>87</v>
      </c>
      <c r="AY118" s="18" t="s">
        <v>223</v>
      </c>
      <c r="BE118" s="141">
        <f>IF(N118="základní",J118,0)</f>
        <v>0</v>
      </c>
      <c r="BF118" s="141">
        <f>IF(N118="snížená",J118,0)</f>
        <v>0</v>
      </c>
      <c r="BG118" s="141">
        <f>IF(N118="zákl. přenesená",J118,0)</f>
        <v>0</v>
      </c>
      <c r="BH118" s="141">
        <f>IF(N118="sníž. přenesená",J118,0)</f>
        <v>0</v>
      </c>
      <c r="BI118" s="141">
        <f>IF(N118="nulová",J118,0)</f>
        <v>0</v>
      </c>
      <c r="BJ118" s="18" t="s">
        <v>84</v>
      </c>
      <c r="BK118" s="141">
        <f>ROUND(I118*H118,2)</f>
        <v>0</v>
      </c>
      <c r="BL118" s="18" t="s">
        <v>232</v>
      </c>
      <c r="BM118" s="140" t="s">
        <v>3036</v>
      </c>
    </row>
    <row r="119" spans="2:65" s="12" customFormat="1" ht="11.25">
      <c r="B119" s="142"/>
      <c r="D119" s="143" t="s">
        <v>249</v>
      </c>
      <c r="E119" s="144" t="s">
        <v>19</v>
      </c>
      <c r="F119" s="145" t="s">
        <v>258</v>
      </c>
      <c r="H119" s="144" t="s">
        <v>19</v>
      </c>
      <c r="I119" s="146"/>
      <c r="L119" s="142"/>
      <c r="M119" s="147"/>
      <c r="T119" s="148"/>
      <c r="AT119" s="144" t="s">
        <v>249</v>
      </c>
      <c r="AU119" s="144" t="s">
        <v>87</v>
      </c>
      <c r="AV119" s="12" t="s">
        <v>84</v>
      </c>
      <c r="AW119" s="12" t="s">
        <v>37</v>
      </c>
      <c r="AX119" s="12" t="s">
        <v>76</v>
      </c>
      <c r="AY119" s="144" t="s">
        <v>223</v>
      </c>
    </row>
    <row r="120" spans="2:65" s="13" customFormat="1" ht="11.25">
      <c r="B120" s="149"/>
      <c r="D120" s="143" t="s">
        <v>249</v>
      </c>
      <c r="E120" s="150" t="s">
        <v>19</v>
      </c>
      <c r="F120" s="151" t="s">
        <v>3037</v>
      </c>
      <c r="H120" s="152">
        <v>127.435</v>
      </c>
      <c r="I120" s="153"/>
      <c r="L120" s="149"/>
      <c r="M120" s="154"/>
      <c r="T120" s="155"/>
      <c r="AT120" s="150" t="s">
        <v>249</v>
      </c>
      <c r="AU120" s="150" t="s">
        <v>87</v>
      </c>
      <c r="AV120" s="13" t="s">
        <v>87</v>
      </c>
      <c r="AW120" s="13" t="s">
        <v>37</v>
      </c>
      <c r="AX120" s="13" t="s">
        <v>84</v>
      </c>
      <c r="AY120" s="150" t="s">
        <v>223</v>
      </c>
    </row>
    <row r="121" spans="2:65" s="1" customFormat="1" ht="49.15" customHeight="1">
      <c r="B121" s="34"/>
      <c r="C121" s="129" t="s">
        <v>301</v>
      </c>
      <c r="D121" s="129" t="s">
        <v>227</v>
      </c>
      <c r="E121" s="130" t="s">
        <v>263</v>
      </c>
      <c r="F121" s="131" t="s">
        <v>264</v>
      </c>
      <c r="G121" s="132" t="s">
        <v>265</v>
      </c>
      <c r="H121" s="133">
        <v>354.99799999999999</v>
      </c>
      <c r="I121" s="134"/>
      <c r="J121" s="135">
        <f>ROUND(I121*H121,2)</f>
        <v>0</v>
      </c>
      <c r="K121" s="131" t="s">
        <v>231</v>
      </c>
      <c r="L121" s="34"/>
      <c r="M121" s="136" t="s">
        <v>19</v>
      </c>
      <c r="N121" s="137" t="s">
        <v>47</v>
      </c>
      <c r="P121" s="138">
        <f>O121*H121</f>
        <v>0</v>
      </c>
      <c r="Q121" s="138">
        <v>0</v>
      </c>
      <c r="R121" s="138">
        <f>Q121*H121</f>
        <v>0</v>
      </c>
      <c r="S121" s="138">
        <v>0</v>
      </c>
      <c r="T121" s="139">
        <f>S121*H121</f>
        <v>0</v>
      </c>
      <c r="AR121" s="140" t="s">
        <v>232</v>
      </c>
      <c r="AT121" s="140" t="s">
        <v>227</v>
      </c>
      <c r="AU121" s="140" t="s">
        <v>87</v>
      </c>
      <c r="AY121" s="18" t="s">
        <v>223</v>
      </c>
      <c r="BE121" s="141">
        <f>IF(N121="základní",J121,0)</f>
        <v>0</v>
      </c>
      <c r="BF121" s="141">
        <f>IF(N121="snížená",J121,0)</f>
        <v>0</v>
      </c>
      <c r="BG121" s="141">
        <f>IF(N121="zákl. přenesená",J121,0)</f>
        <v>0</v>
      </c>
      <c r="BH121" s="141">
        <f>IF(N121="sníž. přenesená",J121,0)</f>
        <v>0</v>
      </c>
      <c r="BI121" s="141">
        <f>IF(N121="nulová",J121,0)</f>
        <v>0</v>
      </c>
      <c r="BJ121" s="18" t="s">
        <v>84</v>
      </c>
      <c r="BK121" s="141">
        <f>ROUND(I121*H121,2)</f>
        <v>0</v>
      </c>
      <c r="BL121" s="18" t="s">
        <v>232</v>
      </c>
      <c r="BM121" s="140" t="s">
        <v>3038</v>
      </c>
    </row>
    <row r="122" spans="2:65" s="13" customFormat="1" ht="22.5">
      <c r="B122" s="149"/>
      <c r="D122" s="143" t="s">
        <v>249</v>
      </c>
      <c r="E122" s="150" t="s">
        <v>19</v>
      </c>
      <c r="F122" s="151" t="s">
        <v>3039</v>
      </c>
      <c r="H122" s="152">
        <v>354.99799999999999</v>
      </c>
      <c r="I122" s="153"/>
      <c r="L122" s="149"/>
      <c r="M122" s="154"/>
      <c r="T122" s="155"/>
      <c r="AT122" s="150" t="s">
        <v>249</v>
      </c>
      <c r="AU122" s="150" t="s">
        <v>87</v>
      </c>
      <c r="AV122" s="13" t="s">
        <v>87</v>
      </c>
      <c r="AW122" s="13" t="s">
        <v>37</v>
      </c>
      <c r="AX122" s="13" t="s">
        <v>84</v>
      </c>
      <c r="AY122" s="150" t="s">
        <v>223</v>
      </c>
    </row>
    <row r="123" spans="2:65" s="1" customFormat="1" ht="44.25" customHeight="1">
      <c r="B123" s="34"/>
      <c r="C123" s="129" t="s">
        <v>308</v>
      </c>
      <c r="D123" s="129" t="s">
        <v>227</v>
      </c>
      <c r="E123" s="130" t="s">
        <v>347</v>
      </c>
      <c r="F123" s="131" t="s">
        <v>348</v>
      </c>
      <c r="G123" s="132" t="s">
        <v>247</v>
      </c>
      <c r="H123" s="133">
        <v>209.358</v>
      </c>
      <c r="I123" s="134"/>
      <c r="J123" s="135">
        <f>ROUND(I123*H123,2)</f>
        <v>0</v>
      </c>
      <c r="K123" s="131" t="s">
        <v>272</v>
      </c>
      <c r="L123" s="34"/>
      <c r="M123" s="136" t="s">
        <v>19</v>
      </c>
      <c r="N123" s="137" t="s">
        <v>47</v>
      </c>
      <c r="P123" s="138">
        <f>O123*H123</f>
        <v>0</v>
      </c>
      <c r="Q123" s="138">
        <v>0</v>
      </c>
      <c r="R123" s="138">
        <f>Q123*H123</f>
        <v>0</v>
      </c>
      <c r="S123" s="138">
        <v>0</v>
      </c>
      <c r="T123" s="139">
        <f>S123*H123</f>
        <v>0</v>
      </c>
      <c r="AR123" s="140" t="s">
        <v>232</v>
      </c>
      <c r="AT123" s="140" t="s">
        <v>227</v>
      </c>
      <c r="AU123" s="140" t="s">
        <v>87</v>
      </c>
      <c r="AY123" s="18" t="s">
        <v>223</v>
      </c>
      <c r="BE123" s="141">
        <f>IF(N123="základní",J123,0)</f>
        <v>0</v>
      </c>
      <c r="BF123" s="141">
        <f>IF(N123="snížená",J123,0)</f>
        <v>0</v>
      </c>
      <c r="BG123" s="141">
        <f>IF(N123="zákl. přenesená",J123,0)</f>
        <v>0</v>
      </c>
      <c r="BH123" s="141">
        <f>IF(N123="sníž. přenesená",J123,0)</f>
        <v>0</v>
      </c>
      <c r="BI123" s="141">
        <f>IF(N123="nulová",J123,0)</f>
        <v>0</v>
      </c>
      <c r="BJ123" s="18" t="s">
        <v>84</v>
      </c>
      <c r="BK123" s="141">
        <f>ROUND(I123*H123,2)</f>
        <v>0</v>
      </c>
      <c r="BL123" s="18" t="s">
        <v>232</v>
      </c>
      <c r="BM123" s="140" t="s">
        <v>2740</v>
      </c>
    </row>
    <row r="124" spans="2:65" s="1" customFormat="1" ht="11.25">
      <c r="B124" s="34"/>
      <c r="D124" s="163" t="s">
        <v>274</v>
      </c>
      <c r="F124" s="164" t="s">
        <v>350</v>
      </c>
      <c r="I124" s="165"/>
      <c r="L124" s="34"/>
      <c r="M124" s="166"/>
      <c r="T124" s="55"/>
      <c r="AT124" s="18" t="s">
        <v>274</v>
      </c>
      <c r="AU124" s="18" t="s">
        <v>87</v>
      </c>
    </row>
    <row r="125" spans="2:65" s="13" customFormat="1" ht="11.25">
      <c r="B125" s="149"/>
      <c r="D125" s="143" t="s">
        <v>249</v>
      </c>
      <c r="E125" s="150" t="s">
        <v>19</v>
      </c>
      <c r="F125" s="151" t="s">
        <v>3040</v>
      </c>
      <c r="H125" s="152">
        <v>209.358</v>
      </c>
      <c r="I125" s="153"/>
      <c r="L125" s="149"/>
      <c r="M125" s="154"/>
      <c r="T125" s="155"/>
      <c r="AT125" s="150" t="s">
        <v>249</v>
      </c>
      <c r="AU125" s="150" t="s">
        <v>87</v>
      </c>
      <c r="AV125" s="13" t="s">
        <v>87</v>
      </c>
      <c r="AW125" s="13" t="s">
        <v>37</v>
      </c>
      <c r="AX125" s="13" t="s">
        <v>84</v>
      </c>
      <c r="AY125" s="150" t="s">
        <v>223</v>
      </c>
    </row>
    <row r="126" spans="2:65" s="1" customFormat="1" ht="16.5" customHeight="1">
      <c r="B126" s="34"/>
      <c r="C126" s="174" t="s">
        <v>8</v>
      </c>
      <c r="D126" s="174" t="s">
        <v>314</v>
      </c>
      <c r="E126" s="175" t="s">
        <v>315</v>
      </c>
      <c r="F126" s="176" t="s">
        <v>316</v>
      </c>
      <c r="G126" s="177" t="s">
        <v>265</v>
      </c>
      <c r="H126" s="178">
        <v>418.71600000000001</v>
      </c>
      <c r="I126" s="179"/>
      <c r="J126" s="180">
        <f>ROUND(I126*H126,2)</f>
        <v>0</v>
      </c>
      <c r="K126" s="176" t="s">
        <v>272</v>
      </c>
      <c r="L126" s="181"/>
      <c r="M126" s="182" t="s">
        <v>19</v>
      </c>
      <c r="N126" s="183" t="s">
        <v>47</v>
      </c>
      <c r="P126" s="138">
        <f>O126*H126</f>
        <v>0</v>
      </c>
      <c r="Q126" s="138">
        <v>0</v>
      </c>
      <c r="R126" s="138">
        <f>Q126*H126</f>
        <v>0</v>
      </c>
      <c r="S126" s="138">
        <v>0</v>
      </c>
      <c r="T126" s="139">
        <f>S126*H126</f>
        <v>0</v>
      </c>
      <c r="AR126" s="140" t="s">
        <v>268</v>
      </c>
      <c r="AT126" s="140" t="s">
        <v>314</v>
      </c>
      <c r="AU126" s="140" t="s">
        <v>87</v>
      </c>
      <c r="AY126" s="18" t="s">
        <v>223</v>
      </c>
      <c r="BE126" s="141">
        <f>IF(N126="základní",J126,0)</f>
        <v>0</v>
      </c>
      <c r="BF126" s="141">
        <f>IF(N126="snížená",J126,0)</f>
        <v>0</v>
      </c>
      <c r="BG126" s="141">
        <f>IF(N126="zákl. přenesená",J126,0)</f>
        <v>0</v>
      </c>
      <c r="BH126" s="141">
        <f>IF(N126="sníž. přenesená",J126,0)</f>
        <v>0</v>
      </c>
      <c r="BI126" s="141">
        <f>IF(N126="nulová",J126,0)</f>
        <v>0</v>
      </c>
      <c r="BJ126" s="18" t="s">
        <v>84</v>
      </c>
      <c r="BK126" s="141">
        <f>ROUND(I126*H126,2)</f>
        <v>0</v>
      </c>
      <c r="BL126" s="18" t="s">
        <v>232</v>
      </c>
      <c r="BM126" s="140" t="s">
        <v>2745</v>
      </c>
    </row>
    <row r="127" spans="2:65" s="13" customFormat="1" ht="11.25">
      <c r="B127" s="149"/>
      <c r="D127" s="143" t="s">
        <v>249</v>
      </c>
      <c r="E127" s="150" t="s">
        <v>19</v>
      </c>
      <c r="F127" s="151" t="s">
        <v>3040</v>
      </c>
      <c r="H127" s="152">
        <v>209.358</v>
      </c>
      <c r="I127" s="153"/>
      <c r="L127" s="149"/>
      <c r="M127" s="154"/>
      <c r="T127" s="155"/>
      <c r="AT127" s="150" t="s">
        <v>249</v>
      </c>
      <c r="AU127" s="150" t="s">
        <v>87</v>
      </c>
      <c r="AV127" s="13" t="s">
        <v>87</v>
      </c>
      <c r="AW127" s="13" t="s">
        <v>37</v>
      </c>
      <c r="AX127" s="13" t="s">
        <v>84</v>
      </c>
      <c r="AY127" s="150" t="s">
        <v>223</v>
      </c>
    </row>
    <row r="128" spans="2:65" s="13" customFormat="1" ht="11.25">
      <c r="B128" s="149"/>
      <c r="D128" s="143" t="s">
        <v>249</v>
      </c>
      <c r="F128" s="151" t="s">
        <v>3041</v>
      </c>
      <c r="H128" s="152">
        <v>418.71600000000001</v>
      </c>
      <c r="I128" s="153"/>
      <c r="L128" s="149"/>
      <c r="M128" s="154"/>
      <c r="T128" s="155"/>
      <c r="AT128" s="150" t="s">
        <v>249</v>
      </c>
      <c r="AU128" s="150" t="s">
        <v>87</v>
      </c>
      <c r="AV128" s="13" t="s">
        <v>87</v>
      </c>
      <c r="AW128" s="13" t="s">
        <v>4</v>
      </c>
      <c r="AX128" s="13" t="s">
        <v>84</v>
      </c>
      <c r="AY128" s="150" t="s">
        <v>223</v>
      </c>
    </row>
    <row r="129" spans="2:65" s="1" customFormat="1" ht="66.75" customHeight="1">
      <c r="B129" s="34"/>
      <c r="C129" s="129" t="s">
        <v>322</v>
      </c>
      <c r="D129" s="129" t="s">
        <v>227</v>
      </c>
      <c r="E129" s="130" t="s">
        <v>2207</v>
      </c>
      <c r="F129" s="131" t="s">
        <v>2208</v>
      </c>
      <c r="G129" s="132" t="s">
        <v>247</v>
      </c>
      <c r="H129" s="133">
        <v>72.819999999999993</v>
      </c>
      <c r="I129" s="134"/>
      <c r="J129" s="135">
        <f>ROUND(I129*H129,2)</f>
        <v>0</v>
      </c>
      <c r="K129" s="131" t="s">
        <v>272</v>
      </c>
      <c r="L129" s="34"/>
      <c r="M129" s="136" t="s">
        <v>19</v>
      </c>
      <c r="N129" s="137" t="s">
        <v>47</v>
      </c>
      <c r="P129" s="138">
        <f>O129*H129</f>
        <v>0</v>
      </c>
      <c r="Q129" s="138">
        <v>0</v>
      </c>
      <c r="R129" s="138">
        <f>Q129*H129</f>
        <v>0</v>
      </c>
      <c r="S129" s="138">
        <v>0</v>
      </c>
      <c r="T129" s="139">
        <f>S129*H129</f>
        <v>0</v>
      </c>
      <c r="AR129" s="140" t="s">
        <v>232</v>
      </c>
      <c r="AT129" s="140" t="s">
        <v>227</v>
      </c>
      <c r="AU129" s="140" t="s">
        <v>87</v>
      </c>
      <c r="AY129" s="18" t="s">
        <v>223</v>
      </c>
      <c r="BE129" s="141">
        <f>IF(N129="základní",J129,0)</f>
        <v>0</v>
      </c>
      <c r="BF129" s="141">
        <f>IF(N129="snížená",J129,0)</f>
        <v>0</v>
      </c>
      <c r="BG129" s="141">
        <f>IF(N129="zákl. přenesená",J129,0)</f>
        <v>0</v>
      </c>
      <c r="BH129" s="141">
        <f>IF(N129="sníž. přenesená",J129,0)</f>
        <v>0</v>
      </c>
      <c r="BI129" s="141">
        <f>IF(N129="nulová",J129,0)</f>
        <v>0</v>
      </c>
      <c r="BJ129" s="18" t="s">
        <v>84</v>
      </c>
      <c r="BK129" s="141">
        <f>ROUND(I129*H129,2)</f>
        <v>0</v>
      </c>
      <c r="BL129" s="18" t="s">
        <v>232</v>
      </c>
      <c r="BM129" s="140" t="s">
        <v>2747</v>
      </c>
    </row>
    <row r="130" spans="2:65" s="1" customFormat="1" ht="11.25">
      <c r="B130" s="34"/>
      <c r="D130" s="163" t="s">
        <v>274</v>
      </c>
      <c r="F130" s="164" t="s">
        <v>2210</v>
      </c>
      <c r="I130" s="165"/>
      <c r="L130" s="34"/>
      <c r="M130" s="166"/>
      <c r="T130" s="55"/>
      <c r="AT130" s="18" t="s">
        <v>274</v>
      </c>
      <c r="AU130" s="18" t="s">
        <v>87</v>
      </c>
    </row>
    <row r="131" spans="2:65" s="13" customFormat="1" ht="11.25">
      <c r="B131" s="149"/>
      <c r="D131" s="143" t="s">
        <v>249</v>
      </c>
      <c r="E131" s="150" t="s">
        <v>19</v>
      </c>
      <c r="F131" s="151" t="s">
        <v>3042</v>
      </c>
      <c r="H131" s="152">
        <v>72.819999999999993</v>
      </c>
      <c r="I131" s="153"/>
      <c r="L131" s="149"/>
      <c r="M131" s="154"/>
      <c r="T131" s="155"/>
      <c r="AT131" s="150" t="s">
        <v>249</v>
      </c>
      <c r="AU131" s="150" t="s">
        <v>87</v>
      </c>
      <c r="AV131" s="13" t="s">
        <v>87</v>
      </c>
      <c r="AW131" s="13" t="s">
        <v>37</v>
      </c>
      <c r="AX131" s="13" t="s">
        <v>84</v>
      </c>
      <c r="AY131" s="150" t="s">
        <v>223</v>
      </c>
    </row>
    <row r="132" spans="2:65" s="1" customFormat="1" ht="16.5" customHeight="1">
      <c r="B132" s="34"/>
      <c r="C132" s="174" t="s">
        <v>328</v>
      </c>
      <c r="D132" s="174" t="s">
        <v>314</v>
      </c>
      <c r="E132" s="175" t="s">
        <v>2751</v>
      </c>
      <c r="F132" s="176" t="s">
        <v>2752</v>
      </c>
      <c r="G132" s="177" t="s">
        <v>265</v>
      </c>
      <c r="H132" s="178">
        <v>145.63999999999999</v>
      </c>
      <c r="I132" s="179"/>
      <c r="J132" s="180">
        <f>ROUND(I132*H132,2)</f>
        <v>0</v>
      </c>
      <c r="K132" s="176" t="s">
        <v>272</v>
      </c>
      <c r="L132" s="181"/>
      <c r="M132" s="182" t="s">
        <v>19</v>
      </c>
      <c r="N132" s="183" t="s">
        <v>47</v>
      </c>
      <c r="P132" s="138">
        <f>O132*H132</f>
        <v>0</v>
      </c>
      <c r="Q132" s="138">
        <v>0</v>
      </c>
      <c r="R132" s="138">
        <f>Q132*H132</f>
        <v>0</v>
      </c>
      <c r="S132" s="138">
        <v>0</v>
      </c>
      <c r="T132" s="139">
        <f>S132*H132</f>
        <v>0</v>
      </c>
      <c r="AR132" s="140" t="s">
        <v>268</v>
      </c>
      <c r="AT132" s="140" t="s">
        <v>314</v>
      </c>
      <c r="AU132" s="140" t="s">
        <v>87</v>
      </c>
      <c r="AY132" s="18" t="s">
        <v>223</v>
      </c>
      <c r="BE132" s="141">
        <f>IF(N132="základní",J132,0)</f>
        <v>0</v>
      </c>
      <c r="BF132" s="141">
        <f>IF(N132="snížená",J132,0)</f>
        <v>0</v>
      </c>
      <c r="BG132" s="141">
        <f>IF(N132="zákl. přenesená",J132,0)</f>
        <v>0</v>
      </c>
      <c r="BH132" s="141">
        <f>IF(N132="sníž. přenesená",J132,0)</f>
        <v>0</v>
      </c>
      <c r="BI132" s="141">
        <f>IF(N132="nulová",J132,0)</f>
        <v>0</v>
      </c>
      <c r="BJ132" s="18" t="s">
        <v>84</v>
      </c>
      <c r="BK132" s="141">
        <f>ROUND(I132*H132,2)</f>
        <v>0</v>
      </c>
      <c r="BL132" s="18" t="s">
        <v>232</v>
      </c>
      <c r="BM132" s="140" t="s">
        <v>2753</v>
      </c>
    </row>
    <row r="133" spans="2:65" s="13" customFormat="1" ht="11.25">
      <c r="B133" s="149"/>
      <c r="D133" s="143" t="s">
        <v>249</v>
      </c>
      <c r="E133" s="150" t="s">
        <v>19</v>
      </c>
      <c r="F133" s="151" t="s">
        <v>3042</v>
      </c>
      <c r="H133" s="152">
        <v>72.819999999999993</v>
      </c>
      <c r="I133" s="153"/>
      <c r="L133" s="149"/>
      <c r="M133" s="154"/>
      <c r="T133" s="155"/>
      <c r="AT133" s="150" t="s">
        <v>249</v>
      </c>
      <c r="AU133" s="150" t="s">
        <v>87</v>
      </c>
      <c r="AV133" s="13" t="s">
        <v>87</v>
      </c>
      <c r="AW133" s="13" t="s">
        <v>37</v>
      </c>
      <c r="AX133" s="13" t="s">
        <v>84</v>
      </c>
      <c r="AY133" s="150" t="s">
        <v>223</v>
      </c>
    </row>
    <row r="134" spans="2:65" s="13" customFormat="1" ht="11.25">
      <c r="B134" s="149"/>
      <c r="D134" s="143" t="s">
        <v>249</v>
      </c>
      <c r="F134" s="151" t="s">
        <v>3043</v>
      </c>
      <c r="H134" s="152">
        <v>145.63999999999999</v>
      </c>
      <c r="I134" s="153"/>
      <c r="L134" s="149"/>
      <c r="M134" s="154"/>
      <c r="T134" s="155"/>
      <c r="AT134" s="150" t="s">
        <v>249</v>
      </c>
      <c r="AU134" s="150" t="s">
        <v>87</v>
      </c>
      <c r="AV134" s="13" t="s">
        <v>87</v>
      </c>
      <c r="AW134" s="13" t="s">
        <v>4</v>
      </c>
      <c r="AX134" s="13" t="s">
        <v>84</v>
      </c>
      <c r="AY134" s="150" t="s">
        <v>223</v>
      </c>
    </row>
    <row r="135" spans="2:65" s="11" customFormat="1" ht="22.9" customHeight="1">
      <c r="B135" s="117"/>
      <c r="D135" s="118" t="s">
        <v>75</v>
      </c>
      <c r="E135" s="127" t="s">
        <v>87</v>
      </c>
      <c r="F135" s="127" t="s">
        <v>1203</v>
      </c>
      <c r="I135" s="120"/>
      <c r="J135" s="128">
        <f>BK135</f>
        <v>0</v>
      </c>
      <c r="L135" s="117"/>
      <c r="M135" s="122"/>
      <c r="P135" s="123">
        <f>SUM(P136:P139)</f>
        <v>0</v>
      </c>
      <c r="R135" s="123">
        <f>SUM(R136:R139)</f>
        <v>5.4614999999999997E-2</v>
      </c>
      <c r="T135" s="124">
        <f>SUM(T136:T139)</f>
        <v>0</v>
      </c>
      <c r="AR135" s="118" t="s">
        <v>84</v>
      </c>
      <c r="AT135" s="125" t="s">
        <v>75</v>
      </c>
      <c r="AU135" s="125" t="s">
        <v>84</v>
      </c>
      <c r="AY135" s="118" t="s">
        <v>223</v>
      </c>
      <c r="BK135" s="126">
        <f>SUM(BK136:BK139)</f>
        <v>0</v>
      </c>
    </row>
    <row r="136" spans="2:65" s="1" customFormat="1" ht="24.2" customHeight="1">
      <c r="B136" s="34"/>
      <c r="C136" s="129" t="s">
        <v>334</v>
      </c>
      <c r="D136" s="129" t="s">
        <v>227</v>
      </c>
      <c r="E136" s="130" t="s">
        <v>2755</v>
      </c>
      <c r="F136" s="131" t="s">
        <v>2756</v>
      </c>
      <c r="G136" s="132" t="s">
        <v>563</v>
      </c>
      <c r="H136" s="133">
        <v>165.5</v>
      </c>
      <c r="I136" s="134"/>
      <c r="J136" s="135">
        <f>ROUND(I136*H136,2)</f>
        <v>0</v>
      </c>
      <c r="K136" s="131" t="s">
        <v>272</v>
      </c>
      <c r="L136" s="34"/>
      <c r="M136" s="136" t="s">
        <v>19</v>
      </c>
      <c r="N136" s="137" t="s">
        <v>47</v>
      </c>
      <c r="P136" s="138">
        <f>O136*H136</f>
        <v>0</v>
      </c>
      <c r="Q136" s="138">
        <v>3.3E-4</v>
      </c>
      <c r="R136" s="138">
        <f>Q136*H136</f>
        <v>5.4614999999999997E-2</v>
      </c>
      <c r="S136" s="138">
        <v>0</v>
      </c>
      <c r="T136" s="139">
        <f>S136*H136</f>
        <v>0</v>
      </c>
      <c r="AR136" s="140" t="s">
        <v>232</v>
      </c>
      <c r="AT136" s="140" t="s">
        <v>227</v>
      </c>
      <c r="AU136" s="140" t="s">
        <v>87</v>
      </c>
      <c r="AY136" s="18" t="s">
        <v>223</v>
      </c>
      <c r="BE136" s="141">
        <f>IF(N136="základní",J136,0)</f>
        <v>0</v>
      </c>
      <c r="BF136" s="141">
        <f>IF(N136="snížená",J136,0)</f>
        <v>0</v>
      </c>
      <c r="BG136" s="141">
        <f>IF(N136="zákl. přenesená",J136,0)</f>
        <v>0</v>
      </c>
      <c r="BH136" s="141">
        <f>IF(N136="sníž. přenesená",J136,0)</f>
        <v>0</v>
      </c>
      <c r="BI136" s="141">
        <f>IF(N136="nulová",J136,0)</f>
        <v>0</v>
      </c>
      <c r="BJ136" s="18" t="s">
        <v>84</v>
      </c>
      <c r="BK136" s="141">
        <f>ROUND(I136*H136,2)</f>
        <v>0</v>
      </c>
      <c r="BL136" s="18" t="s">
        <v>232</v>
      </c>
      <c r="BM136" s="140" t="s">
        <v>2757</v>
      </c>
    </row>
    <row r="137" spans="2:65" s="1" customFormat="1" ht="11.25">
      <c r="B137" s="34"/>
      <c r="D137" s="163" t="s">
        <v>274</v>
      </c>
      <c r="F137" s="164" t="s">
        <v>2758</v>
      </c>
      <c r="I137" s="165"/>
      <c r="L137" s="34"/>
      <c r="M137" s="166"/>
      <c r="T137" s="55"/>
      <c r="AT137" s="18" t="s">
        <v>274</v>
      </c>
      <c r="AU137" s="18" t="s">
        <v>87</v>
      </c>
    </row>
    <row r="138" spans="2:65" s="12" customFormat="1" ht="11.25">
      <c r="B138" s="142"/>
      <c r="D138" s="143" t="s">
        <v>249</v>
      </c>
      <c r="E138" s="144" t="s">
        <v>19</v>
      </c>
      <c r="F138" s="145" t="s">
        <v>2759</v>
      </c>
      <c r="H138" s="144" t="s">
        <v>19</v>
      </c>
      <c r="I138" s="146"/>
      <c r="L138" s="142"/>
      <c r="M138" s="147"/>
      <c r="T138" s="148"/>
      <c r="AT138" s="144" t="s">
        <v>249</v>
      </c>
      <c r="AU138" s="144" t="s">
        <v>87</v>
      </c>
      <c r="AV138" s="12" t="s">
        <v>84</v>
      </c>
      <c r="AW138" s="12" t="s">
        <v>37</v>
      </c>
      <c r="AX138" s="12" t="s">
        <v>76</v>
      </c>
      <c r="AY138" s="144" t="s">
        <v>223</v>
      </c>
    </row>
    <row r="139" spans="2:65" s="13" customFormat="1" ht="11.25">
      <c r="B139" s="149"/>
      <c r="D139" s="143" t="s">
        <v>249</v>
      </c>
      <c r="E139" s="150" t="s">
        <v>19</v>
      </c>
      <c r="F139" s="151" t="s">
        <v>3044</v>
      </c>
      <c r="H139" s="152">
        <v>165.5</v>
      </c>
      <c r="I139" s="153"/>
      <c r="L139" s="149"/>
      <c r="M139" s="154"/>
      <c r="T139" s="155"/>
      <c r="AT139" s="150" t="s">
        <v>249</v>
      </c>
      <c r="AU139" s="150" t="s">
        <v>87</v>
      </c>
      <c r="AV139" s="13" t="s">
        <v>87</v>
      </c>
      <c r="AW139" s="13" t="s">
        <v>37</v>
      </c>
      <c r="AX139" s="13" t="s">
        <v>84</v>
      </c>
      <c r="AY139" s="150" t="s">
        <v>223</v>
      </c>
    </row>
    <row r="140" spans="2:65" s="11" customFormat="1" ht="22.9" customHeight="1">
      <c r="B140" s="117"/>
      <c r="D140" s="118" t="s">
        <v>75</v>
      </c>
      <c r="E140" s="127" t="s">
        <v>232</v>
      </c>
      <c r="F140" s="127" t="s">
        <v>2216</v>
      </c>
      <c r="I140" s="120"/>
      <c r="J140" s="128">
        <f>BK140</f>
        <v>0</v>
      </c>
      <c r="L140" s="117"/>
      <c r="M140" s="122"/>
      <c r="P140" s="123">
        <f>SUM(P141:P143)</f>
        <v>0</v>
      </c>
      <c r="R140" s="123">
        <f>SUM(R141:R143)</f>
        <v>51.63314716</v>
      </c>
      <c r="T140" s="124">
        <f>SUM(T141:T143)</f>
        <v>0</v>
      </c>
      <c r="AR140" s="118" t="s">
        <v>84</v>
      </c>
      <c r="AT140" s="125" t="s">
        <v>75</v>
      </c>
      <c r="AU140" s="125" t="s">
        <v>84</v>
      </c>
      <c r="AY140" s="118" t="s">
        <v>223</v>
      </c>
      <c r="BK140" s="126">
        <f>SUM(BK141:BK143)</f>
        <v>0</v>
      </c>
    </row>
    <row r="141" spans="2:65" s="1" customFormat="1" ht="33" customHeight="1">
      <c r="B141" s="34"/>
      <c r="C141" s="129" t="s">
        <v>340</v>
      </c>
      <c r="D141" s="129" t="s">
        <v>227</v>
      </c>
      <c r="E141" s="130" t="s">
        <v>2217</v>
      </c>
      <c r="F141" s="131" t="s">
        <v>2218</v>
      </c>
      <c r="G141" s="132" t="s">
        <v>247</v>
      </c>
      <c r="H141" s="133">
        <v>27.308</v>
      </c>
      <c r="I141" s="134"/>
      <c r="J141" s="135">
        <f>ROUND(I141*H141,2)</f>
        <v>0</v>
      </c>
      <c r="K141" s="131" t="s">
        <v>272</v>
      </c>
      <c r="L141" s="34"/>
      <c r="M141" s="136" t="s">
        <v>19</v>
      </c>
      <c r="N141" s="137" t="s">
        <v>47</v>
      </c>
      <c r="P141" s="138">
        <f>O141*H141</f>
        <v>0</v>
      </c>
      <c r="Q141" s="138">
        <v>1.8907700000000001</v>
      </c>
      <c r="R141" s="138">
        <f>Q141*H141</f>
        <v>51.63314716</v>
      </c>
      <c r="S141" s="138">
        <v>0</v>
      </c>
      <c r="T141" s="139">
        <f>S141*H141</f>
        <v>0</v>
      </c>
      <c r="AR141" s="140" t="s">
        <v>232</v>
      </c>
      <c r="AT141" s="140" t="s">
        <v>227</v>
      </c>
      <c r="AU141" s="140" t="s">
        <v>87</v>
      </c>
      <c r="AY141" s="18" t="s">
        <v>223</v>
      </c>
      <c r="BE141" s="141">
        <f>IF(N141="základní",J141,0)</f>
        <v>0</v>
      </c>
      <c r="BF141" s="141">
        <f>IF(N141="snížená",J141,0)</f>
        <v>0</v>
      </c>
      <c r="BG141" s="141">
        <f>IF(N141="zákl. přenesená",J141,0)</f>
        <v>0</v>
      </c>
      <c r="BH141" s="141">
        <f>IF(N141="sníž. přenesená",J141,0)</f>
        <v>0</v>
      </c>
      <c r="BI141" s="141">
        <f>IF(N141="nulová",J141,0)</f>
        <v>0</v>
      </c>
      <c r="BJ141" s="18" t="s">
        <v>84</v>
      </c>
      <c r="BK141" s="141">
        <f>ROUND(I141*H141,2)</f>
        <v>0</v>
      </c>
      <c r="BL141" s="18" t="s">
        <v>232</v>
      </c>
      <c r="BM141" s="140" t="s">
        <v>2999</v>
      </c>
    </row>
    <row r="142" spans="2:65" s="1" customFormat="1" ht="11.25">
      <c r="B142" s="34"/>
      <c r="D142" s="163" t="s">
        <v>274</v>
      </c>
      <c r="F142" s="164" t="s">
        <v>2220</v>
      </c>
      <c r="I142" s="165"/>
      <c r="L142" s="34"/>
      <c r="M142" s="166"/>
      <c r="T142" s="55"/>
      <c r="AT142" s="18" t="s">
        <v>274</v>
      </c>
      <c r="AU142" s="18" t="s">
        <v>87</v>
      </c>
    </row>
    <row r="143" spans="2:65" s="13" customFormat="1" ht="11.25">
      <c r="B143" s="149"/>
      <c r="D143" s="143" t="s">
        <v>249</v>
      </c>
      <c r="E143" s="150" t="s">
        <v>19</v>
      </c>
      <c r="F143" s="151" t="s">
        <v>3045</v>
      </c>
      <c r="H143" s="152">
        <v>27.308</v>
      </c>
      <c r="I143" s="153"/>
      <c r="L143" s="149"/>
      <c r="M143" s="154"/>
      <c r="T143" s="155"/>
      <c r="AT143" s="150" t="s">
        <v>249</v>
      </c>
      <c r="AU143" s="150" t="s">
        <v>87</v>
      </c>
      <c r="AV143" s="13" t="s">
        <v>87</v>
      </c>
      <c r="AW143" s="13" t="s">
        <v>37</v>
      </c>
      <c r="AX143" s="13" t="s">
        <v>84</v>
      </c>
      <c r="AY143" s="150" t="s">
        <v>223</v>
      </c>
    </row>
    <row r="144" spans="2:65" s="11" customFormat="1" ht="22.9" customHeight="1">
      <c r="B144" s="117"/>
      <c r="D144" s="118" t="s">
        <v>75</v>
      </c>
      <c r="E144" s="127" t="s">
        <v>244</v>
      </c>
      <c r="F144" s="127" t="s">
        <v>358</v>
      </c>
      <c r="I144" s="120"/>
      <c r="J144" s="128">
        <f>BK144</f>
        <v>0</v>
      </c>
      <c r="L144" s="117"/>
      <c r="M144" s="122"/>
      <c r="P144" s="123">
        <f>SUM(P145:P152)</f>
        <v>0</v>
      </c>
      <c r="R144" s="123">
        <f>SUM(R145:R152)</f>
        <v>0</v>
      </c>
      <c r="T144" s="124">
        <f>SUM(T145:T152)</f>
        <v>0</v>
      </c>
      <c r="AR144" s="118" t="s">
        <v>84</v>
      </c>
      <c r="AT144" s="125" t="s">
        <v>75</v>
      </c>
      <c r="AU144" s="125" t="s">
        <v>84</v>
      </c>
      <c r="AY144" s="118" t="s">
        <v>223</v>
      </c>
      <c r="BK144" s="126">
        <f>SUM(BK145:BK152)</f>
        <v>0</v>
      </c>
    </row>
    <row r="145" spans="2:65" s="1" customFormat="1" ht="33" customHeight="1">
      <c r="B145" s="34"/>
      <c r="C145" s="129" t="s">
        <v>346</v>
      </c>
      <c r="D145" s="129" t="s">
        <v>227</v>
      </c>
      <c r="E145" s="130" t="s">
        <v>362</v>
      </c>
      <c r="F145" s="131" t="s">
        <v>363</v>
      </c>
      <c r="G145" s="132" t="s">
        <v>271</v>
      </c>
      <c r="H145" s="133">
        <v>546.15</v>
      </c>
      <c r="I145" s="134"/>
      <c r="J145" s="135">
        <f>ROUND(I145*H145,2)</f>
        <v>0</v>
      </c>
      <c r="K145" s="131" t="s">
        <v>272</v>
      </c>
      <c r="L145" s="34"/>
      <c r="M145" s="136" t="s">
        <v>19</v>
      </c>
      <c r="N145" s="137" t="s">
        <v>47</v>
      </c>
      <c r="P145" s="138">
        <f>O145*H145</f>
        <v>0</v>
      </c>
      <c r="Q145" s="138">
        <v>0</v>
      </c>
      <c r="R145" s="138">
        <f>Q145*H145</f>
        <v>0</v>
      </c>
      <c r="S145" s="138">
        <v>0</v>
      </c>
      <c r="T145" s="139">
        <f>S145*H145</f>
        <v>0</v>
      </c>
      <c r="AR145" s="140" t="s">
        <v>232</v>
      </c>
      <c r="AT145" s="140" t="s">
        <v>227</v>
      </c>
      <c r="AU145" s="140" t="s">
        <v>87</v>
      </c>
      <c r="AY145" s="18" t="s">
        <v>223</v>
      </c>
      <c r="BE145" s="141">
        <f>IF(N145="základní",J145,0)</f>
        <v>0</v>
      </c>
      <c r="BF145" s="141">
        <f>IF(N145="snížená",J145,0)</f>
        <v>0</v>
      </c>
      <c r="BG145" s="141">
        <f>IF(N145="zákl. přenesená",J145,0)</f>
        <v>0</v>
      </c>
      <c r="BH145" s="141">
        <f>IF(N145="sníž. přenesená",J145,0)</f>
        <v>0</v>
      </c>
      <c r="BI145" s="141">
        <f>IF(N145="nulová",J145,0)</f>
        <v>0</v>
      </c>
      <c r="BJ145" s="18" t="s">
        <v>84</v>
      </c>
      <c r="BK145" s="141">
        <f>ROUND(I145*H145,2)</f>
        <v>0</v>
      </c>
      <c r="BL145" s="18" t="s">
        <v>232</v>
      </c>
      <c r="BM145" s="140" t="s">
        <v>2781</v>
      </c>
    </row>
    <row r="146" spans="2:65" s="1" customFormat="1" ht="11.25">
      <c r="B146" s="34"/>
      <c r="D146" s="163" t="s">
        <v>274</v>
      </c>
      <c r="F146" s="164" t="s">
        <v>365</v>
      </c>
      <c r="I146" s="165"/>
      <c r="L146" s="34"/>
      <c r="M146" s="166"/>
      <c r="T146" s="55"/>
      <c r="AT146" s="18" t="s">
        <v>274</v>
      </c>
      <c r="AU146" s="18" t="s">
        <v>87</v>
      </c>
    </row>
    <row r="147" spans="2:65" s="12" customFormat="1" ht="11.25">
      <c r="B147" s="142"/>
      <c r="D147" s="143" t="s">
        <v>249</v>
      </c>
      <c r="E147" s="144" t="s">
        <v>19</v>
      </c>
      <c r="F147" s="145" t="s">
        <v>2782</v>
      </c>
      <c r="H147" s="144" t="s">
        <v>19</v>
      </c>
      <c r="I147" s="146"/>
      <c r="L147" s="142"/>
      <c r="M147" s="147"/>
      <c r="T147" s="148"/>
      <c r="AT147" s="144" t="s">
        <v>249</v>
      </c>
      <c r="AU147" s="144" t="s">
        <v>87</v>
      </c>
      <c r="AV147" s="12" t="s">
        <v>84</v>
      </c>
      <c r="AW147" s="12" t="s">
        <v>37</v>
      </c>
      <c r="AX147" s="12" t="s">
        <v>76</v>
      </c>
      <c r="AY147" s="144" t="s">
        <v>223</v>
      </c>
    </row>
    <row r="148" spans="2:65" s="13" customFormat="1" ht="11.25">
      <c r="B148" s="149"/>
      <c r="D148" s="143" t="s">
        <v>249</v>
      </c>
      <c r="E148" s="150" t="s">
        <v>19</v>
      </c>
      <c r="F148" s="151" t="s">
        <v>3046</v>
      </c>
      <c r="H148" s="152">
        <v>546.15</v>
      </c>
      <c r="I148" s="153"/>
      <c r="L148" s="149"/>
      <c r="M148" s="154"/>
      <c r="T148" s="155"/>
      <c r="AT148" s="150" t="s">
        <v>249</v>
      </c>
      <c r="AU148" s="150" t="s">
        <v>87</v>
      </c>
      <c r="AV148" s="13" t="s">
        <v>87</v>
      </c>
      <c r="AW148" s="13" t="s">
        <v>37</v>
      </c>
      <c r="AX148" s="13" t="s">
        <v>84</v>
      </c>
      <c r="AY148" s="150" t="s">
        <v>223</v>
      </c>
    </row>
    <row r="149" spans="2:65" s="1" customFormat="1" ht="44.25" customHeight="1">
      <c r="B149" s="34"/>
      <c r="C149" s="129" t="s">
        <v>353</v>
      </c>
      <c r="D149" s="129" t="s">
        <v>227</v>
      </c>
      <c r="E149" s="130" t="s">
        <v>1322</v>
      </c>
      <c r="F149" s="131" t="s">
        <v>1323</v>
      </c>
      <c r="G149" s="132" t="s">
        <v>271</v>
      </c>
      <c r="H149" s="133">
        <v>182.05</v>
      </c>
      <c r="I149" s="134"/>
      <c r="J149" s="135">
        <f>ROUND(I149*H149,2)</f>
        <v>0</v>
      </c>
      <c r="K149" s="131" t="s">
        <v>272</v>
      </c>
      <c r="L149" s="34"/>
      <c r="M149" s="136" t="s">
        <v>19</v>
      </c>
      <c r="N149" s="137" t="s">
        <v>47</v>
      </c>
      <c r="P149" s="138">
        <f>O149*H149</f>
        <v>0</v>
      </c>
      <c r="Q149" s="138">
        <v>0</v>
      </c>
      <c r="R149" s="138">
        <f>Q149*H149</f>
        <v>0</v>
      </c>
      <c r="S149" s="138">
        <v>0</v>
      </c>
      <c r="T149" s="139">
        <f>S149*H149</f>
        <v>0</v>
      </c>
      <c r="AR149" s="140" t="s">
        <v>232</v>
      </c>
      <c r="AT149" s="140" t="s">
        <v>227</v>
      </c>
      <c r="AU149" s="140" t="s">
        <v>87</v>
      </c>
      <c r="AY149" s="18" t="s">
        <v>223</v>
      </c>
      <c r="BE149" s="141">
        <f>IF(N149="základní",J149,0)</f>
        <v>0</v>
      </c>
      <c r="BF149" s="141">
        <f>IF(N149="snížená",J149,0)</f>
        <v>0</v>
      </c>
      <c r="BG149" s="141">
        <f>IF(N149="zákl. přenesená",J149,0)</f>
        <v>0</v>
      </c>
      <c r="BH149" s="141">
        <f>IF(N149="sníž. přenesená",J149,0)</f>
        <v>0</v>
      </c>
      <c r="BI149" s="141">
        <f>IF(N149="nulová",J149,0)</f>
        <v>0</v>
      </c>
      <c r="BJ149" s="18" t="s">
        <v>84</v>
      </c>
      <c r="BK149" s="141">
        <f>ROUND(I149*H149,2)</f>
        <v>0</v>
      </c>
      <c r="BL149" s="18" t="s">
        <v>232</v>
      </c>
      <c r="BM149" s="140" t="s">
        <v>2787</v>
      </c>
    </row>
    <row r="150" spans="2:65" s="1" customFormat="1" ht="11.25">
      <c r="B150" s="34"/>
      <c r="D150" s="163" t="s">
        <v>274</v>
      </c>
      <c r="F150" s="164" t="s">
        <v>1325</v>
      </c>
      <c r="I150" s="165"/>
      <c r="L150" s="34"/>
      <c r="M150" s="166"/>
      <c r="T150" s="55"/>
      <c r="AT150" s="18" t="s">
        <v>274</v>
      </c>
      <c r="AU150" s="18" t="s">
        <v>87</v>
      </c>
    </row>
    <row r="151" spans="2:65" s="12" customFormat="1" ht="11.25">
      <c r="B151" s="142"/>
      <c r="D151" s="143" t="s">
        <v>249</v>
      </c>
      <c r="E151" s="144" t="s">
        <v>19</v>
      </c>
      <c r="F151" s="145" t="s">
        <v>2782</v>
      </c>
      <c r="H151" s="144" t="s">
        <v>19</v>
      </c>
      <c r="I151" s="146"/>
      <c r="L151" s="142"/>
      <c r="M151" s="147"/>
      <c r="T151" s="148"/>
      <c r="AT151" s="144" t="s">
        <v>249</v>
      </c>
      <c r="AU151" s="144" t="s">
        <v>87</v>
      </c>
      <c r="AV151" s="12" t="s">
        <v>84</v>
      </c>
      <c r="AW151" s="12" t="s">
        <v>37</v>
      </c>
      <c r="AX151" s="12" t="s">
        <v>76</v>
      </c>
      <c r="AY151" s="144" t="s">
        <v>223</v>
      </c>
    </row>
    <row r="152" spans="2:65" s="13" customFormat="1" ht="11.25">
      <c r="B152" s="149"/>
      <c r="D152" s="143" t="s">
        <v>249</v>
      </c>
      <c r="E152" s="150" t="s">
        <v>19</v>
      </c>
      <c r="F152" s="151" t="s">
        <v>3030</v>
      </c>
      <c r="H152" s="152">
        <v>182.05</v>
      </c>
      <c r="I152" s="153"/>
      <c r="L152" s="149"/>
      <c r="M152" s="154"/>
      <c r="T152" s="155"/>
      <c r="AT152" s="150" t="s">
        <v>249</v>
      </c>
      <c r="AU152" s="150" t="s">
        <v>87</v>
      </c>
      <c r="AV152" s="13" t="s">
        <v>87</v>
      </c>
      <c r="AW152" s="13" t="s">
        <v>37</v>
      </c>
      <c r="AX152" s="13" t="s">
        <v>84</v>
      </c>
      <c r="AY152" s="150" t="s">
        <v>223</v>
      </c>
    </row>
    <row r="153" spans="2:65" s="11" customFormat="1" ht="22.9" customHeight="1">
      <c r="B153" s="117"/>
      <c r="D153" s="118" t="s">
        <v>75</v>
      </c>
      <c r="E153" s="127" t="s">
        <v>268</v>
      </c>
      <c r="F153" s="127" t="s">
        <v>489</v>
      </c>
      <c r="I153" s="120"/>
      <c r="J153" s="128">
        <f>BK153</f>
        <v>0</v>
      </c>
      <c r="L153" s="117"/>
      <c r="M153" s="122"/>
      <c r="P153" s="123">
        <f>SUM(P154:P165)</f>
        <v>0</v>
      </c>
      <c r="R153" s="123">
        <f>SUM(R154:R165)</f>
        <v>0.47831155000000003</v>
      </c>
      <c r="T153" s="124">
        <f>SUM(T154:T165)</f>
        <v>3.5960000000000001</v>
      </c>
      <c r="AR153" s="118" t="s">
        <v>84</v>
      </c>
      <c r="AT153" s="125" t="s">
        <v>75</v>
      </c>
      <c r="AU153" s="125" t="s">
        <v>84</v>
      </c>
      <c r="AY153" s="118" t="s">
        <v>223</v>
      </c>
      <c r="BK153" s="126">
        <f>SUM(BK154:BK165)</f>
        <v>0</v>
      </c>
    </row>
    <row r="154" spans="2:65" s="1" customFormat="1" ht="24.2" customHeight="1">
      <c r="B154" s="34"/>
      <c r="C154" s="129" t="s">
        <v>361</v>
      </c>
      <c r="D154" s="129" t="s">
        <v>227</v>
      </c>
      <c r="E154" s="130" t="s">
        <v>3047</v>
      </c>
      <c r="F154" s="131" t="s">
        <v>3048</v>
      </c>
      <c r="G154" s="132" t="s">
        <v>563</v>
      </c>
      <c r="H154" s="133">
        <v>124</v>
      </c>
      <c r="I154" s="134"/>
      <c r="J154" s="135">
        <f>ROUND(I154*H154,2)</f>
        <v>0</v>
      </c>
      <c r="K154" s="131" t="s">
        <v>272</v>
      </c>
      <c r="L154" s="34"/>
      <c r="M154" s="136" t="s">
        <v>19</v>
      </c>
      <c r="N154" s="137" t="s">
        <v>47</v>
      </c>
      <c r="P154" s="138">
        <f>O154*H154</f>
        <v>0</v>
      </c>
      <c r="Q154" s="138">
        <v>0</v>
      </c>
      <c r="R154" s="138">
        <f>Q154*H154</f>
        <v>0</v>
      </c>
      <c r="S154" s="138">
        <v>2.9000000000000001E-2</v>
      </c>
      <c r="T154" s="139">
        <f>S154*H154</f>
        <v>3.5960000000000001</v>
      </c>
      <c r="AR154" s="140" t="s">
        <v>232</v>
      </c>
      <c r="AT154" s="140" t="s">
        <v>227</v>
      </c>
      <c r="AU154" s="140" t="s">
        <v>87</v>
      </c>
      <c r="AY154" s="18" t="s">
        <v>223</v>
      </c>
      <c r="BE154" s="141">
        <f>IF(N154="základní",J154,0)</f>
        <v>0</v>
      </c>
      <c r="BF154" s="141">
        <f>IF(N154="snížená",J154,0)</f>
        <v>0</v>
      </c>
      <c r="BG154" s="141">
        <f>IF(N154="zákl. přenesená",J154,0)</f>
        <v>0</v>
      </c>
      <c r="BH154" s="141">
        <f>IF(N154="sníž. přenesená",J154,0)</f>
        <v>0</v>
      </c>
      <c r="BI154" s="141">
        <f>IF(N154="nulová",J154,0)</f>
        <v>0</v>
      </c>
      <c r="BJ154" s="18" t="s">
        <v>84</v>
      </c>
      <c r="BK154" s="141">
        <f>ROUND(I154*H154,2)</f>
        <v>0</v>
      </c>
      <c r="BL154" s="18" t="s">
        <v>232</v>
      </c>
      <c r="BM154" s="140" t="s">
        <v>3049</v>
      </c>
    </row>
    <row r="155" spans="2:65" s="1" customFormat="1" ht="11.25">
      <c r="B155" s="34"/>
      <c r="D155" s="163" t="s">
        <v>274</v>
      </c>
      <c r="F155" s="164" t="s">
        <v>3050</v>
      </c>
      <c r="I155" s="165"/>
      <c r="L155" s="34"/>
      <c r="M155" s="166"/>
      <c r="T155" s="55"/>
      <c r="AT155" s="18" t="s">
        <v>274</v>
      </c>
      <c r="AU155" s="18" t="s">
        <v>87</v>
      </c>
    </row>
    <row r="156" spans="2:65" s="13" customFormat="1" ht="11.25">
      <c r="B156" s="149"/>
      <c r="D156" s="143" t="s">
        <v>249</v>
      </c>
      <c r="E156" s="150" t="s">
        <v>19</v>
      </c>
      <c r="F156" s="151" t="s">
        <v>3051</v>
      </c>
      <c r="H156" s="152">
        <v>124</v>
      </c>
      <c r="I156" s="153"/>
      <c r="L156" s="149"/>
      <c r="M156" s="154"/>
      <c r="T156" s="155"/>
      <c r="AT156" s="150" t="s">
        <v>249</v>
      </c>
      <c r="AU156" s="150" t="s">
        <v>87</v>
      </c>
      <c r="AV156" s="13" t="s">
        <v>87</v>
      </c>
      <c r="AW156" s="13" t="s">
        <v>37</v>
      </c>
      <c r="AX156" s="13" t="s">
        <v>84</v>
      </c>
      <c r="AY156" s="150" t="s">
        <v>223</v>
      </c>
    </row>
    <row r="157" spans="2:65" s="1" customFormat="1" ht="24.2" customHeight="1">
      <c r="B157" s="34"/>
      <c r="C157" s="129" t="s">
        <v>369</v>
      </c>
      <c r="D157" s="129" t="s">
        <v>227</v>
      </c>
      <c r="E157" s="130" t="s">
        <v>3013</v>
      </c>
      <c r="F157" s="131" t="s">
        <v>3014</v>
      </c>
      <c r="G157" s="132" t="s">
        <v>563</v>
      </c>
      <c r="H157" s="133">
        <v>165.5</v>
      </c>
      <c r="I157" s="134"/>
      <c r="J157" s="135">
        <f>ROUND(I157*H157,2)</f>
        <v>0</v>
      </c>
      <c r="K157" s="131" t="s">
        <v>272</v>
      </c>
      <c r="L157" s="34"/>
      <c r="M157" s="136" t="s">
        <v>19</v>
      </c>
      <c r="N157" s="137" t="s">
        <v>47</v>
      </c>
      <c r="P157" s="138">
        <f>O157*H157</f>
        <v>0</v>
      </c>
      <c r="Q157" s="138">
        <v>1.0000000000000001E-5</v>
      </c>
      <c r="R157" s="138">
        <f>Q157*H157</f>
        <v>1.6550000000000002E-3</v>
      </c>
      <c r="S157" s="138">
        <v>0</v>
      </c>
      <c r="T157" s="139">
        <f>S157*H157</f>
        <v>0</v>
      </c>
      <c r="AR157" s="140" t="s">
        <v>232</v>
      </c>
      <c r="AT157" s="140" t="s">
        <v>227</v>
      </c>
      <c r="AU157" s="140" t="s">
        <v>87</v>
      </c>
      <c r="AY157" s="18" t="s">
        <v>223</v>
      </c>
      <c r="BE157" s="141">
        <f>IF(N157="základní",J157,0)</f>
        <v>0</v>
      </c>
      <c r="BF157" s="141">
        <f>IF(N157="snížená",J157,0)</f>
        <v>0</v>
      </c>
      <c r="BG157" s="141">
        <f>IF(N157="zákl. přenesená",J157,0)</f>
        <v>0</v>
      </c>
      <c r="BH157" s="141">
        <f>IF(N157="sníž. přenesená",J157,0)</f>
        <v>0</v>
      </c>
      <c r="BI157" s="141">
        <f>IF(N157="nulová",J157,0)</f>
        <v>0</v>
      </c>
      <c r="BJ157" s="18" t="s">
        <v>84</v>
      </c>
      <c r="BK157" s="141">
        <f>ROUND(I157*H157,2)</f>
        <v>0</v>
      </c>
      <c r="BL157" s="18" t="s">
        <v>232</v>
      </c>
      <c r="BM157" s="140" t="s">
        <v>3052</v>
      </c>
    </row>
    <row r="158" spans="2:65" s="1" customFormat="1" ht="11.25">
      <c r="B158" s="34"/>
      <c r="D158" s="163" t="s">
        <v>274</v>
      </c>
      <c r="F158" s="164" t="s">
        <v>3016</v>
      </c>
      <c r="I158" s="165"/>
      <c r="L158" s="34"/>
      <c r="M158" s="166"/>
      <c r="T158" s="55"/>
      <c r="AT158" s="18" t="s">
        <v>274</v>
      </c>
      <c r="AU158" s="18" t="s">
        <v>87</v>
      </c>
    </row>
    <row r="159" spans="2:65" s="13" customFormat="1" ht="22.5">
      <c r="B159" s="149"/>
      <c r="D159" s="143" t="s">
        <v>249</v>
      </c>
      <c r="E159" s="150" t="s">
        <v>19</v>
      </c>
      <c r="F159" s="151" t="s">
        <v>3053</v>
      </c>
      <c r="H159" s="152">
        <v>165.5</v>
      </c>
      <c r="I159" s="153"/>
      <c r="L159" s="149"/>
      <c r="M159" s="154"/>
      <c r="T159" s="155"/>
      <c r="AT159" s="150" t="s">
        <v>249</v>
      </c>
      <c r="AU159" s="150" t="s">
        <v>87</v>
      </c>
      <c r="AV159" s="13" t="s">
        <v>87</v>
      </c>
      <c r="AW159" s="13" t="s">
        <v>37</v>
      </c>
      <c r="AX159" s="13" t="s">
        <v>84</v>
      </c>
      <c r="AY159" s="150" t="s">
        <v>223</v>
      </c>
    </row>
    <row r="160" spans="2:65" s="1" customFormat="1" ht="24.2" customHeight="1">
      <c r="B160" s="34"/>
      <c r="C160" s="174" t="s">
        <v>7</v>
      </c>
      <c r="D160" s="174" t="s">
        <v>314</v>
      </c>
      <c r="E160" s="175" t="s">
        <v>3020</v>
      </c>
      <c r="F160" s="176" t="s">
        <v>3021</v>
      </c>
      <c r="G160" s="177" t="s">
        <v>563</v>
      </c>
      <c r="H160" s="178">
        <v>170.465</v>
      </c>
      <c r="I160" s="179"/>
      <c r="J160" s="180">
        <f>ROUND(I160*H160,2)</f>
        <v>0</v>
      </c>
      <c r="K160" s="176" t="s">
        <v>272</v>
      </c>
      <c r="L160" s="181"/>
      <c r="M160" s="182" t="s">
        <v>19</v>
      </c>
      <c r="N160" s="183" t="s">
        <v>47</v>
      </c>
      <c r="P160" s="138">
        <f>O160*H160</f>
        <v>0</v>
      </c>
      <c r="Q160" s="138">
        <v>2.6700000000000001E-3</v>
      </c>
      <c r="R160" s="138">
        <f>Q160*H160</f>
        <v>0.45514155000000001</v>
      </c>
      <c r="S160" s="138">
        <v>0</v>
      </c>
      <c r="T160" s="139">
        <f>S160*H160</f>
        <v>0</v>
      </c>
      <c r="AR160" s="140" t="s">
        <v>268</v>
      </c>
      <c r="AT160" s="140" t="s">
        <v>314</v>
      </c>
      <c r="AU160" s="140" t="s">
        <v>87</v>
      </c>
      <c r="AY160" s="18" t="s">
        <v>223</v>
      </c>
      <c r="BE160" s="141">
        <f>IF(N160="základní",J160,0)</f>
        <v>0</v>
      </c>
      <c r="BF160" s="141">
        <f>IF(N160="snížená",J160,0)</f>
        <v>0</v>
      </c>
      <c r="BG160" s="141">
        <f>IF(N160="zákl. přenesená",J160,0)</f>
        <v>0</v>
      </c>
      <c r="BH160" s="141">
        <f>IF(N160="sníž. přenesená",J160,0)</f>
        <v>0</v>
      </c>
      <c r="BI160" s="141">
        <f>IF(N160="nulová",J160,0)</f>
        <v>0</v>
      </c>
      <c r="BJ160" s="18" t="s">
        <v>84</v>
      </c>
      <c r="BK160" s="141">
        <f>ROUND(I160*H160,2)</f>
        <v>0</v>
      </c>
      <c r="BL160" s="18" t="s">
        <v>232</v>
      </c>
      <c r="BM160" s="140" t="s">
        <v>3054</v>
      </c>
    </row>
    <row r="161" spans="2:65" s="13" customFormat="1" ht="22.5">
      <c r="B161" s="149"/>
      <c r="D161" s="143" t="s">
        <v>249</v>
      </c>
      <c r="E161" s="150" t="s">
        <v>19</v>
      </c>
      <c r="F161" s="151" t="s">
        <v>3053</v>
      </c>
      <c r="H161" s="152">
        <v>165.5</v>
      </c>
      <c r="I161" s="153"/>
      <c r="L161" s="149"/>
      <c r="M161" s="154"/>
      <c r="T161" s="155"/>
      <c r="AT161" s="150" t="s">
        <v>249</v>
      </c>
      <c r="AU161" s="150" t="s">
        <v>87</v>
      </c>
      <c r="AV161" s="13" t="s">
        <v>87</v>
      </c>
      <c r="AW161" s="13" t="s">
        <v>37</v>
      </c>
      <c r="AX161" s="13" t="s">
        <v>84</v>
      </c>
      <c r="AY161" s="150" t="s">
        <v>223</v>
      </c>
    </row>
    <row r="162" spans="2:65" s="13" customFormat="1" ht="11.25">
      <c r="B162" s="149"/>
      <c r="D162" s="143" t="s">
        <v>249</v>
      </c>
      <c r="F162" s="151" t="s">
        <v>3055</v>
      </c>
      <c r="H162" s="152">
        <v>170.465</v>
      </c>
      <c r="I162" s="153"/>
      <c r="L162" s="149"/>
      <c r="M162" s="154"/>
      <c r="T162" s="155"/>
      <c r="AT162" s="150" t="s">
        <v>249</v>
      </c>
      <c r="AU162" s="150" t="s">
        <v>87</v>
      </c>
      <c r="AV162" s="13" t="s">
        <v>87</v>
      </c>
      <c r="AW162" s="13" t="s">
        <v>4</v>
      </c>
      <c r="AX162" s="13" t="s">
        <v>84</v>
      </c>
      <c r="AY162" s="150" t="s">
        <v>223</v>
      </c>
    </row>
    <row r="163" spans="2:65" s="1" customFormat="1" ht="24.2" customHeight="1">
      <c r="B163" s="34"/>
      <c r="C163" s="129" t="s">
        <v>382</v>
      </c>
      <c r="D163" s="129" t="s">
        <v>227</v>
      </c>
      <c r="E163" s="130" t="s">
        <v>2919</v>
      </c>
      <c r="F163" s="131" t="s">
        <v>2920</v>
      </c>
      <c r="G163" s="132" t="s">
        <v>563</v>
      </c>
      <c r="H163" s="133">
        <v>165.5</v>
      </c>
      <c r="I163" s="134"/>
      <c r="J163" s="135">
        <f>ROUND(I163*H163,2)</f>
        <v>0</v>
      </c>
      <c r="K163" s="131" t="s">
        <v>272</v>
      </c>
      <c r="L163" s="34"/>
      <c r="M163" s="136" t="s">
        <v>19</v>
      </c>
      <c r="N163" s="137" t="s">
        <v>47</v>
      </c>
      <c r="P163" s="138">
        <f>O163*H163</f>
        <v>0</v>
      </c>
      <c r="Q163" s="138">
        <v>1.2999999999999999E-4</v>
      </c>
      <c r="R163" s="138">
        <f>Q163*H163</f>
        <v>2.1514999999999999E-2</v>
      </c>
      <c r="S163" s="138">
        <v>0</v>
      </c>
      <c r="T163" s="139">
        <f>S163*H163</f>
        <v>0</v>
      </c>
      <c r="AR163" s="140" t="s">
        <v>232</v>
      </c>
      <c r="AT163" s="140" t="s">
        <v>227</v>
      </c>
      <c r="AU163" s="140" t="s">
        <v>87</v>
      </c>
      <c r="AY163" s="18" t="s">
        <v>223</v>
      </c>
      <c r="BE163" s="141">
        <f>IF(N163="základní",J163,0)</f>
        <v>0</v>
      </c>
      <c r="BF163" s="141">
        <f>IF(N163="snížená",J163,0)</f>
        <v>0</v>
      </c>
      <c r="BG163" s="141">
        <f>IF(N163="zákl. přenesená",J163,0)</f>
        <v>0</v>
      </c>
      <c r="BH163" s="141">
        <f>IF(N163="sníž. přenesená",J163,0)</f>
        <v>0</v>
      </c>
      <c r="BI163" s="141">
        <f>IF(N163="nulová",J163,0)</f>
        <v>0</v>
      </c>
      <c r="BJ163" s="18" t="s">
        <v>84</v>
      </c>
      <c r="BK163" s="141">
        <f>ROUND(I163*H163,2)</f>
        <v>0</v>
      </c>
      <c r="BL163" s="18" t="s">
        <v>232</v>
      </c>
      <c r="BM163" s="140" t="s">
        <v>2921</v>
      </c>
    </row>
    <row r="164" spans="2:65" s="1" customFormat="1" ht="11.25">
      <c r="B164" s="34"/>
      <c r="D164" s="163" t="s">
        <v>274</v>
      </c>
      <c r="F164" s="164" t="s">
        <v>2922</v>
      </c>
      <c r="I164" s="165"/>
      <c r="L164" s="34"/>
      <c r="M164" s="166"/>
      <c r="T164" s="55"/>
      <c r="AT164" s="18" t="s">
        <v>274</v>
      </c>
      <c r="AU164" s="18" t="s">
        <v>87</v>
      </c>
    </row>
    <row r="165" spans="2:65" s="13" customFormat="1" ht="11.25">
      <c r="B165" s="149"/>
      <c r="D165" s="143" t="s">
        <v>249</v>
      </c>
      <c r="E165" s="150" t="s">
        <v>19</v>
      </c>
      <c r="F165" s="151" t="s">
        <v>3044</v>
      </c>
      <c r="H165" s="152">
        <v>165.5</v>
      </c>
      <c r="I165" s="153"/>
      <c r="L165" s="149"/>
      <c r="M165" s="154"/>
      <c r="T165" s="155"/>
      <c r="AT165" s="150" t="s">
        <v>249</v>
      </c>
      <c r="AU165" s="150" t="s">
        <v>87</v>
      </c>
      <c r="AV165" s="13" t="s">
        <v>87</v>
      </c>
      <c r="AW165" s="13" t="s">
        <v>37</v>
      </c>
      <c r="AX165" s="13" t="s">
        <v>84</v>
      </c>
      <c r="AY165" s="150" t="s">
        <v>223</v>
      </c>
    </row>
    <row r="166" spans="2:65" s="11" customFormat="1" ht="22.9" customHeight="1">
      <c r="B166" s="117"/>
      <c r="D166" s="118" t="s">
        <v>75</v>
      </c>
      <c r="E166" s="127" t="s">
        <v>282</v>
      </c>
      <c r="F166" s="127" t="s">
        <v>614</v>
      </c>
      <c r="I166" s="120"/>
      <c r="J166" s="128">
        <f>BK166</f>
        <v>0</v>
      </c>
      <c r="L166" s="117"/>
      <c r="M166" s="122"/>
      <c r="P166" s="123">
        <f>SUM(P167:P172)</f>
        <v>0</v>
      </c>
      <c r="R166" s="123">
        <f>SUM(R167:R172)</f>
        <v>0</v>
      </c>
      <c r="T166" s="124">
        <f>SUM(T167:T172)</f>
        <v>0</v>
      </c>
      <c r="AR166" s="118" t="s">
        <v>84</v>
      </c>
      <c r="AT166" s="125" t="s">
        <v>75</v>
      </c>
      <c r="AU166" s="125" t="s">
        <v>84</v>
      </c>
      <c r="AY166" s="118" t="s">
        <v>223</v>
      </c>
      <c r="BK166" s="126">
        <f>SUM(BK167:BK172)</f>
        <v>0</v>
      </c>
    </row>
    <row r="167" spans="2:65" s="1" customFormat="1" ht="24.2" customHeight="1">
      <c r="B167" s="34"/>
      <c r="C167" s="129" t="s">
        <v>391</v>
      </c>
      <c r="D167" s="129" t="s">
        <v>227</v>
      </c>
      <c r="E167" s="130" t="s">
        <v>618</v>
      </c>
      <c r="F167" s="131" t="s">
        <v>619</v>
      </c>
      <c r="G167" s="132" t="s">
        <v>563</v>
      </c>
      <c r="H167" s="133">
        <v>331</v>
      </c>
      <c r="I167" s="134"/>
      <c r="J167" s="135">
        <f>ROUND(I167*H167,2)</f>
        <v>0</v>
      </c>
      <c r="K167" s="131" t="s">
        <v>272</v>
      </c>
      <c r="L167" s="34"/>
      <c r="M167" s="136" t="s">
        <v>19</v>
      </c>
      <c r="N167" s="137" t="s">
        <v>47</v>
      </c>
      <c r="P167" s="138">
        <f>O167*H167</f>
        <v>0</v>
      </c>
      <c r="Q167" s="138">
        <v>0</v>
      </c>
      <c r="R167" s="138">
        <f>Q167*H167</f>
        <v>0</v>
      </c>
      <c r="S167" s="138">
        <v>0</v>
      </c>
      <c r="T167" s="139">
        <f>S167*H167</f>
        <v>0</v>
      </c>
      <c r="AR167" s="140" t="s">
        <v>232</v>
      </c>
      <c r="AT167" s="140" t="s">
        <v>227</v>
      </c>
      <c r="AU167" s="140" t="s">
        <v>87</v>
      </c>
      <c r="AY167" s="18" t="s">
        <v>223</v>
      </c>
      <c r="BE167" s="141">
        <f>IF(N167="základní",J167,0)</f>
        <v>0</v>
      </c>
      <c r="BF167" s="141">
        <f>IF(N167="snížená",J167,0)</f>
        <v>0</v>
      </c>
      <c r="BG167" s="141">
        <f>IF(N167="zákl. přenesená",J167,0)</f>
        <v>0</v>
      </c>
      <c r="BH167" s="141">
        <f>IF(N167="sníž. přenesená",J167,0)</f>
        <v>0</v>
      </c>
      <c r="BI167" s="141">
        <f>IF(N167="nulová",J167,0)</f>
        <v>0</v>
      </c>
      <c r="BJ167" s="18" t="s">
        <v>84</v>
      </c>
      <c r="BK167" s="141">
        <f>ROUND(I167*H167,2)</f>
        <v>0</v>
      </c>
      <c r="BL167" s="18" t="s">
        <v>232</v>
      </c>
      <c r="BM167" s="140" t="s">
        <v>2928</v>
      </c>
    </row>
    <row r="168" spans="2:65" s="1" customFormat="1" ht="11.25">
      <c r="B168" s="34"/>
      <c r="D168" s="163" t="s">
        <v>274</v>
      </c>
      <c r="F168" s="164" t="s">
        <v>621</v>
      </c>
      <c r="I168" s="165"/>
      <c r="L168" s="34"/>
      <c r="M168" s="166"/>
      <c r="T168" s="55"/>
      <c r="AT168" s="18" t="s">
        <v>274</v>
      </c>
      <c r="AU168" s="18" t="s">
        <v>87</v>
      </c>
    </row>
    <row r="169" spans="2:65" s="13" customFormat="1" ht="11.25">
      <c r="B169" s="149"/>
      <c r="D169" s="143" t="s">
        <v>249</v>
      </c>
      <c r="E169" s="150" t="s">
        <v>19</v>
      </c>
      <c r="F169" s="151" t="s">
        <v>3056</v>
      </c>
      <c r="H169" s="152">
        <v>331</v>
      </c>
      <c r="I169" s="153"/>
      <c r="L169" s="149"/>
      <c r="M169" s="154"/>
      <c r="T169" s="155"/>
      <c r="AT169" s="150" t="s">
        <v>249</v>
      </c>
      <c r="AU169" s="150" t="s">
        <v>87</v>
      </c>
      <c r="AV169" s="13" t="s">
        <v>87</v>
      </c>
      <c r="AW169" s="13" t="s">
        <v>37</v>
      </c>
      <c r="AX169" s="13" t="s">
        <v>84</v>
      </c>
      <c r="AY169" s="150" t="s">
        <v>223</v>
      </c>
    </row>
    <row r="170" spans="2:65" s="1" customFormat="1" ht="24.2" customHeight="1">
      <c r="B170" s="34"/>
      <c r="C170" s="129" t="s">
        <v>397</v>
      </c>
      <c r="D170" s="129" t="s">
        <v>227</v>
      </c>
      <c r="E170" s="130" t="s">
        <v>624</v>
      </c>
      <c r="F170" s="131" t="s">
        <v>625</v>
      </c>
      <c r="G170" s="132" t="s">
        <v>563</v>
      </c>
      <c r="H170" s="133">
        <v>331</v>
      </c>
      <c r="I170" s="134"/>
      <c r="J170" s="135">
        <f>ROUND(I170*H170,2)</f>
        <v>0</v>
      </c>
      <c r="K170" s="131" t="s">
        <v>272</v>
      </c>
      <c r="L170" s="34"/>
      <c r="M170" s="136" t="s">
        <v>19</v>
      </c>
      <c r="N170" s="137" t="s">
        <v>47</v>
      </c>
      <c r="P170" s="138">
        <f>O170*H170</f>
        <v>0</v>
      </c>
      <c r="Q170" s="138">
        <v>0</v>
      </c>
      <c r="R170" s="138">
        <f>Q170*H170</f>
        <v>0</v>
      </c>
      <c r="S170" s="138">
        <v>0</v>
      </c>
      <c r="T170" s="139">
        <f>S170*H170</f>
        <v>0</v>
      </c>
      <c r="AR170" s="140" t="s">
        <v>232</v>
      </c>
      <c r="AT170" s="140" t="s">
        <v>227</v>
      </c>
      <c r="AU170" s="140" t="s">
        <v>87</v>
      </c>
      <c r="AY170" s="18" t="s">
        <v>223</v>
      </c>
      <c r="BE170" s="141">
        <f>IF(N170="základní",J170,0)</f>
        <v>0</v>
      </c>
      <c r="BF170" s="141">
        <f>IF(N170="snížená",J170,0)</f>
        <v>0</v>
      </c>
      <c r="BG170" s="141">
        <f>IF(N170="zákl. přenesená",J170,0)</f>
        <v>0</v>
      </c>
      <c r="BH170" s="141">
        <f>IF(N170="sníž. přenesená",J170,0)</f>
        <v>0</v>
      </c>
      <c r="BI170" s="141">
        <f>IF(N170="nulová",J170,0)</f>
        <v>0</v>
      </c>
      <c r="BJ170" s="18" t="s">
        <v>84</v>
      </c>
      <c r="BK170" s="141">
        <f>ROUND(I170*H170,2)</f>
        <v>0</v>
      </c>
      <c r="BL170" s="18" t="s">
        <v>232</v>
      </c>
      <c r="BM170" s="140" t="s">
        <v>2930</v>
      </c>
    </row>
    <row r="171" spans="2:65" s="1" customFormat="1" ht="11.25">
      <c r="B171" s="34"/>
      <c r="D171" s="163" t="s">
        <v>274</v>
      </c>
      <c r="F171" s="164" t="s">
        <v>627</v>
      </c>
      <c r="I171" s="165"/>
      <c r="L171" s="34"/>
      <c r="M171" s="166"/>
      <c r="T171" s="55"/>
      <c r="AT171" s="18" t="s">
        <v>274</v>
      </c>
      <c r="AU171" s="18" t="s">
        <v>87</v>
      </c>
    </row>
    <row r="172" spans="2:65" s="13" customFormat="1" ht="11.25">
      <c r="B172" s="149"/>
      <c r="D172" s="143" t="s">
        <v>249</v>
      </c>
      <c r="E172" s="150" t="s">
        <v>19</v>
      </c>
      <c r="F172" s="151" t="s">
        <v>3056</v>
      </c>
      <c r="H172" s="152">
        <v>331</v>
      </c>
      <c r="I172" s="153"/>
      <c r="L172" s="149"/>
      <c r="M172" s="154"/>
      <c r="T172" s="155"/>
      <c r="AT172" s="150" t="s">
        <v>249</v>
      </c>
      <c r="AU172" s="150" t="s">
        <v>87</v>
      </c>
      <c r="AV172" s="13" t="s">
        <v>87</v>
      </c>
      <c r="AW172" s="13" t="s">
        <v>37</v>
      </c>
      <c r="AX172" s="13" t="s">
        <v>84</v>
      </c>
      <c r="AY172" s="150" t="s">
        <v>223</v>
      </c>
    </row>
    <row r="173" spans="2:65" s="11" customFormat="1" ht="22.9" customHeight="1">
      <c r="B173" s="117"/>
      <c r="D173" s="118" t="s">
        <v>75</v>
      </c>
      <c r="E173" s="127" t="s">
        <v>2936</v>
      </c>
      <c r="F173" s="127" t="s">
        <v>2937</v>
      </c>
      <c r="I173" s="120"/>
      <c r="J173" s="128">
        <f>BK173</f>
        <v>0</v>
      </c>
      <c r="L173" s="117"/>
      <c r="M173" s="122"/>
      <c r="P173" s="123">
        <f>SUM(P174:P181)</f>
        <v>0</v>
      </c>
      <c r="R173" s="123">
        <f>SUM(R174:R181)</f>
        <v>0</v>
      </c>
      <c r="T173" s="124">
        <f>SUM(T174:T181)</f>
        <v>0</v>
      </c>
      <c r="AR173" s="118" t="s">
        <v>84</v>
      </c>
      <c r="AT173" s="125" t="s">
        <v>75</v>
      </c>
      <c r="AU173" s="125" t="s">
        <v>84</v>
      </c>
      <c r="AY173" s="118" t="s">
        <v>223</v>
      </c>
      <c r="BK173" s="126">
        <f>SUM(BK174:BK181)</f>
        <v>0</v>
      </c>
    </row>
    <row r="174" spans="2:65" s="1" customFormat="1" ht="49.15" customHeight="1">
      <c r="B174" s="34"/>
      <c r="C174" s="129" t="s">
        <v>405</v>
      </c>
      <c r="D174" s="129" t="s">
        <v>227</v>
      </c>
      <c r="E174" s="130" t="s">
        <v>773</v>
      </c>
      <c r="F174" s="131" t="s">
        <v>774</v>
      </c>
      <c r="G174" s="132" t="s">
        <v>265</v>
      </c>
      <c r="H174" s="133">
        <v>58.621000000000002</v>
      </c>
      <c r="I174" s="134"/>
      <c r="J174" s="135">
        <f>ROUND(I174*H174,2)</f>
        <v>0</v>
      </c>
      <c r="K174" s="131" t="s">
        <v>231</v>
      </c>
      <c r="L174" s="34"/>
      <c r="M174" s="136" t="s">
        <v>19</v>
      </c>
      <c r="N174" s="137" t="s">
        <v>47</v>
      </c>
      <c r="P174" s="138">
        <f>O174*H174</f>
        <v>0</v>
      </c>
      <c r="Q174" s="138">
        <v>0</v>
      </c>
      <c r="R174" s="138">
        <f>Q174*H174</f>
        <v>0</v>
      </c>
      <c r="S174" s="138">
        <v>0</v>
      </c>
      <c r="T174" s="139">
        <f>S174*H174</f>
        <v>0</v>
      </c>
      <c r="AR174" s="140" t="s">
        <v>232</v>
      </c>
      <c r="AT174" s="140" t="s">
        <v>227</v>
      </c>
      <c r="AU174" s="140" t="s">
        <v>87</v>
      </c>
      <c r="AY174" s="18" t="s">
        <v>223</v>
      </c>
      <c r="BE174" s="141">
        <f>IF(N174="základní",J174,0)</f>
        <v>0</v>
      </c>
      <c r="BF174" s="141">
        <f>IF(N174="snížená",J174,0)</f>
        <v>0</v>
      </c>
      <c r="BG174" s="141">
        <f>IF(N174="zákl. přenesená",J174,0)</f>
        <v>0</v>
      </c>
      <c r="BH174" s="141">
        <f>IF(N174="sníž. přenesená",J174,0)</f>
        <v>0</v>
      </c>
      <c r="BI174" s="141">
        <f>IF(N174="nulová",J174,0)</f>
        <v>0</v>
      </c>
      <c r="BJ174" s="18" t="s">
        <v>84</v>
      </c>
      <c r="BK174" s="141">
        <f>ROUND(I174*H174,2)</f>
        <v>0</v>
      </c>
      <c r="BL174" s="18" t="s">
        <v>232</v>
      </c>
      <c r="BM174" s="140" t="s">
        <v>3025</v>
      </c>
    </row>
    <row r="175" spans="2:65" s="13" customFormat="1" ht="11.25">
      <c r="B175" s="149"/>
      <c r="D175" s="143" t="s">
        <v>249</v>
      </c>
      <c r="E175" s="150" t="s">
        <v>19</v>
      </c>
      <c r="F175" s="151" t="s">
        <v>3057</v>
      </c>
      <c r="H175" s="152">
        <v>16.748999999999999</v>
      </c>
      <c r="I175" s="153"/>
      <c r="L175" s="149"/>
      <c r="M175" s="154"/>
      <c r="T175" s="155"/>
      <c r="AT175" s="150" t="s">
        <v>249</v>
      </c>
      <c r="AU175" s="150" t="s">
        <v>87</v>
      </c>
      <c r="AV175" s="13" t="s">
        <v>87</v>
      </c>
      <c r="AW175" s="13" t="s">
        <v>37</v>
      </c>
      <c r="AX175" s="13" t="s">
        <v>76</v>
      </c>
      <c r="AY175" s="150" t="s">
        <v>223</v>
      </c>
    </row>
    <row r="176" spans="2:65" s="13" customFormat="1" ht="11.25">
      <c r="B176" s="149"/>
      <c r="D176" s="143" t="s">
        <v>249</v>
      </c>
      <c r="E176" s="150" t="s">
        <v>19</v>
      </c>
      <c r="F176" s="151" t="s">
        <v>3058</v>
      </c>
      <c r="H176" s="152">
        <v>41.872</v>
      </c>
      <c r="I176" s="153"/>
      <c r="L176" s="149"/>
      <c r="M176" s="154"/>
      <c r="T176" s="155"/>
      <c r="AT176" s="150" t="s">
        <v>249</v>
      </c>
      <c r="AU176" s="150" t="s">
        <v>87</v>
      </c>
      <c r="AV176" s="13" t="s">
        <v>87</v>
      </c>
      <c r="AW176" s="13" t="s">
        <v>37</v>
      </c>
      <c r="AX176" s="13" t="s">
        <v>76</v>
      </c>
      <c r="AY176" s="150" t="s">
        <v>223</v>
      </c>
    </row>
    <row r="177" spans="2:65" s="14" customFormat="1" ht="11.25">
      <c r="B177" s="156"/>
      <c r="D177" s="143" t="s">
        <v>249</v>
      </c>
      <c r="E177" s="157" t="s">
        <v>19</v>
      </c>
      <c r="F177" s="158" t="s">
        <v>253</v>
      </c>
      <c r="H177" s="159">
        <v>58.621000000000002</v>
      </c>
      <c r="I177" s="160"/>
      <c r="L177" s="156"/>
      <c r="M177" s="161"/>
      <c r="T177" s="162"/>
      <c r="AT177" s="157" t="s">
        <v>249</v>
      </c>
      <c r="AU177" s="157" t="s">
        <v>87</v>
      </c>
      <c r="AV177" s="14" t="s">
        <v>232</v>
      </c>
      <c r="AW177" s="14" t="s">
        <v>37</v>
      </c>
      <c r="AX177" s="14" t="s">
        <v>84</v>
      </c>
      <c r="AY177" s="157" t="s">
        <v>223</v>
      </c>
    </row>
    <row r="178" spans="2:65" s="1" customFormat="1" ht="49.15" customHeight="1">
      <c r="B178" s="34"/>
      <c r="C178" s="129" t="s">
        <v>411</v>
      </c>
      <c r="D178" s="129" t="s">
        <v>227</v>
      </c>
      <c r="E178" s="130" t="s">
        <v>3059</v>
      </c>
      <c r="F178" s="131" t="s">
        <v>3060</v>
      </c>
      <c r="G178" s="132" t="s">
        <v>265</v>
      </c>
      <c r="H178" s="133">
        <v>3.5960000000000001</v>
      </c>
      <c r="I178" s="134"/>
      <c r="J178" s="135">
        <f>ROUND(I178*H178,2)</f>
        <v>0</v>
      </c>
      <c r="K178" s="131" t="s">
        <v>231</v>
      </c>
      <c r="L178" s="34"/>
      <c r="M178" s="136" t="s">
        <v>19</v>
      </c>
      <c r="N178" s="137" t="s">
        <v>47</v>
      </c>
      <c r="P178" s="138">
        <f>O178*H178</f>
        <v>0</v>
      </c>
      <c r="Q178" s="138">
        <v>0</v>
      </c>
      <c r="R178" s="138">
        <f>Q178*H178</f>
        <v>0</v>
      </c>
      <c r="S178" s="138">
        <v>0</v>
      </c>
      <c r="T178" s="139">
        <f>S178*H178</f>
        <v>0</v>
      </c>
      <c r="AR178" s="140" t="s">
        <v>232</v>
      </c>
      <c r="AT178" s="140" t="s">
        <v>227</v>
      </c>
      <c r="AU178" s="140" t="s">
        <v>87</v>
      </c>
      <c r="AY178" s="18" t="s">
        <v>223</v>
      </c>
      <c r="BE178" s="141">
        <f>IF(N178="základní",J178,0)</f>
        <v>0</v>
      </c>
      <c r="BF178" s="141">
        <f>IF(N178="snížená",J178,0)</f>
        <v>0</v>
      </c>
      <c r="BG178" s="141">
        <f>IF(N178="zákl. přenesená",J178,0)</f>
        <v>0</v>
      </c>
      <c r="BH178" s="141">
        <f>IF(N178="sníž. přenesená",J178,0)</f>
        <v>0</v>
      </c>
      <c r="BI178" s="141">
        <f>IF(N178="nulová",J178,0)</f>
        <v>0</v>
      </c>
      <c r="BJ178" s="18" t="s">
        <v>84</v>
      </c>
      <c r="BK178" s="141">
        <f>ROUND(I178*H178,2)</f>
        <v>0</v>
      </c>
      <c r="BL178" s="18" t="s">
        <v>232</v>
      </c>
      <c r="BM178" s="140" t="s">
        <v>3061</v>
      </c>
    </row>
    <row r="179" spans="2:65" s="13" customFormat="1" ht="11.25">
      <c r="B179" s="149"/>
      <c r="D179" s="143" t="s">
        <v>249</v>
      </c>
      <c r="E179" s="150" t="s">
        <v>19</v>
      </c>
      <c r="F179" s="151" t="s">
        <v>3062</v>
      </c>
      <c r="H179" s="152">
        <v>3.5960000000000001</v>
      </c>
      <c r="I179" s="153"/>
      <c r="L179" s="149"/>
      <c r="M179" s="154"/>
      <c r="T179" s="155"/>
      <c r="AT179" s="150" t="s">
        <v>249</v>
      </c>
      <c r="AU179" s="150" t="s">
        <v>87</v>
      </c>
      <c r="AV179" s="13" t="s">
        <v>87</v>
      </c>
      <c r="AW179" s="13" t="s">
        <v>37</v>
      </c>
      <c r="AX179" s="13" t="s">
        <v>84</v>
      </c>
      <c r="AY179" s="150" t="s">
        <v>223</v>
      </c>
    </row>
    <row r="180" spans="2:65" s="1" customFormat="1" ht="49.15" customHeight="1">
      <c r="B180" s="34"/>
      <c r="C180" s="129" t="s">
        <v>416</v>
      </c>
      <c r="D180" s="129" t="s">
        <v>227</v>
      </c>
      <c r="E180" s="130" t="s">
        <v>788</v>
      </c>
      <c r="F180" s="131" t="s">
        <v>789</v>
      </c>
      <c r="G180" s="132" t="s">
        <v>265</v>
      </c>
      <c r="H180" s="133">
        <v>80.102000000000004</v>
      </c>
      <c r="I180" s="134"/>
      <c r="J180" s="135">
        <f>ROUND(I180*H180,2)</f>
        <v>0</v>
      </c>
      <c r="K180" s="131" t="s">
        <v>231</v>
      </c>
      <c r="L180" s="34"/>
      <c r="M180" s="136" t="s">
        <v>19</v>
      </c>
      <c r="N180" s="137" t="s">
        <v>47</v>
      </c>
      <c r="P180" s="138">
        <f>O180*H180</f>
        <v>0</v>
      </c>
      <c r="Q180" s="138">
        <v>0</v>
      </c>
      <c r="R180" s="138">
        <f>Q180*H180</f>
        <v>0</v>
      </c>
      <c r="S180" s="138">
        <v>0</v>
      </c>
      <c r="T180" s="139">
        <f>S180*H180</f>
        <v>0</v>
      </c>
      <c r="AR180" s="140" t="s">
        <v>232</v>
      </c>
      <c r="AT180" s="140" t="s">
        <v>227</v>
      </c>
      <c r="AU180" s="140" t="s">
        <v>87</v>
      </c>
      <c r="AY180" s="18" t="s">
        <v>223</v>
      </c>
      <c r="BE180" s="141">
        <f>IF(N180="základní",J180,0)</f>
        <v>0</v>
      </c>
      <c r="BF180" s="141">
        <f>IF(N180="snížená",J180,0)</f>
        <v>0</v>
      </c>
      <c r="BG180" s="141">
        <f>IF(N180="zákl. přenesená",J180,0)</f>
        <v>0</v>
      </c>
      <c r="BH180" s="141">
        <f>IF(N180="sníž. přenesená",J180,0)</f>
        <v>0</v>
      </c>
      <c r="BI180" s="141">
        <f>IF(N180="nulová",J180,0)</f>
        <v>0</v>
      </c>
      <c r="BJ180" s="18" t="s">
        <v>84</v>
      </c>
      <c r="BK180" s="141">
        <f>ROUND(I180*H180,2)</f>
        <v>0</v>
      </c>
      <c r="BL180" s="18" t="s">
        <v>232</v>
      </c>
      <c r="BM180" s="140" t="s">
        <v>2944</v>
      </c>
    </row>
    <row r="181" spans="2:65" s="13" customFormat="1" ht="11.25">
      <c r="B181" s="149"/>
      <c r="D181" s="143" t="s">
        <v>249</v>
      </c>
      <c r="E181" s="150" t="s">
        <v>19</v>
      </c>
      <c r="F181" s="151" t="s">
        <v>3063</v>
      </c>
      <c r="H181" s="152">
        <v>80.102000000000004</v>
      </c>
      <c r="I181" s="153"/>
      <c r="L181" s="149"/>
      <c r="M181" s="154"/>
      <c r="T181" s="155"/>
      <c r="AT181" s="150" t="s">
        <v>249</v>
      </c>
      <c r="AU181" s="150" t="s">
        <v>87</v>
      </c>
      <c r="AV181" s="13" t="s">
        <v>87</v>
      </c>
      <c r="AW181" s="13" t="s">
        <v>37</v>
      </c>
      <c r="AX181" s="13" t="s">
        <v>84</v>
      </c>
      <c r="AY181" s="150" t="s">
        <v>223</v>
      </c>
    </row>
    <row r="182" spans="2:65" s="11" customFormat="1" ht="22.9" customHeight="1">
      <c r="B182" s="117"/>
      <c r="D182" s="118" t="s">
        <v>75</v>
      </c>
      <c r="E182" s="127" t="s">
        <v>2518</v>
      </c>
      <c r="F182" s="127" t="s">
        <v>2519</v>
      </c>
      <c r="I182" s="120"/>
      <c r="J182" s="128">
        <f>BK182</f>
        <v>0</v>
      </c>
      <c r="L182" s="117"/>
      <c r="M182" s="122"/>
      <c r="P182" s="123">
        <f>SUM(P183:P184)</f>
        <v>0</v>
      </c>
      <c r="R182" s="123">
        <f>SUM(R183:R184)</f>
        <v>0</v>
      </c>
      <c r="T182" s="124">
        <f>SUM(T183:T184)</f>
        <v>0</v>
      </c>
      <c r="AR182" s="118" t="s">
        <v>84</v>
      </c>
      <c r="AT182" s="125" t="s">
        <v>75</v>
      </c>
      <c r="AU182" s="125" t="s">
        <v>84</v>
      </c>
      <c r="AY182" s="118" t="s">
        <v>223</v>
      </c>
      <c r="BK182" s="126">
        <f>SUM(BK183:BK184)</f>
        <v>0</v>
      </c>
    </row>
    <row r="183" spans="2:65" s="1" customFormat="1" ht="37.9" customHeight="1">
      <c r="B183" s="34"/>
      <c r="C183" s="129" t="s">
        <v>421</v>
      </c>
      <c r="D183" s="129" t="s">
        <v>227</v>
      </c>
      <c r="E183" s="130" t="s">
        <v>2948</v>
      </c>
      <c r="F183" s="131" t="s">
        <v>2949</v>
      </c>
      <c r="G183" s="132" t="s">
        <v>265</v>
      </c>
      <c r="H183" s="133">
        <v>52.505000000000003</v>
      </c>
      <c r="I183" s="134"/>
      <c r="J183" s="135">
        <f>ROUND(I183*H183,2)</f>
        <v>0</v>
      </c>
      <c r="K183" s="131" t="s">
        <v>272</v>
      </c>
      <c r="L183" s="34"/>
      <c r="M183" s="136" t="s">
        <v>19</v>
      </c>
      <c r="N183" s="137" t="s">
        <v>47</v>
      </c>
      <c r="P183" s="138">
        <f>O183*H183</f>
        <v>0</v>
      </c>
      <c r="Q183" s="138">
        <v>0</v>
      </c>
      <c r="R183" s="138">
        <f>Q183*H183</f>
        <v>0</v>
      </c>
      <c r="S183" s="138">
        <v>0</v>
      </c>
      <c r="T183" s="139">
        <f>S183*H183</f>
        <v>0</v>
      </c>
      <c r="AR183" s="140" t="s">
        <v>232</v>
      </c>
      <c r="AT183" s="140" t="s">
        <v>227</v>
      </c>
      <c r="AU183" s="140" t="s">
        <v>87</v>
      </c>
      <c r="AY183" s="18" t="s">
        <v>223</v>
      </c>
      <c r="BE183" s="141">
        <f>IF(N183="základní",J183,0)</f>
        <v>0</v>
      </c>
      <c r="BF183" s="141">
        <f>IF(N183="snížená",J183,0)</f>
        <v>0</v>
      </c>
      <c r="BG183" s="141">
        <f>IF(N183="zákl. přenesená",J183,0)</f>
        <v>0</v>
      </c>
      <c r="BH183" s="141">
        <f>IF(N183="sníž. přenesená",J183,0)</f>
        <v>0</v>
      </c>
      <c r="BI183" s="141">
        <f>IF(N183="nulová",J183,0)</f>
        <v>0</v>
      </c>
      <c r="BJ183" s="18" t="s">
        <v>84</v>
      </c>
      <c r="BK183" s="141">
        <f>ROUND(I183*H183,2)</f>
        <v>0</v>
      </c>
      <c r="BL183" s="18" t="s">
        <v>232</v>
      </c>
      <c r="BM183" s="140" t="s">
        <v>2950</v>
      </c>
    </row>
    <row r="184" spans="2:65" s="1" customFormat="1" ht="11.25">
      <c r="B184" s="34"/>
      <c r="D184" s="163" t="s">
        <v>274</v>
      </c>
      <c r="F184" s="164" t="s">
        <v>2951</v>
      </c>
      <c r="I184" s="165"/>
      <c r="L184" s="34"/>
      <c r="M184" s="184"/>
      <c r="N184" s="185"/>
      <c r="O184" s="185"/>
      <c r="P184" s="185"/>
      <c r="Q184" s="185"/>
      <c r="R184" s="185"/>
      <c r="S184" s="185"/>
      <c r="T184" s="186"/>
      <c r="AT184" s="18" t="s">
        <v>274</v>
      </c>
      <c r="AU184" s="18" t="s">
        <v>87</v>
      </c>
    </row>
    <row r="185" spans="2:65" s="1" customFormat="1" ht="6.95" customHeight="1">
      <c r="B185" s="43"/>
      <c r="C185" s="44"/>
      <c r="D185" s="44"/>
      <c r="E185" s="44"/>
      <c r="F185" s="44"/>
      <c r="G185" s="44"/>
      <c r="H185" s="44"/>
      <c r="I185" s="44"/>
      <c r="J185" s="44"/>
      <c r="K185" s="44"/>
      <c r="L185" s="34"/>
    </row>
  </sheetData>
  <sheetProtection algorithmName="SHA-512" hashValue="Ib6b6uiJHKX+SGJ5gZU8tcraroemw6d2lwzXmzTuVbtDcSlz5cuPzCTNCz+EkYOleqDgIuvgREi7KCY5HYIBmw==" saltValue="15pOJ1Yb251kI7ZNVCYVqCXMZLd4QnhKEMRHMVlhuOJpj2acLs3sRSKGEmV38GZzIiOxWWIyFoxGJ8XC3LcpnA==" spinCount="100000" sheet="1" objects="1" scenarios="1" formatColumns="0" formatRows="0" autoFilter="0"/>
  <autoFilter ref="C87:K184" xr:uid="{00000000-0009-0000-0000-000015000000}"/>
  <mergeCells count="9">
    <mergeCell ref="E50:H50"/>
    <mergeCell ref="E78:H78"/>
    <mergeCell ref="E80:H80"/>
    <mergeCell ref="L2:V2"/>
    <mergeCell ref="E7:H7"/>
    <mergeCell ref="E9:H9"/>
    <mergeCell ref="E18:H18"/>
    <mergeCell ref="E27:H27"/>
    <mergeCell ref="E48:H48"/>
  </mergeCells>
  <hyperlinks>
    <hyperlink ref="F92" r:id="rId1" xr:uid="{00000000-0004-0000-1500-000000000000}"/>
    <hyperlink ref="F95" r:id="rId2" xr:uid="{00000000-0004-0000-1500-000001000000}"/>
    <hyperlink ref="F98" r:id="rId3" xr:uid="{00000000-0004-0000-1500-000002000000}"/>
    <hyperlink ref="F101" r:id="rId4" xr:uid="{00000000-0004-0000-1500-000003000000}"/>
    <hyperlink ref="F103" r:id="rId5" xr:uid="{00000000-0004-0000-1500-000004000000}"/>
    <hyperlink ref="F110" r:id="rId6" xr:uid="{00000000-0004-0000-1500-000005000000}"/>
    <hyperlink ref="F113" r:id="rId7" xr:uid="{00000000-0004-0000-1500-000006000000}"/>
    <hyperlink ref="F124" r:id="rId8" xr:uid="{00000000-0004-0000-1500-000007000000}"/>
    <hyperlink ref="F130" r:id="rId9" xr:uid="{00000000-0004-0000-1500-000008000000}"/>
    <hyperlink ref="F137" r:id="rId10" xr:uid="{00000000-0004-0000-1500-000009000000}"/>
    <hyperlink ref="F142" r:id="rId11" xr:uid="{00000000-0004-0000-1500-00000A000000}"/>
    <hyperlink ref="F146" r:id="rId12" xr:uid="{00000000-0004-0000-1500-00000B000000}"/>
    <hyperlink ref="F150" r:id="rId13" xr:uid="{00000000-0004-0000-1500-00000C000000}"/>
    <hyperlink ref="F155" r:id="rId14" xr:uid="{00000000-0004-0000-1500-00000D000000}"/>
    <hyperlink ref="F158" r:id="rId15" xr:uid="{00000000-0004-0000-1500-00000E000000}"/>
    <hyperlink ref="F164" r:id="rId16" xr:uid="{00000000-0004-0000-1500-00000F000000}"/>
    <hyperlink ref="F168" r:id="rId17" xr:uid="{00000000-0004-0000-1500-000010000000}"/>
    <hyperlink ref="F171" r:id="rId18" xr:uid="{00000000-0004-0000-1500-000011000000}"/>
    <hyperlink ref="F184" r:id="rId19" xr:uid="{00000000-0004-0000-1500-000012000000}"/>
  </hyperlinks>
  <pageMargins left="0.39370078740157483" right="0.39370078740157483" top="0.39370078740157483" bottom="0.39370078740157483" header="0" footer="0"/>
  <pageSetup paperSize="9" scale="76" fitToHeight="0" orientation="portrait" r:id="rId20"/>
  <headerFooter>
    <oddFooter>&amp;CStrana &amp;P z &amp;N</oddFooter>
  </headerFooter>
  <drawing r:id="rId2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2:BM11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154</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3064</v>
      </c>
      <c r="F9" s="322"/>
      <c r="G9" s="322"/>
      <c r="H9" s="322"/>
      <c r="L9" s="34"/>
    </row>
    <row r="10" spans="2:46" s="1" customFormat="1" ht="11.25">
      <c r="B10" s="34"/>
      <c r="L10" s="34"/>
    </row>
    <row r="11" spans="2:46" s="1" customFormat="1" ht="12" customHeight="1">
      <c r="B11" s="34"/>
      <c r="D11" s="28" t="s">
        <v>18</v>
      </c>
      <c r="F11" s="26" t="s">
        <v>155</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2155</v>
      </c>
      <c r="I13" s="25" t="s">
        <v>27</v>
      </c>
      <c r="J13" s="30" t="s">
        <v>3065</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ROUNDUP(J84,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ROUNDUP((SUM(BE84:BE118)),  2)</f>
        <v>0</v>
      </c>
      <c r="I33" s="91">
        <v>0.21</v>
      </c>
      <c r="J33" s="90">
        <f>ROUNDUP(((SUM(BE84:BE118))*I33),  2)</f>
        <v>0</v>
      </c>
      <c r="L33" s="34"/>
    </row>
    <row r="34" spans="2:12" s="1" customFormat="1" ht="14.45" customHeight="1">
      <c r="B34" s="34"/>
      <c r="E34" s="28" t="s">
        <v>48</v>
      </c>
      <c r="F34" s="90">
        <f>ROUNDUP((SUM(BF84:BF118)),  2)</f>
        <v>0</v>
      </c>
      <c r="I34" s="91">
        <v>0.12</v>
      </c>
      <c r="J34" s="90">
        <f>ROUNDUP(((SUM(BF84:BF118))*I34),  2)</f>
        <v>0</v>
      </c>
      <c r="L34" s="34"/>
    </row>
    <row r="35" spans="2:12" s="1" customFormat="1" ht="14.45" hidden="1" customHeight="1">
      <c r="B35" s="34"/>
      <c r="E35" s="28" t="s">
        <v>49</v>
      </c>
      <c r="F35" s="90">
        <f>ROUNDUP((SUM(BG84:BG118)),  2)</f>
        <v>0</v>
      </c>
      <c r="I35" s="91">
        <v>0.21</v>
      </c>
      <c r="J35" s="90">
        <f>0</f>
        <v>0</v>
      </c>
      <c r="L35" s="34"/>
    </row>
    <row r="36" spans="2:12" s="1" customFormat="1" ht="14.45" hidden="1" customHeight="1">
      <c r="B36" s="34"/>
      <c r="E36" s="28" t="s">
        <v>50</v>
      </c>
      <c r="F36" s="90">
        <f>ROUNDUP((SUM(BH84:BH118)),  2)</f>
        <v>0</v>
      </c>
      <c r="I36" s="91">
        <v>0.12</v>
      </c>
      <c r="J36" s="90">
        <f>0</f>
        <v>0</v>
      </c>
      <c r="L36" s="34"/>
    </row>
    <row r="37" spans="2:12" s="1" customFormat="1" ht="14.45" hidden="1" customHeight="1">
      <c r="B37" s="34"/>
      <c r="E37" s="28" t="s">
        <v>51</v>
      </c>
      <c r="F37" s="90">
        <f>ROUNDUP((SUM(BI84:BI118)),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IO 402 - IO 402 - Přeložka kabelu VN na parc. č. 3158, k. ú. Bolevec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J84</f>
        <v>0</v>
      </c>
      <c r="L59" s="34"/>
      <c r="AU59" s="18" t="s">
        <v>186</v>
      </c>
    </row>
    <row r="60" spans="2:47" s="8" customFormat="1" ht="24.95" customHeight="1">
      <c r="B60" s="101"/>
      <c r="D60" s="102" t="s">
        <v>187</v>
      </c>
      <c r="E60" s="103"/>
      <c r="F60" s="103"/>
      <c r="G60" s="103"/>
      <c r="H60" s="103"/>
      <c r="I60" s="103"/>
      <c r="J60" s="104">
        <f>J85</f>
        <v>0</v>
      </c>
      <c r="L60" s="101"/>
    </row>
    <row r="61" spans="2:47" s="9" customFormat="1" ht="19.899999999999999" customHeight="1">
      <c r="B61" s="105"/>
      <c r="D61" s="106" t="s">
        <v>188</v>
      </c>
      <c r="E61" s="107"/>
      <c r="F61" s="107"/>
      <c r="G61" s="107"/>
      <c r="H61" s="107"/>
      <c r="I61" s="107"/>
      <c r="J61" s="108">
        <f>J86</f>
        <v>0</v>
      </c>
      <c r="L61" s="105"/>
    </row>
    <row r="62" spans="2:47" s="8" customFormat="1" ht="24.95" customHeight="1">
      <c r="B62" s="101"/>
      <c r="D62" s="102" t="s">
        <v>3066</v>
      </c>
      <c r="E62" s="103"/>
      <c r="F62" s="103"/>
      <c r="G62" s="103"/>
      <c r="H62" s="103"/>
      <c r="I62" s="103"/>
      <c r="J62" s="104">
        <f>J92</f>
        <v>0</v>
      </c>
      <c r="L62" s="101"/>
    </row>
    <row r="63" spans="2:47" s="9" customFormat="1" ht="19.899999999999999" customHeight="1">
      <c r="B63" s="105"/>
      <c r="D63" s="106" t="s">
        <v>3067</v>
      </c>
      <c r="E63" s="107"/>
      <c r="F63" s="107"/>
      <c r="G63" s="107"/>
      <c r="H63" s="107"/>
      <c r="I63" s="107"/>
      <c r="J63" s="108">
        <f>J93</f>
        <v>0</v>
      </c>
      <c r="L63" s="105"/>
    </row>
    <row r="64" spans="2:47" s="9" customFormat="1" ht="19.899999999999999" customHeight="1">
      <c r="B64" s="105"/>
      <c r="D64" s="106" t="s">
        <v>3068</v>
      </c>
      <c r="E64" s="107"/>
      <c r="F64" s="107"/>
      <c r="G64" s="107"/>
      <c r="H64" s="107"/>
      <c r="I64" s="107"/>
      <c r="J64" s="108">
        <f>J101</f>
        <v>0</v>
      </c>
      <c r="L64" s="105"/>
    </row>
    <row r="65" spans="2:12" s="1" customFormat="1" ht="21.75" customHeight="1">
      <c r="B65" s="34"/>
      <c r="L65" s="34"/>
    </row>
    <row r="66" spans="2:12" s="1" customFormat="1" ht="6.95" customHeight="1">
      <c r="B66" s="43"/>
      <c r="C66" s="44"/>
      <c r="D66" s="44"/>
      <c r="E66" s="44"/>
      <c r="F66" s="44"/>
      <c r="G66" s="44"/>
      <c r="H66" s="44"/>
      <c r="I66" s="44"/>
      <c r="J66" s="44"/>
      <c r="K66" s="44"/>
      <c r="L66" s="34"/>
    </row>
    <row r="70" spans="2:12" s="1" customFormat="1" ht="6.95" customHeight="1">
      <c r="B70" s="45"/>
      <c r="C70" s="46"/>
      <c r="D70" s="46"/>
      <c r="E70" s="46"/>
      <c r="F70" s="46"/>
      <c r="G70" s="46"/>
      <c r="H70" s="46"/>
      <c r="I70" s="46"/>
      <c r="J70" s="46"/>
      <c r="K70" s="46"/>
      <c r="L70" s="34"/>
    </row>
    <row r="71" spans="2:12" s="1" customFormat="1" ht="24.95" customHeight="1">
      <c r="B71" s="34"/>
      <c r="C71" s="22" t="s">
        <v>208</v>
      </c>
      <c r="L71" s="34"/>
    </row>
    <row r="72" spans="2:12" s="1" customFormat="1" ht="6.95" customHeight="1">
      <c r="B72" s="34"/>
      <c r="L72" s="34"/>
    </row>
    <row r="73" spans="2:12" s="1" customFormat="1" ht="12" customHeight="1">
      <c r="B73" s="34"/>
      <c r="C73" s="28" t="s">
        <v>16</v>
      </c>
      <c r="L73" s="34"/>
    </row>
    <row r="74" spans="2:12" s="1" customFormat="1" ht="16.5" customHeight="1">
      <c r="B74" s="34"/>
      <c r="E74" s="320" t="str">
        <f>E7</f>
        <v>II/231 Rekonstrukce ul. 28.října, II.část</v>
      </c>
      <c r="F74" s="321"/>
      <c r="G74" s="321"/>
      <c r="H74" s="321"/>
      <c r="L74" s="34"/>
    </row>
    <row r="75" spans="2:12" s="1" customFormat="1" ht="12" customHeight="1">
      <c r="B75" s="34"/>
      <c r="C75" s="28" t="s">
        <v>180</v>
      </c>
      <c r="L75" s="34"/>
    </row>
    <row r="76" spans="2:12" s="1" customFormat="1" ht="30" customHeight="1">
      <c r="B76" s="34"/>
      <c r="E76" s="315" t="str">
        <f>E9</f>
        <v>IO 402 - IO 402 - Přeložka kabelu VN na parc. č. 3158, k. ú. Bolevec (100% město)</v>
      </c>
      <c r="F76" s="322"/>
      <c r="G76" s="322"/>
      <c r="H76" s="322"/>
      <c r="L76" s="34"/>
    </row>
    <row r="77" spans="2:12" s="1" customFormat="1" ht="6.95" customHeight="1">
      <c r="B77" s="34"/>
      <c r="L77" s="34"/>
    </row>
    <row r="78" spans="2:12" s="1" customFormat="1" ht="12" customHeight="1">
      <c r="B78" s="34"/>
      <c r="C78" s="28" t="s">
        <v>21</v>
      </c>
      <c r="F78" s="26" t="str">
        <f>F12</f>
        <v xml:space="preserve"> </v>
      </c>
      <c r="I78" s="28" t="s">
        <v>23</v>
      </c>
      <c r="J78" s="51" t="str">
        <f>IF(J12="","",J12)</f>
        <v>1. 10. 2024</v>
      </c>
      <c r="L78" s="34"/>
    </row>
    <row r="79" spans="2:12" s="1" customFormat="1" ht="6.95" customHeight="1">
      <c r="B79" s="34"/>
      <c r="L79" s="34"/>
    </row>
    <row r="80" spans="2:12" s="1" customFormat="1" ht="15.2" customHeight="1">
      <c r="B80" s="34"/>
      <c r="C80" s="28" t="s">
        <v>29</v>
      </c>
      <c r="F80" s="26" t="str">
        <f>E15</f>
        <v>Statutární město Plzeň+ SÚS Plzeňského kraje, p.o.</v>
      </c>
      <c r="I80" s="28" t="s">
        <v>35</v>
      </c>
      <c r="J80" s="32" t="str">
        <f>E21</f>
        <v>PSDS s.r.o.</v>
      </c>
      <c r="L80" s="34"/>
    </row>
    <row r="81" spans="2:65" s="1" customFormat="1" ht="15.2" customHeight="1">
      <c r="B81" s="34"/>
      <c r="C81" s="28" t="s">
        <v>33</v>
      </c>
      <c r="F81" s="26" t="str">
        <f>IF(E18="","",E18)</f>
        <v>Vyplň údaj</v>
      </c>
      <c r="I81" s="28" t="s">
        <v>38</v>
      </c>
      <c r="J81" s="32" t="str">
        <f>E24</f>
        <v xml:space="preserve"> </v>
      </c>
      <c r="L81" s="34"/>
    </row>
    <row r="82" spans="2:65" s="1" customFormat="1" ht="10.35" customHeight="1">
      <c r="B82" s="34"/>
      <c r="L82" s="34"/>
    </row>
    <row r="83" spans="2:65" s="10" customFormat="1" ht="29.25" customHeight="1">
      <c r="B83" s="109"/>
      <c r="C83" s="110" t="s">
        <v>209</v>
      </c>
      <c r="D83" s="111" t="s">
        <v>61</v>
      </c>
      <c r="E83" s="111" t="s">
        <v>57</v>
      </c>
      <c r="F83" s="111" t="s">
        <v>58</v>
      </c>
      <c r="G83" s="111" t="s">
        <v>210</v>
      </c>
      <c r="H83" s="111" t="s">
        <v>211</v>
      </c>
      <c r="I83" s="111" t="s">
        <v>212</v>
      </c>
      <c r="J83" s="111" t="s">
        <v>185</v>
      </c>
      <c r="K83" s="112" t="s">
        <v>213</v>
      </c>
      <c r="L83" s="109"/>
      <c r="M83" s="58" t="s">
        <v>19</v>
      </c>
      <c r="N83" s="59" t="s">
        <v>46</v>
      </c>
      <c r="O83" s="59" t="s">
        <v>214</v>
      </c>
      <c r="P83" s="59" t="s">
        <v>215</v>
      </c>
      <c r="Q83" s="59" t="s">
        <v>216</v>
      </c>
      <c r="R83" s="59" t="s">
        <v>217</v>
      </c>
      <c r="S83" s="59" t="s">
        <v>218</v>
      </c>
      <c r="T83" s="60" t="s">
        <v>219</v>
      </c>
    </row>
    <row r="84" spans="2:65" s="1" customFormat="1" ht="22.9" customHeight="1">
      <c r="B84" s="34"/>
      <c r="C84" s="63" t="s">
        <v>220</v>
      </c>
      <c r="J84" s="113">
        <f>BK84</f>
        <v>0</v>
      </c>
      <c r="L84" s="34"/>
      <c r="M84" s="61"/>
      <c r="N84" s="52"/>
      <c r="O84" s="52"/>
      <c r="P84" s="114">
        <f>P85+P92</f>
        <v>0</v>
      </c>
      <c r="Q84" s="52"/>
      <c r="R84" s="114">
        <f>R85+R92</f>
        <v>0.14895999999999998</v>
      </c>
      <c r="S84" s="52"/>
      <c r="T84" s="115">
        <f>T85+T92</f>
        <v>0</v>
      </c>
      <c r="AT84" s="18" t="s">
        <v>75</v>
      </c>
      <c r="AU84" s="18" t="s">
        <v>186</v>
      </c>
      <c r="BK84" s="116">
        <f>BK85+BK92</f>
        <v>0</v>
      </c>
    </row>
    <row r="85" spans="2:65" s="11" customFormat="1" ht="25.9" customHeight="1">
      <c r="B85" s="117"/>
      <c r="D85" s="118" t="s">
        <v>75</v>
      </c>
      <c r="E85" s="119" t="s">
        <v>221</v>
      </c>
      <c r="F85" s="119" t="s">
        <v>222</v>
      </c>
      <c r="I85" s="120"/>
      <c r="J85" s="121">
        <f>BK85</f>
        <v>0</v>
      </c>
      <c r="L85" s="117"/>
      <c r="M85" s="122"/>
      <c r="P85" s="123">
        <f>P86</f>
        <v>0</v>
      </c>
      <c r="R85" s="123">
        <f>R86</f>
        <v>0</v>
      </c>
      <c r="T85" s="124">
        <f>T86</f>
        <v>0</v>
      </c>
      <c r="AR85" s="118" t="s">
        <v>84</v>
      </c>
      <c r="AT85" s="125" t="s">
        <v>75</v>
      </c>
      <c r="AU85" s="125" t="s">
        <v>76</v>
      </c>
      <c r="AY85" s="118" t="s">
        <v>223</v>
      </c>
      <c r="BK85" s="126">
        <f>BK86</f>
        <v>0</v>
      </c>
    </row>
    <row r="86" spans="2:65" s="11" customFormat="1" ht="22.9" customHeight="1">
      <c r="B86" s="117"/>
      <c r="D86" s="118" t="s">
        <v>75</v>
      </c>
      <c r="E86" s="127" t="s">
        <v>84</v>
      </c>
      <c r="F86" s="127" t="s">
        <v>224</v>
      </c>
      <c r="I86" s="120"/>
      <c r="J86" s="128">
        <f>BK86</f>
        <v>0</v>
      </c>
      <c r="L86" s="117"/>
      <c r="M86" s="122"/>
      <c r="P86" s="123">
        <f>SUM(P87:P91)</f>
        <v>0</v>
      </c>
      <c r="R86" s="123">
        <f>SUM(R87:R91)</f>
        <v>0</v>
      </c>
      <c r="T86" s="124">
        <f>SUM(T87:T91)</f>
        <v>0</v>
      </c>
      <c r="AR86" s="118" t="s">
        <v>84</v>
      </c>
      <c r="AT86" s="125" t="s">
        <v>75</v>
      </c>
      <c r="AU86" s="125" t="s">
        <v>84</v>
      </c>
      <c r="AY86" s="118" t="s">
        <v>223</v>
      </c>
      <c r="BK86" s="126">
        <f>SUM(BK87:BK91)</f>
        <v>0</v>
      </c>
    </row>
    <row r="87" spans="2:65" s="1" customFormat="1" ht="66.75" customHeight="1">
      <c r="B87" s="34"/>
      <c r="C87" s="129" t="s">
        <v>84</v>
      </c>
      <c r="D87" s="129" t="s">
        <v>227</v>
      </c>
      <c r="E87" s="130" t="s">
        <v>245</v>
      </c>
      <c r="F87" s="131" t="s">
        <v>246</v>
      </c>
      <c r="G87" s="132" t="s">
        <v>247</v>
      </c>
      <c r="H87" s="133">
        <v>6.24</v>
      </c>
      <c r="I87" s="134"/>
      <c r="J87" s="135">
        <f>ROUND(I87*H87,2)</f>
        <v>0</v>
      </c>
      <c r="K87" s="131" t="s">
        <v>231</v>
      </c>
      <c r="L87" s="34"/>
      <c r="M87" s="136" t="s">
        <v>19</v>
      </c>
      <c r="N87" s="137" t="s">
        <v>47</v>
      </c>
      <c r="P87" s="138">
        <f>O87*H87</f>
        <v>0</v>
      </c>
      <c r="Q87" s="138">
        <v>0</v>
      </c>
      <c r="R87" s="138">
        <f>Q87*H87</f>
        <v>0</v>
      </c>
      <c r="S87" s="138">
        <v>0</v>
      </c>
      <c r="T87" s="139">
        <f>S87*H87</f>
        <v>0</v>
      </c>
      <c r="AR87" s="140" t="s">
        <v>232</v>
      </c>
      <c r="AT87" s="140" t="s">
        <v>227</v>
      </c>
      <c r="AU87" s="140" t="s">
        <v>87</v>
      </c>
      <c r="AY87" s="18" t="s">
        <v>223</v>
      </c>
      <c r="BE87" s="141">
        <f>IF(N87="základní",J87,0)</f>
        <v>0</v>
      </c>
      <c r="BF87" s="141">
        <f>IF(N87="snížená",J87,0)</f>
        <v>0</v>
      </c>
      <c r="BG87" s="141">
        <f>IF(N87="zákl. přenesená",J87,0)</f>
        <v>0</v>
      </c>
      <c r="BH87" s="141">
        <f>IF(N87="sníž. přenesená",J87,0)</f>
        <v>0</v>
      </c>
      <c r="BI87" s="141">
        <f>IF(N87="nulová",J87,0)</f>
        <v>0</v>
      </c>
      <c r="BJ87" s="18" t="s">
        <v>84</v>
      </c>
      <c r="BK87" s="141">
        <f>ROUND(I87*H87,2)</f>
        <v>0</v>
      </c>
      <c r="BL87" s="18" t="s">
        <v>232</v>
      </c>
      <c r="BM87" s="140" t="s">
        <v>3069</v>
      </c>
    </row>
    <row r="88" spans="2:65" s="12" customFormat="1" ht="11.25">
      <c r="B88" s="142"/>
      <c r="D88" s="143" t="s">
        <v>249</v>
      </c>
      <c r="E88" s="144" t="s">
        <v>19</v>
      </c>
      <c r="F88" s="145" t="s">
        <v>250</v>
      </c>
      <c r="H88" s="144" t="s">
        <v>19</v>
      </c>
      <c r="I88" s="146"/>
      <c r="L88" s="142"/>
      <c r="M88" s="147"/>
      <c r="T88" s="148"/>
      <c r="AT88" s="144" t="s">
        <v>249</v>
      </c>
      <c r="AU88" s="144" t="s">
        <v>87</v>
      </c>
      <c r="AV88" s="12" t="s">
        <v>84</v>
      </c>
      <c r="AW88" s="12" t="s">
        <v>37</v>
      </c>
      <c r="AX88" s="12" t="s">
        <v>76</v>
      </c>
      <c r="AY88" s="144" t="s">
        <v>223</v>
      </c>
    </row>
    <row r="89" spans="2:65" s="13" customFormat="1" ht="11.25">
      <c r="B89" s="149"/>
      <c r="D89" s="143" t="s">
        <v>249</v>
      </c>
      <c r="E89" s="150" t="s">
        <v>19</v>
      </c>
      <c r="F89" s="151" t="s">
        <v>3070</v>
      </c>
      <c r="H89" s="152">
        <v>6.24</v>
      </c>
      <c r="I89" s="153"/>
      <c r="L89" s="149"/>
      <c r="M89" s="154"/>
      <c r="T89" s="155"/>
      <c r="AT89" s="150" t="s">
        <v>249</v>
      </c>
      <c r="AU89" s="150" t="s">
        <v>87</v>
      </c>
      <c r="AV89" s="13" t="s">
        <v>87</v>
      </c>
      <c r="AW89" s="13" t="s">
        <v>37</v>
      </c>
      <c r="AX89" s="13" t="s">
        <v>84</v>
      </c>
      <c r="AY89" s="150" t="s">
        <v>223</v>
      </c>
    </row>
    <row r="90" spans="2:65" s="1" customFormat="1" ht="49.15" customHeight="1">
      <c r="B90" s="34"/>
      <c r="C90" s="129" t="s">
        <v>87</v>
      </c>
      <c r="D90" s="129" t="s">
        <v>227</v>
      </c>
      <c r="E90" s="130" t="s">
        <v>263</v>
      </c>
      <c r="F90" s="131" t="s">
        <v>264</v>
      </c>
      <c r="G90" s="132" t="s">
        <v>265</v>
      </c>
      <c r="H90" s="133">
        <v>12.167999999999999</v>
      </c>
      <c r="I90" s="134"/>
      <c r="J90" s="135">
        <f>ROUND(I90*H90,2)</f>
        <v>0</v>
      </c>
      <c r="K90" s="131" t="s">
        <v>231</v>
      </c>
      <c r="L90" s="34"/>
      <c r="M90" s="136" t="s">
        <v>19</v>
      </c>
      <c r="N90" s="137" t="s">
        <v>47</v>
      </c>
      <c r="P90" s="138">
        <f>O90*H90</f>
        <v>0</v>
      </c>
      <c r="Q90" s="138">
        <v>0</v>
      </c>
      <c r="R90" s="138">
        <f>Q90*H90</f>
        <v>0</v>
      </c>
      <c r="S90" s="138">
        <v>0</v>
      </c>
      <c r="T90" s="139">
        <f>S90*H90</f>
        <v>0</v>
      </c>
      <c r="AR90" s="140" t="s">
        <v>232</v>
      </c>
      <c r="AT90" s="140" t="s">
        <v>227</v>
      </c>
      <c r="AU90" s="140" t="s">
        <v>87</v>
      </c>
      <c r="AY90" s="18" t="s">
        <v>223</v>
      </c>
      <c r="BE90" s="141">
        <f>IF(N90="základní",J90,0)</f>
        <v>0</v>
      </c>
      <c r="BF90" s="141">
        <f>IF(N90="snížená",J90,0)</f>
        <v>0</v>
      </c>
      <c r="BG90" s="141">
        <f>IF(N90="zákl. přenesená",J90,0)</f>
        <v>0</v>
      </c>
      <c r="BH90" s="141">
        <f>IF(N90="sníž. přenesená",J90,0)</f>
        <v>0</v>
      </c>
      <c r="BI90" s="141">
        <f>IF(N90="nulová",J90,0)</f>
        <v>0</v>
      </c>
      <c r="BJ90" s="18" t="s">
        <v>84</v>
      </c>
      <c r="BK90" s="141">
        <f>ROUND(I90*H90,2)</f>
        <v>0</v>
      </c>
      <c r="BL90" s="18" t="s">
        <v>232</v>
      </c>
      <c r="BM90" s="140" t="s">
        <v>3071</v>
      </c>
    </row>
    <row r="91" spans="2:65" s="13" customFormat="1" ht="22.5">
      <c r="B91" s="149"/>
      <c r="D91" s="143" t="s">
        <v>249</v>
      </c>
      <c r="E91" s="150" t="s">
        <v>19</v>
      </c>
      <c r="F91" s="151" t="s">
        <v>3072</v>
      </c>
      <c r="H91" s="152">
        <v>12.167999999999999</v>
      </c>
      <c r="I91" s="153"/>
      <c r="L91" s="149"/>
      <c r="M91" s="154"/>
      <c r="T91" s="155"/>
      <c r="AT91" s="150" t="s">
        <v>249</v>
      </c>
      <c r="AU91" s="150" t="s">
        <v>87</v>
      </c>
      <c r="AV91" s="13" t="s">
        <v>87</v>
      </c>
      <c r="AW91" s="13" t="s">
        <v>37</v>
      </c>
      <c r="AX91" s="13" t="s">
        <v>84</v>
      </c>
      <c r="AY91" s="150" t="s">
        <v>223</v>
      </c>
    </row>
    <row r="92" spans="2:65" s="11" customFormat="1" ht="25.9" customHeight="1">
      <c r="B92" s="117"/>
      <c r="D92" s="118" t="s">
        <v>75</v>
      </c>
      <c r="E92" s="119" t="s">
        <v>314</v>
      </c>
      <c r="F92" s="119" t="s">
        <v>3073</v>
      </c>
      <c r="I92" s="120"/>
      <c r="J92" s="121">
        <f>BK92</f>
        <v>0</v>
      </c>
      <c r="L92" s="117"/>
      <c r="M92" s="122"/>
      <c r="P92" s="123">
        <f>P93+P101</f>
        <v>0</v>
      </c>
      <c r="R92" s="123">
        <f>R93+R101</f>
        <v>0.14895999999999998</v>
      </c>
      <c r="T92" s="124">
        <f>T93+T101</f>
        <v>0</v>
      </c>
      <c r="AR92" s="118" t="s">
        <v>233</v>
      </c>
      <c r="AT92" s="125" t="s">
        <v>75</v>
      </c>
      <c r="AU92" s="125" t="s">
        <v>76</v>
      </c>
      <c r="AY92" s="118" t="s">
        <v>223</v>
      </c>
      <c r="BK92" s="126">
        <f>BK93+BK101</f>
        <v>0</v>
      </c>
    </row>
    <row r="93" spans="2:65" s="11" customFormat="1" ht="22.9" customHeight="1">
      <c r="B93" s="117"/>
      <c r="D93" s="118" t="s">
        <v>75</v>
      </c>
      <c r="E93" s="127" t="s">
        <v>3074</v>
      </c>
      <c r="F93" s="127" t="s">
        <v>3075</v>
      </c>
      <c r="I93" s="120"/>
      <c r="J93" s="128">
        <f>BK93</f>
        <v>0</v>
      </c>
      <c r="L93" s="117"/>
      <c r="M93" s="122"/>
      <c r="P93" s="123">
        <f>SUM(P94:P100)</f>
        <v>0</v>
      </c>
      <c r="R93" s="123">
        <f>SUM(R94:R100)</f>
        <v>1.312E-2</v>
      </c>
      <c r="T93" s="124">
        <f>SUM(T94:T100)</f>
        <v>0</v>
      </c>
      <c r="AR93" s="118" t="s">
        <v>233</v>
      </c>
      <c r="AT93" s="125" t="s">
        <v>75</v>
      </c>
      <c r="AU93" s="125" t="s">
        <v>84</v>
      </c>
      <c r="AY93" s="118" t="s">
        <v>223</v>
      </c>
      <c r="BK93" s="126">
        <f>SUM(BK94:BK100)</f>
        <v>0</v>
      </c>
    </row>
    <row r="94" spans="2:65" s="1" customFormat="1" ht="44.25" customHeight="1">
      <c r="B94" s="34"/>
      <c r="C94" s="129" t="s">
        <v>233</v>
      </c>
      <c r="D94" s="129" t="s">
        <v>227</v>
      </c>
      <c r="E94" s="130" t="s">
        <v>3076</v>
      </c>
      <c r="F94" s="131" t="s">
        <v>3077</v>
      </c>
      <c r="G94" s="132" t="s">
        <v>563</v>
      </c>
      <c r="H94" s="133">
        <v>12</v>
      </c>
      <c r="I94" s="134"/>
      <c r="J94" s="135">
        <f>ROUND(I94*H94,2)</f>
        <v>0</v>
      </c>
      <c r="K94" s="131" t="s">
        <v>272</v>
      </c>
      <c r="L94" s="34"/>
      <c r="M94" s="136" t="s">
        <v>19</v>
      </c>
      <c r="N94" s="137" t="s">
        <v>47</v>
      </c>
      <c r="P94" s="138">
        <f>O94*H94</f>
        <v>0</v>
      </c>
      <c r="Q94" s="138">
        <v>0</v>
      </c>
      <c r="R94" s="138">
        <f>Q94*H94</f>
        <v>0</v>
      </c>
      <c r="S94" s="138">
        <v>0</v>
      </c>
      <c r="T94" s="139">
        <f>S94*H94</f>
        <v>0</v>
      </c>
      <c r="AR94" s="140" t="s">
        <v>629</v>
      </c>
      <c r="AT94" s="140" t="s">
        <v>227</v>
      </c>
      <c r="AU94" s="140" t="s">
        <v>87</v>
      </c>
      <c r="AY94" s="18" t="s">
        <v>223</v>
      </c>
      <c r="BE94" s="141">
        <f>IF(N94="základní",J94,0)</f>
        <v>0</v>
      </c>
      <c r="BF94" s="141">
        <f>IF(N94="snížená",J94,0)</f>
        <v>0</v>
      </c>
      <c r="BG94" s="141">
        <f>IF(N94="zákl. přenesená",J94,0)</f>
        <v>0</v>
      </c>
      <c r="BH94" s="141">
        <f>IF(N94="sníž. přenesená",J94,0)</f>
        <v>0</v>
      </c>
      <c r="BI94" s="141">
        <f>IF(N94="nulová",J94,0)</f>
        <v>0</v>
      </c>
      <c r="BJ94" s="18" t="s">
        <v>84</v>
      </c>
      <c r="BK94" s="141">
        <f>ROUND(I94*H94,2)</f>
        <v>0</v>
      </c>
      <c r="BL94" s="18" t="s">
        <v>629</v>
      </c>
      <c r="BM94" s="140" t="s">
        <v>3078</v>
      </c>
    </row>
    <row r="95" spans="2:65" s="1" customFormat="1" ht="11.25">
      <c r="B95" s="34"/>
      <c r="D95" s="163" t="s">
        <v>274</v>
      </c>
      <c r="F95" s="164" t="s">
        <v>3079</v>
      </c>
      <c r="I95" s="165"/>
      <c r="L95" s="34"/>
      <c r="M95" s="166"/>
      <c r="T95" s="55"/>
      <c r="AT95" s="18" t="s">
        <v>274</v>
      </c>
      <c r="AU95" s="18" t="s">
        <v>87</v>
      </c>
    </row>
    <row r="96" spans="2:65" s="13" customFormat="1" ht="11.25">
      <c r="B96" s="149"/>
      <c r="D96" s="143" t="s">
        <v>249</v>
      </c>
      <c r="E96" s="150" t="s">
        <v>19</v>
      </c>
      <c r="F96" s="151" t="s">
        <v>3080</v>
      </c>
      <c r="H96" s="152">
        <v>12</v>
      </c>
      <c r="I96" s="153"/>
      <c r="L96" s="149"/>
      <c r="M96" s="154"/>
      <c r="T96" s="155"/>
      <c r="AT96" s="150" t="s">
        <v>249</v>
      </c>
      <c r="AU96" s="150" t="s">
        <v>87</v>
      </c>
      <c r="AV96" s="13" t="s">
        <v>87</v>
      </c>
      <c r="AW96" s="13" t="s">
        <v>37</v>
      </c>
      <c r="AX96" s="13" t="s">
        <v>84</v>
      </c>
      <c r="AY96" s="150" t="s">
        <v>223</v>
      </c>
    </row>
    <row r="97" spans="2:65" s="1" customFormat="1" ht="24.2" customHeight="1">
      <c r="B97" s="34"/>
      <c r="C97" s="174" t="s">
        <v>232</v>
      </c>
      <c r="D97" s="174" t="s">
        <v>314</v>
      </c>
      <c r="E97" s="175" t="s">
        <v>3081</v>
      </c>
      <c r="F97" s="176" t="s">
        <v>3082</v>
      </c>
      <c r="G97" s="177" t="s">
        <v>230</v>
      </c>
      <c r="H97" s="178">
        <v>2</v>
      </c>
      <c r="I97" s="179"/>
      <c r="J97" s="180">
        <f>ROUND(I97*H97,2)</f>
        <v>0</v>
      </c>
      <c r="K97" s="176" t="s">
        <v>272</v>
      </c>
      <c r="L97" s="181"/>
      <c r="M97" s="182" t="s">
        <v>19</v>
      </c>
      <c r="N97" s="183" t="s">
        <v>47</v>
      </c>
      <c r="P97" s="138">
        <f>O97*H97</f>
        <v>0</v>
      </c>
      <c r="Q97" s="138">
        <v>2.5999999999999998E-4</v>
      </c>
      <c r="R97" s="138">
        <f>Q97*H97</f>
        <v>5.1999999999999995E-4</v>
      </c>
      <c r="S97" s="138">
        <v>0</v>
      </c>
      <c r="T97" s="139">
        <f>S97*H97</f>
        <v>0</v>
      </c>
      <c r="AR97" s="140" t="s">
        <v>485</v>
      </c>
      <c r="AT97" s="140" t="s">
        <v>314</v>
      </c>
      <c r="AU97" s="140" t="s">
        <v>87</v>
      </c>
      <c r="AY97" s="18" t="s">
        <v>223</v>
      </c>
      <c r="BE97" s="141">
        <f>IF(N97="základní",J97,0)</f>
        <v>0</v>
      </c>
      <c r="BF97" s="141">
        <f>IF(N97="snížená",J97,0)</f>
        <v>0</v>
      </c>
      <c r="BG97" s="141">
        <f>IF(N97="zákl. přenesená",J97,0)</f>
        <v>0</v>
      </c>
      <c r="BH97" s="141">
        <f>IF(N97="sníž. přenesená",J97,0)</f>
        <v>0</v>
      </c>
      <c r="BI97" s="141">
        <f>IF(N97="nulová",J97,0)</f>
        <v>0</v>
      </c>
      <c r="BJ97" s="18" t="s">
        <v>84</v>
      </c>
      <c r="BK97" s="141">
        <f>ROUND(I97*H97,2)</f>
        <v>0</v>
      </c>
      <c r="BL97" s="18" t="s">
        <v>485</v>
      </c>
      <c r="BM97" s="140" t="s">
        <v>3083</v>
      </c>
    </row>
    <row r="98" spans="2:65" s="1" customFormat="1" ht="16.5" customHeight="1">
      <c r="B98" s="34"/>
      <c r="C98" s="174" t="s">
        <v>244</v>
      </c>
      <c r="D98" s="174" t="s">
        <v>314</v>
      </c>
      <c r="E98" s="175" t="s">
        <v>3084</v>
      </c>
      <c r="F98" s="176" t="s">
        <v>3085</v>
      </c>
      <c r="G98" s="177" t="s">
        <v>3086</v>
      </c>
      <c r="H98" s="178">
        <v>12.6</v>
      </c>
      <c r="I98" s="179"/>
      <c r="J98" s="180">
        <f>ROUND(I98*H98,2)</f>
        <v>0</v>
      </c>
      <c r="K98" s="176" t="s">
        <v>272</v>
      </c>
      <c r="L98" s="181"/>
      <c r="M98" s="182" t="s">
        <v>19</v>
      </c>
      <c r="N98" s="183" t="s">
        <v>47</v>
      </c>
      <c r="P98" s="138">
        <f>O98*H98</f>
        <v>0</v>
      </c>
      <c r="Q98" s="138">
        <v>1E-3</v>
      </c>
      <c r="R98" s="138">
        <f>Q98*H98</f>
        <v>1.26E-2</v>
      </c>
      <c r="S98" s="138">
        <v>0</v>
      </c>
      <c r="T98" s="139">
        <f>S98*H98</f>
        <v>0</v>
      </c>
      <c r="AR98" s="140" t="s">
        <v>485</v>
      </c>
      <c r="AT98" s="140" t="s">
        <v>314</v>
      </c>
      <c r="AU98" s="140" t="s">
        <v>87</v>
      </c>
      <c r="AY98" s="18" t="s">
        <v>223</v>
      </c>
      <c r="BE98" s="141">
        <f>IF(N98="základní",J98,0)</f>
        <v>0</v>
      </c>
      <c r="BF98" s="141">
        <f>IF(N98="snížená",J98,0)</f>
        <v>0</v>
      </c>
      <c r="BG98" s="141">
        <f>IF(N98="zákl. přenesená",J98,0)</f>
        <v>0</v>
      </c>
      <c r="BH98" s="141">
        <f>IF(N98="sníž. přenesená",J98,0)</f>
        <v>0</v>
      </c>
      <c r="BI98" s="141">
        <f>IF(N98="nulová",J98,0)</f>
        <v>0</v>
      </c>
      <c r="BJ98" s="18" t="s">
        <v>84</v>
      </c>
      <c r="BK98" s="141">
        <f>ROUND(I98*H98,2)</f>
        <v>0</v>
      </c>
      <c r="BL98" s="18" t="s">
        <v>485</v>
      </c>
      <c r="BM98" s="140" t="s">
        <v>3087</v>
      </c>
    </row>
    <row r="99" spans="2:65" s="13" customFormat="1" ht="11.25">
      <c r="B99" s="149"/>
      <c r="D99" s="143" t="s">
        <v>249</v>
      </c>
      <c r="E99" s="150" t="s">
        <v>19</v>
      </c>
      <c r="F99" s="151" t="s">
        <v>3080</v>
      </c>
      <c r="H99" s="152">
        <v>12</v>
      </c>
      <c r="I99" s="153"/>
      <c r="L99" s="149"/>
      <c r="M99" s="154"/>
      <c r="T99" s="155"/>
      <c r="AT99" s="150" t="s">
        <v>249</v>
      </c>
      <c r="AU99" s="150" t="s">
        <v>87</v>
      </c>
      <c r="AV99" s="13" t="s">
        <v>87</v>
      </c>
      <c r="AW99" s="13" t="s">
        <v>37</v>
      </c>
      <c r="AX99" s="13" t="s">
        <v>84</v>
      </c>
      <c r="AY99" s="150" t="s">
        <v>223</v>
      </c>
    </row>
    <row r="100" spans="2:65" s="13" customFormat="1" ht="11.25">
      <c r="B100" s="149"/>
      <c r="D100" s="143" t="s">
        <v>249</v>
      </c>
      <c r="F100" s="151" t="s">
        <v>3088</v>
      </c>
      <c r="H100" s="152">
        <v>12.6</v>
      </c>
      <c r="I100" s="153"/>
      <c r="L100" s="149"/>
      <c r="M100" s="154"/>
      <c r="T100" s="155"/>
      <c r="AT100" s="150" t="s">
        <v>249</v>
      </c>
      <c r="AU100" s="150" t="s">
        <v>87</v>
      </c>
      <c r="AV100" s="13" t="s">
        <v>87</v>
      </c>
      <c r="AW100" s="13" t="s">
        <v>4</v>
      </c>
      <c r="AX100" s="13" t="s">
        <v>84</v>
      </c>
      <c r="AY100" s="150" t="s">
        <v>223</v>
      </c>
    </row>
    <row r="101" spans="2:65" s="11" customFormat="1" ht="22.9" customHeight="1">
      <c r="B101" s="117"/>
      <c r="D101" s="118" t="s">
        <v>75</v>
      </c>
      <c r="E101" s="127" t="s">
        <v>3089</v>
      </c>
      <c r="F101" s="127" t="s">
        <v>3090</v>
      </c>
      <c r="I101" s="120"/>
      <c r="J101" s="128">
        <f>BK101</f>
        <v>0</v>
      </c>
      <c r="L101" s="117"/>
      <c r="M101" s="122"/>
      <c r="P101" s="123">
        <f>SUM(P102:P118)</f>
        <v>0</v>
      </c>
      <c r="R101" s="123">
        <f>SUM(R102:R118)</f>
        <v>0.13583999999999999</v>
      </c>
      <c r="T101" s="124">
        <f>SUM(T102:T118)</f>
        <v>0</v>
      </c>
      <c r="AR101" s="118" t="s">
        <v>233</v>
      </c>
      <c r="AT101" s="125" t="s">
        <v>75</v>
      </c>
      <c r="AU101" s="125" t="s">
        <v>84</v>
      </c>
      <c r="AY101" s="118" t="s">
        <v>223</v>
      </c>
      <c r="BK101" s="126">
        <f>SUM(BK102:BK118)</f>
        <v>0</v>
      </c>
    </row>
    <row r="102" spans="2:65" s="1" customFormat="1" ht="62.65" customHeight="1">
      <c r="B102" s="34"/>
      <c r="C102" s="129" t="s">
        <v>254</v>
      </c>
      <c r="D102" s="129" t="s">
        <v>227</v>
      </c>
      <c r="E102" s="130" t="s">
        <v>3091</v>
      </c>
      <c r="F102" s="131" t="s">
        <v>3092</v>
      </c>
      <c r="G102" s="132" t="s">
        <v>563</v>
      </c>
      <c r="H102" s="133">
        <v>12</v>
      </c>
      <c r="I102" s="134"/>
      <c r="J102" s="135">
        <f>ROUND(I102*H102,2)</f>
        <v>0</v>
      </c>
      <c r="K102" s="131" t="s">
        <v>272</v>
      </c>
      <c r="L102" s="34"/>
      <c r="M102" s="136" t="s">
        <v>19</v>
      </c>
      <c r="N102" s="137" t="s">
        <v>47</v>
      </c>
      <c r="P102" s="138">
        <f>O102*H102</f>
        <v>0</v>
      </c>
      <c r="Q102" s="138">
        <v>0</v>
      </c>
      <c r="R102" s="138">
        <f>Q102*H102</f>
        <v>0</v>
      </c>
      <c r="S102" s="138">
        <v>0</v>
      </c>
      <c r="T102" s="139">
        <f>S102*H102</f>
        <v>0</v>
      </c>
      <c r="AR102" s="140" t="s">
        <v>629</v>
      </c>
      <c r="AT102" s="140" t="s">
        <v>227</v>
      </c>
      <c r="AU102" s="140" t="s">
        <v>87</v>
      </c>
      <c r="AY102" s="18" t="s">
        <v>223</v>
      </c>
      <c r="BE102" s="141">
        <f>IF(N102="základní",J102,0)</f>
        <v>0</v>
      </c>
      <c r="BF102" s="141">
        <f>IF(N102="snížená",J102,0)</f>
        <v>0</v>
      </c>
      <c r="BG102" s="141">
        <f>IF(N102="zákl. přenesená",J102,0)</f>
        <v>0</v>
      </c>
      <c r="BH102" s="141">
        <f>IF(N102="sníž. přenesená",J102,0)</f>
        <v>0</v>
      </c>
      <c r="BI102" s="141">
        <f>IF(N102="nulová",J102,0)</f>
        <v>0</v>
      </c>
      <c r="BJ102" s="18" t="s">
        <v>84</v>
      </c>
      <c r="BK102" s="141">
        <f>ROUND(I102*H102,2)</f>
        <v>0</v>
      </c>
      <c r="BL102" s="18" t="s">
        <v>629</v>
      </c>
      <c r="BM102" s="140" t="s">
        <v>3093</v>
      </c>
    </row>
    <row r="103" spans="2:65" s="1" customFormat="1" ht="11.25">
      <c r="B103" s="34"/>
      <c r="D103" s="163" t="s">
        <v>274</v>
      </c>
      <c r="F103" s="164" t="s">
        <v>3094</v>
      </c>
      <c r="I103" s="165"/>
      <c r="L103" s="34"/>
      <c r="M103" s="166"/>
      <c r="T103" s="55"/>
      <c r="AT103" s="18" t="s">
        <v>274</v>
      </c>
      <c r="AU103" s="18" t="s">
        <v>87</v>
      </c>
    </row>
    <row r="104" spans="2:65" s="13" customFormat="1" ht="11.25">
      <c r="B104" s="149"/>
      <c r="D104" s="143" t="s">
        <v>249</v>
      </c>
      <c r="E104" s="150" t="s">
        <v>19</v>
      </c>
      <c r="F104" s="151" t="s">
        <v>3080</v>
      </c>
      <c r="H104" s="152">
        <v>12</v>
      </c>
      <c r="I104" s="153"/>
      <c r="L104" s="149"/>
      <c r="M104" s="154"/>
      <c r="T104" s="155"/>
      <c r="AT104" s="150" t="s">
        <v>249</v>
      </c>
      <c r="AU104" s="150" t="s">
        <v>87</v>
      </c>
      <c r="AV104" s="13" t="s">
        <v>87</v>
      </c>
      <c r="AW104" s="13" t="s">
        <v>37</v>
      </c>
      <c r="AX104" s="13" t="s">
        <v>84</v>
      </c>
      <c r="AY104" s="150" t="s">
        <v>223</v>
      </c>
    </row>
    <row r="105" spans="2:65" s="1" customFormat="1" ht="37.9" customHeight="1">
      <c r="B105" s="34"/>
      <c r="C105" s="129" t="s">
        <v>262</v>
      </c>
      <c r="D105" s="129" t="s">
        <v>227</v>
      </c>
      <c r="E105" s="130" t="s">
        <v>3095</v>
      </c>
      <c r="F105" s="131" t="s">
        <v>3096</v>
      </c>
      <c r="G105" s="132" t="s">
        <v>563</v>
      </c>
      <c r="H105" s="133">
        <v>12</v>
      </c>
      <c r="I105" s="134"/>
      <c r="J105" s="135">
        <f>ROUND(I105*H105,2)</f>
        <v>0</v>
      </c>
      <c r="K105" s="131" t="s">
        <v>272</v>
      </c>
      <c r="L105" s="34"/>
      <c r="M105" s="136" t="s">
        <v>19</v>
      </c>
      <c r="N105" s="137" t="s">
        <v>47</v>
      </c>
      <c r="P105" s="138">
        <f>O105*H105</f>
        <v>0</v>
      </c>
      <c r="Q105" s="138">
        <v>1.2E-4</v>
      </c>
      <c r="R105" s="138">
        <f>Q105*H105</f>
        <v>1.4400000000000001E-3</v>
      </c>
      <c r="S105" s="138">
        <v>0</v>
      </c>
      <c r="T105" s="139">
        <f>S105*H105</f>
        <v>0</v>
      </c>
      <c r="AR105" s="140" t="s">
        <v>629</v>
      </c>
      <c r="AT105" s="140" t="s">
        <v>227</v>
      </c>
      <c r="AU105" s="140" t="s">
        <v>87</v>
      </c>
      <c r="AY105" s="18" t="s">
        <v>223</v>
      </c>
      <c r="BE105" s="141">
        <f>IF(N105="základní",J105,0)</f>
        <v>0</v>
      </c>
      <c r="BF105" s="141">
        <f>IF(N105="snížená",J105,0)</f>
        <v>0</v>
      </c>
      <c r="BG105" s="141">
        <f>IF(N105="zákl. přenesená",J105,0)</f>
        <v>0</v>
      </c>
      <c r="BH105" s="141">
        <f>IF(N105="sníž. přenesená",J105,0)</f>
        <v>0</v>
      </c>
      <c r="BI105" s="141">
        <f>IF(N105="nulová",J105,0)</f>
        <v>0</v>
      </c>
      <c r="BJ105" s="18" t="s">
        <v>84</v>
      </c>
      <c r="BK105" s="141">
        <f>ROUND(I105*H105,2)</f>
        <v>0</v>
      </c>
      <c r="BL105" s="18" t="s">
        <v>629</v>
      </c>
      <c r="BM105" s="140" t="s">
        <v>3097</v>
      </c>
    </row>
    <row r="106" spans="2:65" s="1" customFormat="1" ht="11.25">
      <c r="B106" s="34"/>
      <c r="D106" s="163" t="s">
        <v>274</v>
      </c>
      <c r="F106" s="164" t="s">
        <v>3098</v>
      </c>
      <c r="I106" s="165"/>
      <c r="L106" s="34"/>
      <c r="M106" s="166"/>
      <c r="T106" s="55"/>
      <c r="AT106" s="18" t="s">
        <v>274</v>
      </c>
      <c r="AU106" s="18" t="s">
        <v>87</v>
      </c>
    </row>
    <row r="107" spans="2:65" s="13" customFormat="1" ht="11.25">
      <c r="B107" s="149"/>
      <c r="D107" s="143" t="s">
        <v>249</v>
      </c>
      <c r="E107" s="150" t="s">
        <v>19</v>
      </c>
      <c r="F107" s="151" t="s">
        <v>3080</v>
      </c>
      <c r="H107" s="152">
        <v>12</v>
      </c>
      <c r="I107" s="153"/>
      <c r="L107" s="149"/>
      <c r="M107" s="154"/>
      <c r="T107" s="155"/>
      <c r="AT107" s="150" t="s">
        <v>249</v>
      </c>
      <c r="AU107" s="150" t="s">
        <v>87</v>
      </c>
      <c r="AV107" s="13" t="s">
        <v>87</v>
      </c>
      <c r="AW107" s="13" t="s">
        <v>37</v>
      </c>
      <c r="AX107" s="13" t="s">
        <v>84</v>
      </c>
      <c r="AY107" s="150" t="s">
        <v>223</v>
      </c>
    </row>
    <row r="108" spans="2:65" s="1" customFormat="1" ht="55.5" customHeight="1">
      <c r="B108" s="34"/>
      <c r="C108" s="129" t="s">
        <v>268</v>
      </c>
      <c r="D108" s="129" t="s">
        <v>227</v>
      </c>
      <c r="E108" s="130" t="s">
        <v>3099</v>
      </c>
      <c r="F108" s="131" t="s">
        <v>3100</v>
      </c>
      <c r="G108" s="132" t="s">
        <v>563</v>
      </c>
      <c r="H108" s="133">
        <v>12</v>
      </c>
      <c r="I108" s="134"/>
      <c r="J108" s="135">
        <f>ROUND(I108*H108,2)</f>
        <v>0</v>
      </c>
      <c r="K108" s="131" t="s">
        <v>272</v>
      </c>
      <c r="L108" s="34"/>
      <c r="M108" s="136" t="s">
        <v>19</v>
      </c>
      <c r="N108" s="137" t="s">
        <v>47</v>
      </c>
      <c r="P108" s="138">
        <f>O108*H108</f>
        <v>0</v>
      </c>
      <c r="Q108" s="138">
        <v>0</v>
      </c>
      <c r="R108" s="138">
        <f>Q108*H108</f>
        <v>0</v>
      </c>
      <c r="S108" s="138">
        <v>0</v>
      </c>
      <c r="T108" s="139">
        <f>S108*H108</f>
        <v>0</v>
      </c>
      <c r="AR108" s="140" t="s">
        <v>629</v>
      </c>
      <c r="AT108" s="140" t="s">
        <v>227</v>
      </c>
      <c r="AU108" s="140" t="s">
        <v>87</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629</v>
      </c>
      <c r="BM108" s="140" t="s">
        <v>3101</v>
      </c>
    </row>
    <row r="109" spans="2:65" s="1" customFormat="1" ht="11.25">
      <c r="B109" s="34"/>
      <c r="D109" s="163" t="s">
        <v>274</v>
      </c>
      <c r="F109" s="164" t="s">
        <v>3102</v>
      </c>
      <c r="I109" s="165"/>
      <c r="L109" s="34"/>
      <c r="M109" s="166"/>
      <c r="T109" s="55"/>
      <c r="AT109" s="18" t="s">
        <v>274</v>
      </c>
      <c r="AU109" s="18" t="s">
        <v>87</v>
      </c>
    </row>
    <row r="110" spans="2:65" s="13" customFormat="1" ht="11.25">
      <c r="B110" s="149"/>
      <c r="D110" s="143" t="s">
        <v>249</v>
      </c>
      <c r="E110" s="150" t="s">
        <v>19</v>
      </c>
      <c r="F110" s="151" t="s">
        <v>3080</v>
      </c>
      <c r="H110" s="152">
        <v>12</v>
      </c>
      <c r="I110" s="153"/>
      <c r="L110" s="149"/>
      <c r="M110" s="154"/>
      <c r="T110" s="155"/>
      <c r="AT110" s="150" t="s">
        <v>249</v>
      </c>
      <c r="AU110" s="150" t="s">
        <v>87</v>
      </c>
      <c r="AV110" s="13" t="s">
        <v>87</v>
      </c>
      <c r="AW110" s="13" t="s">
        <v>37</v>
      </c>
      <c r="AX110" s="13" t="s">
        <v>84</v>
      </c>
      <c r="AY110" s="150" t="s">
        <v>223</v>
      </c>
    </row>
    <row r="111" spans="2:65" s="1" customFormat="1" ht="16.5" customHeight="1">
      <c r="B111" s="34"/>
      <c r="C111" s="174" t="s">
        <v>282</v>
      </c>
      <c r="D111" s="174" t="s">
        <v>314</v>
      </c>
      <c r="E111" s="175" t="s">
        <v>354</v>
      </c>
      <c r="F111" s="176" t="s">
        <v>355</v>
      </c>
      <c r="G111" s="177" t="s">
        <v>265</v>
      </c>
      <c r="H111" s="178">
        <v>12.48</v>
      </c>
      <c r="I111" s="179"/>
      <c r="J111" s="180">
        <f>ROUND(I111*H111,2)</f>
        <v>0</v>
      </c>
      <c r="K111" s="176" t="s">
        <v>272</v>
      </c>
      <c r="L111" s="181"/>
      <c r="M111" s="182" t="s">
        <v>19</v>
      </c>
      <c r="N111" s="183" t="s">
        <v>47</v>
      </c>
      <c r="P111" s="138">
        <f>O111*H111</f>
        <v>0</v>
      </c>
      <c r="Q111" s="138">
        <v>0</v>
      </c>
      <c r="R111" s="138">
        <f>Q111*H111</f>
        <v>0</v>
      </c>
      <c r="S111" s="138">
        <v>0</v>
      </c>
      <c r="T111" s="139">
        <f>S111*H111</f>
        <v>0</v>
      </c>
      <c r="AR111" s="140" t="s">
        <v>268</v>
      </c>
      <c r="AT111" s="140" t="s">
        <v>314</v>
      </c>
      <c r="AU111" s="140" t="s">
        <v>87</v>
      </c>
      <c r="AY111" s="18" t="s">
        <v>223</v>
      </c>
      <c r="BE111" s="141">
        <f>IF(N111="základní",J111,0)</f>
        <v>0</v>
      </c>
      <c r="BF111" s="141">
        <f>IF(N111="snížená",J111,0)</f>
        <v>0</v>
      </c>
      <c r="BG111" s="141">
        <f>IF(N111="zákl. přenesená",J111,0)</f>
        <v>0</v>
      </c>
      <c r="BH111" s="141">
        <f>IF(N111="sníž. přenesená",J111,0)</f>
        <v>0</v>
      </c>
      <c r="BI111" s="141">
        <f>IF(N111="nulová",J111,0)</f>
        <v>0</v>
      </c>
      <c r="BJ111" s="18" t="s">
        <v>84</v>
      </c>
      <c r="BK111" s="141">
        <f>ROUND(I111*H111,2)</f>
        <v>0</v>
      </c>
      <c r="BL111" s="18" t="s">
        <v>232</v>
      </c>
      <c r="BM111" s="140" t="s">
        <v>3103</v>
      </c>
    </row>
    <row r="112" spans="2:65" s="12" customFormat="1" ht="11.25">
      <c r="B112" s="142"/>
      <c r="D112" s="143" t="s">
        <v>249</v>
      </c>
      <c r="E112" s="144" t="s">
        <v>19</v>
      </c>
      <c r="F112" s="145" t="s">
        <v>351</v>
      </c>
      <c r="H112" s="144" t="s">
        <v>19</v>
      </c>
      <c r="I112" s="146"/>
      <c r="L112" s="142"/>
      <c r="M112" s="147"/>
      <c r="T112" s="148"/>
      <c r="AT112" s="144" t="s">
        <v>249</v>
      </c>
      <c r="AU112" s="144" t="s">
        <v>87</v>
      </c>
      <c r="AV112" s="12" t="s">
        <v>84</v>
      </c>
      <c r="AW112" s="12" t="s">
        <v>37</v>
      </c>
      <c r="AX112" s="12" t="s">
        <v>76</v>
      </c>
      <c r="AY112" s="144" t="s">
        <v>223</v>
      </c>
    </row>
    <row r="113" spans="2:65" s="13" customFormat="1" ht="11.25">
      <c r="B113" s="149"/>
      <c r="D113" s="143" t="s">
        <v>249</v>
      </c>
      <c r="E113" s="150" t="s">
        <v>19</v>
      </c>
      <c r="F113" s="151" t="s">
        <v>3104</v>
      </c>
      <c r="H113" s="152">
        <v>6.24</v>
      </c>
      <c r="I113" s="153"/>
      <c r="L113" s="149"/>
      <c r="M113" s="154"/>
      <c r="T113" s="155"/>
      <c r="AT113" s="150" t="s">
        <v>249</v>
      </c>
      <c r="AU113" s="150" t="s">
        <v>87</v>
      </c>
      <c r="AV113" s="13" t="s">
        <v>87</v>
      </c>
      <c r="AW113" s="13" t="s">
        <v>37</v>
      </c>
      <c r="AX113" s="13" t="s">
        <v>84</v>
      </c>
      <c r="AY113" s="150" t="s">
        <v>223</v>
      </c>
    </row>
    <row r="114" spans="2:65" s="13" customFormat="1" ht="11.25">
      <c r="B114" s="149"/>
      <c r="D114" s="143" t="s">
        <v>249</v>
      </c>
      <c r="F114" s="151" t="s">
        <v>3105</v>
      </c>
      <c r="H114" s="152">
        <v>12.48</v>
      </c>
      <c r="I114" s="153"/>
      <c r="L114" s="149"/>
      <c r="M114" s="154"/>
      <c r="T114" s="155"/>
      <c r="AT114" s="150" t="s">
        <v>249</v>
      </c>
      <c r="AU114" s="150" t="s">
        <v>87</v>
      </c>
      <c r="AV114" s="13" t="s">
        <v>87</v>
      </c>
      <c r="AW114" s="13" t="s">
        <v>4</v>
      </c>
      <c r="AX114" s="13" t="s">
        <v>84</v>
      </c>
      <c r="AY114" s="150" t="s">
        <v>223</v>
      </c>
    </row>
    <row r="115" spans="2:65" s="1" customFormat="1" ht="33" customHeight="1">
      <c r="B115" s="34"/>
      <c r="C115" s="129" t="s">
        <v>301</v>
      </c>
      <c r="D115" s="129" t="s">
        <v>227</v>
      </c>
      <c r="E115" s="130" t="s">
        <v>3106</v>
      </c>
      <c r="F115" s="131" t="s">
        <v>3107</v>
      </c>
      <c r="G115" s="132" t="s">
        <v>265</v>
      </c>
      <c r="H115" s="133">
        <v>0.14899999999999999</v>
      </c>
      <c r="I115" s="134"/>
      <c r="J115" s="135">
        <f>ROUND(I115*H115,2)</f>
        <v>0</v>
      </c>
      <c r="K115" s="131" t="s">
        <v>272</v>
      </c>
      <c r="L115" s="34"/>
      <c r="M115" s="136" t="s">
        <v>19</v>
      </c>
      <c r="N115" s="137" t="s">
        <v>47</v>
      </c>
      <c r="P115" s="138">
        <f>O115*H115</f>
        <v>0</v>
      </c>
      <c r="Q115" s="138">
        <v>0</v>
      </c>
      <c r="R115" s="138">
        <f>Q115*H115</f>
        <v>0</v>
      </c>
      <c r="S115" s="138">
        <v>0</v>
      </c>
      <c r="T115" s="139">
        <f>S115*H115</f>
        <v>0</v>
      </c>
      <c r="AR115" s="140" t="s">
        <v>629</v>
      </c>
      <c r="AT115" s="140" t="s">
        <v>227</v>
      </c>
      <c r="AU115" s="140" t="s">
        <v>87</v>
      </c>
      <c r="AY115" s="18" t="s">
        <v>223</v>
      </c>
      <c r="BE115" s="141">
        <f>IF(N115="základní",J115,0)</f>
        <v>0</v>
      </c>
      <c r="BF115" s="141">
        <f>IF(N115="snížená",J115,0)</f>
        <v>0</v>
      </c>
      <c r="BG115" s="141">
        <f>IF(N115="zákl. přenesená",J115,0)</f>
        <v>0</v>
      </c>
      <c r="BH115" s="141">
        <f>IF(N115="sníž. přenesená",J115,0)</f>
        <v>0</v>
      </c>
      <c r="BI115" s="141">
        <f>IF(N115="nulová",J115,0)</f>
        <v>0</v>
      </c>
      <c r="BJ115" s="18" t="s">
        <v>84</v>
      </c>
      <c r="BK115" s="141">
        <f>ROUND(I115*H115,2)</f>
        <v>0</v>
      </c>
      <c r="BL115" s="18" t="s">
        <v>629</v>
      </c>
      <c r="BM115" s="140" t="s">
        <v>3108</v>
      </c>
    </row>
    <row r="116" spans="2:65" s="1" customFormat="1" ht="11.25">
      <c r="B116" s="34"/>
      <c r="D116" s="163" t="s">
        <v>274</v>
      </c>
      <c r="F116" s="164" t="s">
        <v>3109</v>
      </c>
      <c r="I116" s="165"/>
      <c r="L116" s="34"/>
      <c r="M116" s="166"/>
      <c r="T116" s="55"/>
      <c r="AT116" s="18" t="s">
        <v>274</v>
      </c>
      <c r="AU116" s="18" t="s">
        <v>87</v>
      </c>
    </row>
    <row r="117" spans="2:65" s="1" customFormat="1" ht="49.15" customHeight="1">
      <c r="B117" s="34"/>
      <c r="C117" s="129" t="s">
        <v>308</v>
      </c>
      <c r="D117" s="129" t="s">
        <v>227</v>
      </c>
      <c r="E117" s="130" t="s">
        <v>1206</v>
      </c>
      <c r="F117" s="131" t="s">
        <v>1207</v>
      </c>
      <c r="G117" s="132" t="s">
        <v>563</v>
      </c>
      <c r="H117" s="133">
        <v>12</v>
      </c>
      <c r="I117" s="134"/>
      <c r="J117" s="135">
        <f>ROUND(I117*H117,2)</f>
        <v>0</v>
      </c>
      <c r="K117" s="131" t="s">
        <v>231</v>
      </c>
      <c r="L117" s="34"/>
      <c r="M117" s="136" t="s">
        <v>19</v>
      </c>
      <c r="N117" s="137" t="s">
        <v>47</v>
      </c>
      <c r="P117" s="138">
        <f>O117*H117</f>
        <v>0</v>
      </c>
      <c r="Q117" s="138">
        <v>1.12E-2</v>
      </c>
      <c r="R117" s="138">
        <f>Q117*H117</f>
        <v>0.13439999999999999</v>
      </c>
      <c r="S117" s="138">
        <v>0</v>
      </c>
      <c r="T117" s="139">
        <f>S117*H117</f>
        <v>0</v>
      </c>
      <c r="AR117" s="140" t="s">
        <v>232</v>
      </c>
      <c r="AT117" s="140" t="s">
        <v>227</v>
      </c>
      <c r="AU117" s="140" t="s">
        <v>87</v>
      </c>
      <c r="AY117" s="18" t="s">
        <v>223</v>
      </c>
      <c r="BE117" s="141">
        <f>IF(N117="základní",J117,0)</f>
        <v>0</v>
      </c>
      <c r="BF117" s="141">
        <f>IF(N117="snížená",J117,0)</f>
        <v>0</v>
      </c>
      <c r="BG117" s="141">
        <f>IF(N117="zákl. přenesená",J117,0)</f>
        <v>0</v>
      </c>
      <c r="BH117" s="141">
        <f>IF(N117="sníž. přenesená",J117,0)</f>
        <v>0</v>
      </c>
      <c r="BI117" s="141">
        <f>IF(N117="nulová",J117,0)</f>
        <v>0</v>
      </c>
      <c r="BJ117" s="18" t="s">
        <v>84</v>
      </c>
      <c r="BK117" s="141">
        <f>ROUND(I117*H117,2)</f>
        <v>0</v>
      </c>
      <c r="BL117" s="18" t="s">
        <v>232</v>
      </c>
      <c r="BM117" s="140" t="s">
        <v>3110</v>
      </c>
    </row>
    <row r="118" spans="2:65" s="13" customFormat="1" ht="11.25">
      <c r="B118" s="149"/>
      <c r="D118" s="143" t="s">
        <v>249</v>
      </c>
      <c r="E118" s="150" t="s">
        <v>19</v>
      </c>
      <c r="F118" s="151" t="s">
        <v>3080</v>
      </c>
      <c r="H118" s="152">
        <v>12</v>
      </c>
      <c r="I118" s="153"/>
      <c r="L118" s="149"/>
      <c r="M118" s="188"/>
      <c r="N118" s="189"/>
      <c r="O118" s="189"/>
      <c r="P118" s="189"/>
      <c r="Q118" s="189"/>
      <c r="R118" s="189"/>
      <c r="S118" s="189"/>
      <c r="T118" s="190"/>
      <c r="AT118" s="150" t="s">
        <v>249</v>
      </c>
      <c r="AU118" s="150" t="s">
        <v>87</v>
      </c>
      <c r="AV118" s="13" t="s">
        <v>87</v>
      </c>
      <c r="AW118" s="13" t="s">
        <v>37</v>
      </c>
      <c r="AX118" s="13" t="s">
        <v>84</v>
      </c>
      <c r="AY118" s="150" t="s">
        <v>223</v>
      </c>
    </row>
    <row r="119" spans="2:65" s="1" customFormat="1" ht="6.95" customHeight="1">
      <c r="B119" s="43"/>
      <c r="C119" s="44"/>
      <c r="D119" s="44"/>
      <c r="E119" s="44"/>
      <c r="F119" s="44"/>
      <c r="G119" s="44"/>
      <c r="H119" s="44"/>
      <c r="I119" s="44"/>
      <c r="J119" s="44"/>
      <c r="K119" s="44"/>
      <c r="L119" s="34"/>
    </row>
  </sheetData>
  <sheetProtection algorithmName="SHA-512" hashValue="KdLAgZTOYPPjPOjDHwHhEHIuy81QmHIUYQERJYm2kfCSPJjFFlCViGRaWWFhnXkNu8xsbKZiiFtXgoef5cx6fA==" saltValue="2pdpfmaAD0xp+5t59vIzwX+aQIAsL0E+ZCnP6m2qoPV7Yl1/Aw920UHUzqM0MPhUJ7jAJPJGWtqSNCqFVdNVaQ==" spinCount="100000" sheet="1" objects="1" scenarios="1" formatColumns="0" formatRows="0" autoFilter="0"/>
  <autoFilter ref="C83:K118" xr:uid="{00000000-0009-0000-0000-000016000000}"/>
  <mergeCells count="9">
    <mergeCell ref="E50:H50"/>
    <mergeCell ref="E74:H74"/>
    <mergeCell ref="E76:H76"/>
    <mergeCell ref="L2:V2"/>
    <mergeCell ref="E7:H7"/>
    <mergeCell ref="E9:H9"/>
    <mergeCell ref="E18:H18"/>
    <mergeCell ref="E27:H27"/>
    <mergeCell ref="E48:H48"/>
  </mergeCells>
  <hyperlinks>
    <hyperlink ref="F95" r:id="rId1" xr:uid="{00000000-0004-0000-1600-000000000000}"/>
    <hyperlink ref="F103" r:id="rId2" xr:uid="{00000000-0004-0000-1600-000001000000}"/>
    <hyperlink ref="F106" r:id="rId3" xr:uid="{00000000-0004-0000-1600-000002000000}"/>
    <hyperlink ref="F109" r:id="rId4" xr:uid="{00000000-0004-0000-1600-000003000000}"/>
    <hyperlink ref="F116" r:id="rId5" xr:uid="{00000000-0004-0000-1600-000004000000}"/>
  </hyperlinks>
  <pageMargins left="0.39370078740157483" right="0.39370078740157483" top="0.39370078740157483" bottom="0.39370078740157483" header="0" footer="0"/>
  <pageSetup paperSize="9" scale="76" fitToHeight="0" orientation="portrait" r:id="rId6"/>
  <headerFooter>
    <oddFooter>&amp;CStrana &amp;P z &amp;N</oddFooter>
  </headerFooter>
  <drawing r:id="rId7"/>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2:BM26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158</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3111</v>
      </c>
      <c r="F9" s="322"/>
      <c r="G9" s="322"/>
      <c r="H9" s="322"/>
      <c r="L9" s="34"/>
    </row>
    <row r="10" spans="2:46" s="1" customFormat="1" ht="11.25">
      <c r="B10" s="34"/>
      <c r="L10" s="34"/>
    </row>
    <row r="11" spans="2:46" s="1" customFormat="1" ht="12" customHeight="1">
      <c r="B11" s="34"/>
      <c r="D11" s="28" t="s">
        <v>18</v>
      </c>
      <c r="F11" s="26" t="s">
        <v>159</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2155</v>
      </c>
      <c r="I13" s="25" t="s">
        <v>27</v>
      </c>
      <c r="J13" s="30" t="s">
        <v>3112</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ROUNDUP(J89,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ROUNDUP((SUM(BE89:BE265)),  2)</f>
        <v>0</v>
      </c>
      <c r="I33" s="91">
        <v>0.21</v>
      </c>
      <c r="J33" s="90">
        <f>ROUNDUP(((SUM(BE89:BE265))*I33),  2)</f>
        <v>0</v>
      </c>
      <c r="L33" s="34"/>
    </row>
    <row r="34" spans="2:12" s="1" customFormat="1" ht="14.45" customHeight="1">
      <c r="B34" s="34"/>
      <c r="E34" s="28" t="s">
        <v>48</v>
      </c>
      <c r="F34" s="90">
        <f>ROUNDUP((SUM(BF89:BF265)),  2)</f>
        <v>0</v>
      </c>
      <c r="I34" s="91">
        <v>0.12</v>
      </c>
      <c r="J34" s="90">
        <f>ROUNDUP(((SUM(BF89:BF265))*I34),  2)</f>
        <v>0</v>
      </c>
      <c r="L34" s="34"/>
    </row>
    <row r="35" spans="2:12" s="1" customFormat="1" ht="14.45" hidden="1" customHeight="1">
      <c r="B35" s="34"/>
      <c r="E35" s="28" t="s">
        <v>49</v>
      </c>
      <c r="F35" s="90">
        <f>ROUNDUP((SUM(BG89:BG265)),  2)</f>
        <v>0</v>
      </c>
      <c r="I35" s="91">
        <v>0.21</v>
      </c>
      <c r="J35" s="90">
        <f>0</f>
        <v>0</v>
      </c>
      <c r="L35" s="34"/>
    </row>
    <row r="36" spans="2:12" s="1" customFormat="1" ht="14.45" hidden="1" customHeight="1">
      <c r="B36" s="34"/>
      <c r="E36" s="28" t="s">
        <v>50</v>
      </c>
      <c r="F36" s="90">
        <f>ROUNDUP((SUM(BH89:BH265)),  2)</f>
        <v>0</v>
      </c>
      <c r="I36" s="91">
        <v>0.12</v>
      </c>
      <c r="J36" s="90">
        <f>0</f>
        <v>0</v>
      </c>
      <c r="L36" s="34"/>
    </row>
    <row r="37" spans="2:12" s="1" customFormat="1" ht="14.45" hidden="1" customHeight="1">
      <c r="B37" s="34"/>
      <c r="E37" s="28" t="s">
        <v>51</v>
      </c>
      <c r="F37" s="90">
        <f>ROUNDUP((SUM(BI89:BI265)),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IO 411 - IO 411 - Veřejné osvětlení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J89</f>
        <v>0</v>
      </c>
      <c r="L59" s="34"/>
      <c r="AU59" s="18" t="s">
        <v>186</v>
      </c>
    </row>
    <row r="60" spans="2:47" s="8" customFormat="1" ht="24.95" customHeight="1">
      <c r="B60" s="101"/>
      <c r="D60" s="102" t="s">
        <v>187</v>
      </c>
      <c r="E60" s="103"/>
      <c r="F60" s="103"/>
      <c r="G60" s="103"/>
      <c r="H60" s="103"/>
      <c r="I60" s="103"/>
      <c r="J60" s="104">
        <f>J90</f>
        <v>0</v>
      </c>
      <c r="L60" s="101"/>
    </row>
    <row r="61" spans="2:47" s="9" customFormat="1" ht="19.899999999999999" customHeight="1">
      <c r="B61" s="105"/>
      <c r="D61" s="106" t="s">
        <v>188</v>
      </c>
      <c r="E61" s="107"/>
      <c r="F61" s="107"/>
      <c r="G61" s="107"/>
      <c r="H61" s="107"/>
      <c r="I61" s="107"/>
      <c r="J61" s="108">
        <f>J91</f>
        <v>0</v>
      </c>
      <c r="L61" s="105"/>
    </row>
    <row r="62" spans="2:47" s="9" customFormat="1" ht="19.899999999999999" customHeight="1">
      <c r="B62" s="105"/>
      <c r="D62" s="106" t="s">
        <v>198</v>
      </c>
      <c r="E62" s="107"/>
      <c r="F62" s="107"/>
      <c r="G62" s="107"/>
      <c r="H62" s="107"/>
      <c r="I62" s="107"/>
      <c r="J62" s="108">
        <f>J102</f>
        <v>0</v>
      </c>
      <c r="L62" s="105"/>
    </row>
    <row r="63" spans="2:47" s="9" customFormat="1" ht="19.899999999999999" customHeight="1">
      <c r="B63" s="105"/>
      <c r="D63" s="106" t="s">
        <v>2681</v>
      </c>
      <c r="E63" s="107"/>
      <c r="F63" s="107"/>
      <c r="G63" s="107"/>
      <c r="H63" s="107"/>
      <c r="I63" s="107"/>
      <c r="J63" s="108">
        <f>J109</f>
        <v>0</v>
      </c>
      <c r="L63" s="105"/>
    </row>
    <row r="64" spans="2:47" s="9" customFormat="1" ht="19.899999999999999" customHeight="1">
      <c r="B64" s="105"/>
      <c r="D64" s="106" t="s">
        <v>2610</v>
      </c>
      <c r="E64" s="107"/>
      <c r="F64" s="107"/>
      <c r="G64" s="107"/>
      <c r="H64" s="107"/>
      <c r="I64" s="107"/>
      <c r="J64" s="108">
        <f>J112</f>
        <v>0</v>
      </c>
      <c r="L64" s="105"/>
    </row>
    <row r="65" spans="2:12" s="8" customFormat="1" ht="24.95" customHeight="1">
      <c r="B65" s="101"/>
      <c r="D65" s="102" t="s">
        <v>2682</v>
      </c>
      <c r="E65" s="103"/>
      <c r="F65" s="103"/>
      <c r="G65" s="103"/>
      <c r="H65" s="103"/>
      <c r="I65" s="103"/>
      <c r="J65" s="104">
        <f>J115</f>
        <v>0</v>
      </c>
      <c r="L65" s="101"/>
    </row>
    <row r="66" spans="2:12" s="9" customFormat="1" ht="19.899999999999999" customHeight="1">
      <c r="B66" s="105"/>
      <c r="D66" s="106" t="s">
        <v>3113</v>
      </c>
      <c r="E66" s="107"/>
      <c r="F66" s="107"/>
      <c r="G66" s="107"/>
      <c r="H66" s="107"/>
      <c r="I66" s="107"/>
      <c r="J66" s="108">
        <f>J116</f>
        <v>0</v>
      </c>
      <c r="L66" s="105"/>
    </row>
    <row r="67" spans="2:12" s="8" customFormat="1" ht="24.95" customHeight="1">
      <c r="B67" s="101"/>
      <c r="D67" s="102" t="s">
        <v>3114</v>
      </c>
      <c r="E67" s="103"/>
      <c r="F67" s="103"/>
      <c r="G67" s="103"/>
      <c r="H67" s="103"/>
      <c r="I67" s="103"/>
      <c r="J67" s="104">
        <f>J125</f>
        <v>0</v>
      </c>
      <c r="L67" s="101"/>
    </row>
    <row r="68" spans="2:12" s="8" customFormat="1" ht="24.95" customHeight="1">
      <c r="B68" s="101"/>
      <c r="D68" s="102" t="s">
        <v>3115</v>
      </c>
      <c r="E68" s="103"/>
      <c r="F68" s="103"/>
      <c r="G68" s="103"/>
      <c r="H68" s="103"/>
      <c r="I68" s="103"/>
      <c r="J68" s="104">
        <f>J186</f>
        <v>0</v>
      </c>
      <c r="L68" s="101"/>
    </row>
    <row r="69" spans="2:12" s="8" customFormat="1" ht="24.95" customHeight="1">
      <c r="B69" s="101"/>
      <c r="D69" s="102" t="s">
        <v>3116</v>
      </c>
      <c r="E69" s="103"/>
      <c r="F69" s="103"/>
      <c r="G69" s="103"/>
      <c r="H69" s="103"/>
      <c r="I69" s="103"/>
      <c r="J69" s="104">
        <f>J263</f>
        <v>0</v>
      </c>
      <c r="L69" s="101"/>
    </row>
    <row r="70" spans="2:12" s="1" customFormat="1" ht="21.75" customHeight="1">
      <c r="B70" s="34"/>
      <c r="L70" s="34"/>
    </row>
    <row r="71" spans="2:12" s="1" customFormat="1" ht="6.95" customHeight="1">
      <c r="B71" s="43"/>
      <c r="C71" s="44"/>
      <c r="D71" s="44"/>
      <c r="E71" s="44"/>
      <c r="F71" s="44"/>
      <c r="G71" s="44"/>
      <c r="H71" s="44"/>
      <c r="I71" s="44"/>
      <c r="J71" s="44"/>
      <c r="K71" s="44"/>
      <c r="L71" s="34"/>
    </row>
    <row r="75" spans="2:12" s="1" customFormat="1" ht="6.95" customHeight="1">
      <c r="B75" s="45"/>
      <c r="C75" s="46"/>
      <c r="D75" s="46"/>
      <c r="E75" s="46"/>
      <c r="F75" s="46"/>
      <c r="G75" s="46"/>
      <c r="H75" s="46"/>
      <c r="I75" s="46"/>
      <c r="J75" s="46"/>
      <c r="K75" s="46"/>
      <c r="L75" s="34"/>
    </row>
    <row r="76" spans="2:12" s="1" customFormat="1" ht="24.95" customHeight="1">
      <c r="B76" s="34"/>
      <c r="C76" s="22" t="s">
        <v>208</v>
      </c>
      <c r="L76" s="34"/>
    </row>
    <row r="77" spans="2:12" s="1" customFormat="1" ht="6.95" customHeight="1">
      <c r="B77" s="34"/>
      <c r="L77" s="34"/>
    </row>
    <row r="78" spans="2:12" s="1" customFormat="1" ht="12" customHeight="1">
      <c r="B78" s="34"/>
      <c r="C78" s="28" t="s">
        <v>16</v>
      </c>
      <c r="L78" s="34"/>
    </row>
    <row r="79" spans="2:12" s="1" customFormat="1" ht="16.5" customHeight="1">
      <c r="B79" s="34"/>
      <c r="E79" s="320" t="str">
        <f>E7</f>
        <v>II/231 Rekonstrukce ul. 28.října, II.část</v>
      </c>
      <c r="F79" s="321"/>
      <c r="G79" s="321"/>
      <c r="H79" s="321"/>
      <c r="L79" s="34"/>
    </row>
    <row r="80" spans="2:12" s="1" customFormat="1" ht="12" customHeight="1">
      <c r="B80" s="34"/>
      <c r="C80" s="28" t="s">
        <v>180</v>
      </c>
      <c r="L80" s="34"/>
    </row>
    <row r="81" spans="2:65" s="1" customFormat="1" ht="16.5" customHeight="1">
      <c r="B81" s="34"/>
      <c r="E81" s="315" t="str">
        <f>E9</f>
        <v>IO 411 - IO 411 - Veřejné osvětlení (100% město)</v>
      </c>
      <c r="F81" s="322"/>
      <c r="G81" s="322"/>
      <c r="H81" s="322"/>
      <c r="L81" s="34"/>
    </row>
    <row r="82" spans="2:65" s="1" customFormat="1" ht="6.95" customHeight="1">
      <c r="B82" s="34"/>
      <c r="L82" s="34"/>
    </row>
    <row r="83" spans="2:65" s="1" customFormat="1" ht="12" customHeight="1">
      <c r="B83" s="34"/>
      <c r="C83" s="28" t="s">
        <v>21</v>
      </c>
      <c r="F83" s="26" t="str">
        <f>F12</f>
        <v xml:space="preserve"> </v>
      </c>
      <c r="I83" s="28" t="s">
        <v>23</v>
      </c>
      <c r="J83" s="51" t="str">
        <f>IF(J12="","",J12)</f>
        <v>1. 10. 2024</v>
      </c>
      <c r="L83" s="34"/>
    </row>
    <row r="84" spans="2:65" s="1" customFormat="1" ht="6.95" customHeight="1">
      <c r="B84" s="34"/>
      <c r="L84" s="34"/>
    </row>
    <row r="85" spans="2:65" s="1" customFormat="1" ht="15.2" customHeight="1">
      <c r="B85" s="34"/>
      <c r="C85" s="28" t="s">
        <v>29</v>
      </c>
      <c r="F85" s="26" t="str">
        <f>E15</f>
        <v>Statutární město Plzeň+ SÚS Plzeňského kraje, p.o.</v>
      </c>
      <c r="I85" s="28" t="s">
        <v>35</v>
      </c>
      <c r="J85" s="32" t="str">
        <f>E21</f>
        <v>PSDS s.r.o.</v>
      </c>
      <c r="L85" s="34"/>
    </row>
    <row r="86" spans="2:65" s="1" customFormat="1" ht="15.2" customHeight="1">
      <c r="B86" s="34"/>
      <c r="C86" s="28" t="s">
        <v>33</v>
      </c>
      <c r="F86" s="26" t="str">
        <f>IF(E18="","",E18)</f>
        <v>Vyplň údaj</v>
      </c>
      <c r="I86" s="28" t="s">
        <v>38</v>
      </c>
      <c r="J86" s="32" t="str">
        <f>E24</f>
        <v xml:space="preserve"> </v>
      </c>
      <c r="L86" s="34"/>
    </row>
    <row r="87" spans="2:65" s="1" customFormat="1" ht="10.35" customHeight="1">
      <c r="B87" s="34"/>
      <c r="L87" s="34"/>
    </row>
    <row r="88" spans="2:65" s="10" customFormat="1" ht="29.25" customHeight="1">
      <c r="B88" s="109"/>
      <c r="C88" s="110" t="s">
        <v>209</v>
      </c>
      <c r="D88" s="111" t="s">
        <v>61</v>
      </c>
      <c r="E88" s="111" t="s">
        <v>57</v>
      </c>
      <c r="F88" s="111" t="s">
        <v>58</v>
      </c>
      <c r="G88" s="111" t="s">
        <v>210</v>
      </c>
      <c r="H88" s="111" t="s">
        <v>211</v>
      </c>
      <c r="I88" s="111" t="s">
        <v>212</v>
      </c>
      <c r="J88" s="111" t="s">
        <v>185</v>
      </c>
      <c r="K88" s="112" t="s">
        <v>213</v>
      </c>
      <c r="L88" s="109"/>
      <c r="M88" s="58" t="s">
        <v>19</v>
      </c>
      <c r="N88" s="59" t="s">
        <v>46</v>
      </c>
      <c r="O88" s="59" t="s">
        <v>214</v>
      </c>
      <c r="P88" s="59" t="s">
        <v>215</v>
      </c>
      <c r="Q88" s="59" t="s">
        <v>216</v>
      </c>
      <c r="R88" s="59" t="s">
        <v>217</v>
      </c>
      <c r="S88" s="59" t="s">
        <v>218</v>
      </c>
      <c r="T88" s="60" t="s">
        <v>219</v>
      </c>
    </row>
    <row r="89" spans="2:65" s="1" customFormat="1" ht="22.9" customHeight="1">
      <c r="B89" s="34"/>
      <c r="C89" s="63" t="s">
        <v>220</v>
      </c>
      <c r="J89" s="113">
        <f>BK89</f>
        <v>0</v>
      </c>
      <c r="L89" s="34"/>
      <c r="M89" s="61"/>
      <c r="N89" s="52"/>
      <c r="O89" s="52"/>
      <c r="P89" s="114">
        <f>P90+P115+P125+P186+P263</f>
        <v>0</v>
      </c>
      <c r="Q89" s="52"/>
      <c r="R89" s="114">
        <f>R90+R115+R125+R186+R263</f>
        <v>920.86332640000001</v>
      </c>
      <c r="S89" s="52"/>
      <c r="T89" s="115">
        <f>T90+T115+T125+T186+T263</f>
        <v>48.250812500000002</v>
      </c>
      <c r="AT89" s="18" t="s">
        <v>75</v>
      </c>
      <c r="AU89" s="18" t="s">
        <v>186</v>
      </c>
      <c r="BK89" s="116">
        <f>BK90+BK115+BK125+BK186+BK263</f>
        <v>0</v>
      </c>
    </row>
    <row r="90" spans="2:65" s="11" customFormat="1" ht="25.9" customHeight="1">
      <c r="B90" s="117"/>
      <c r="D90" s="118" t="s">
        <v>75</v>
      </c>
      <c r="E90" s="119" t="s">
        <v>221</v>
      </c>
      <c r="F90" s="119" t="s">
        <v>222</v>
      </c>
      <c r="I90" s="120"/>
      <c r="J90" s="121">
        <f>BK90</f>
        <v>0</v>
      </c>
      <c r="L90" s="117"/>
      <c r="M90" s="122"/>
      <c r="P90" s="123">
        <f>P91+P102+P109+P112</f>
        <v>0</v>
      </c>
      <c r="R90" s="123">
        <f>R91+R102+R109+R112</f>
        <v>0.45888695999999995</v>
      </c>
      <c r="T90" s="124">
        <f>T91+T102+T109+T112</f>
        <v>7.0125000000000005E-3</v>
      </c>
      <c r="AR90" s="118" t="s">
        <v>84</v>
      </c>
      <c r="AT90" s="125" t="s">
        <v>75</v>
      </c>
      <c r="AU90" s="125" t="s">
        <v>76</v>
      </c>
      <c r="AY90" s="118" t="s">
        <v>223</v>
      </c>
      <c r="BK90" s="126">
        <f>BK91+BK102+BK109+BK112</f>
        <v>0</v>
      </c>
    </row>
    <row r="91" spans="2:65" s="11" customFormat="1" ht="22.9" customHeight="1">
      <c r="B91" s="117"/>
      <c r="D91" s="118" t="s">
        <v>75</v>
      </c>
      <c r="E91" s="127" t="s">
        <v>84</v>
      </c>
      <c r="F91" s="127" t="s">
        <v>224</v>
      </c>
      <c r="I91" s="120"/>
      <c r="J91" s="128">
        <f>BK91</f>
        <v>0</v>
      </c>
      <c r="L91" s="117"/>
      <c r="M91" s="122"/>
      <c r="P91" s="123">
        <f>SUM(P92:P101)</f>
        <v>0</v>
      </c>
      <c r="R91" s="123">
        <f>SUM(R92:R101)</f>
        <v>0</v>
      </c>
      <c r="T91" s="124">
        <f>SUM(T92:T101)</f>
        <v>0</v>
      </c>
      <c r="AR91" s="118" t="s">
        <v>84</v>
      </c>
      <c r="AT91" s="125" t="s">
        <v>75</v>
      </c>
      <c r="AU91" s="125" t="s">
        <v>84</v>
      </c>
      <c r="AY91" s="118" t="s">
        <v>223</v>
      </c>
      <c r="BK91" s="126">
        <f>SUM(BK92:BK101)</f>
        <v>0</v>
      </c>
    </row>
    <row r="92" spans="2:65" s="1" customFormat="1" ht="66.75" customHeight="1">
      <c r="B92" s="34"/>
      <c r="C92" s="129" t="s">
        <v>84</v>
      </c>
      <c r="D92" s="129" t="s">
        <v>227</v>
      </c>
      <c r="E92" s="130" t="s">
        <v>245</v>
      </c>
      <c r="F92" s="131" t="s">
        <v>246</v>
      </c>
      <c r="G92" s="132" t="s">
        <v>247</v>
      </c>
      <c r="H92" s="133">
        <v>152.97800000000001</v>
      </c>
      <c r="I92" s="134"/>
      <c r="J92" s="135">
        <f>ROUND(I92*H92,2)</f>
        <v>0</v>
      </c>
      <c r="K92" s="131" t="s">
        <v>231</v>
      </c>
      <c r="L92" s="34"/>
      <c r="M92" s="136" t="s">
        <v>19</v>
      </c>
      <c r="N92" s="137" t="s">
        <v>47</v>
      </c>
      <c r="P92" s="138">
        <f>O92*H92</f>
        <v>0</v>
      </c>
      <c r="Q92" s="138">
        <v>0</v>
      </c>
      <c r="R92" s="138">
        <f>Q92*H92</f>
        <v>0</v>
      </c>
      <c r="S92" s="138">
        <v>0</v>
      </c>
      <c r="T92" s="139">
        <f>S92*H92</f>
        <v>0</v>
      </c>
      <c r="AR92" s="140" t="s">
        <v>232</v>
      </c>
      <c r="AT92" s="140" t="s">
        <v>227</v>
      </c>
      <c r="AU92" s="140" t="s">
        <v>87</v>
      </c>
      <c r="AY92" s="18" t="s">
        <v>223</v>
      </c>
      <c r="BE92" s="141">
        <f>IF(N92="základní",J92,0)</f>
        <v>0</v>
      </c>
      <c r="BF92" s="141">
        <f>IF(N92="snížená",J92,0)</f>
        <v>0</v>
      </c>
      <c r="BG92" s="141">
        <f>IF(N92="zákl. přenesená",J92,0)</f>
        <v>0</v>
      </c>
      <c r="BH92" s="141">
        <f>IF(N92="sníž. přenesená",J92,0)</f>
        <v>0</v>
      </c>
      <c r="BI92" s="141">
        <f>IF(N92="nulová",J92,0)</f>
        <v>0</v>
      </c>
      <c r="BJ92" s="18" t="s">
        <v>84</v>
      </c>
      <c r="BK92" s="141">
        <f>ROUND(I92*H92,2)</f>
        <v>0</v>
      </c>
      <c r="BL92" s="18" t="s">
        <v>232</v>
      </c>
      <c r="BM92" s="140" t="s">
        <v>3117</v>
      </c>
    </row>
    <row r="93" spans="2:65" s="12" customFormat="1" ht="11.25">
      <c r="B93" s="142"/>
      <c r="D93" s="143" t="s">
        <v>249</v>
      </c>
      <c r="E93" s="144" t="s">
        <v>19</v>
      </c>
      <c r="F93" s="145" t="s">
        <v>250</v>
      </c>
      <c r="H93" s="144" t="s">
        <v>19</v>
      </c>
      <c r="I93" s="146"/>
      <c r="L93" s="142"/>
      <c r="M93" s="147"/>
      <c r="T93" s="148"/>
      <c r="AT93" s="144" t="s">
        <v>249</v>
      </c>
      <c r="AU93" s="144" t="s">
        <v>87</v>
      </c>
      <c r="AV93" s="12" t="s">
        <v>84</v>
      </c>
      <c r="AW93" s="12" t="s">
        <v>37</v>
      </c>
      <c r="AX93" s="12" t="s">
        <v>76</v>
      </c>
      <c r="AY93" s="144" t="s">
        <v>223</v>
      </c>
    </row>
    <row r="94" spans="2:65" s="13" customFormat="1" ht="11.25">
      <c r="B94" s="149"/>
      <c r="D94" s="143" t="s">
        <v>249</v>
      </c>
      <c r="E94" s="150" t="s">
        <v>19</v>
      </c>
      <c r="F94" s="151" t="s">
        <v>3118</v>
      </c>
      <c r="H94" s="152">
        <v>38.607999999999997</v>
      </c>
      <c r="I94" s="153"/>
      <c r="L94" s="149"/>
      <c r="M94" s="154"/>
      <c r="T94" s="155"/>
      <c r="AT94" s="150" t="s">
        <v>249</v>
      </c>
      <c r="AU94" s="150" t="s">
        <v>87</v>
      </c>
      <c r="AV94" s="13" t="s">
        <v>87</v>
      </c>
      <c r="AW94" s="13" t="s">
        <v>37</v>
      </c>
      <c r="AX94" s="13" t="s">
        <v>76</v>
      </c>
      <c r="AY94" s="150" t="s">
        <v>223</v>
      </c>
    </row>
    <row r="95" spans="2:65" s="13" customFormat="1" ht="11.25">
      <c r="B95" s="149"/>
      <c r="D95" s="143" t="s">
        <v>249</v>
      </c>
      <c r="E95" s="150" t="s">
        <v>19</v>
      </c>
      <c r="F95" s="151" t="s">
        <v>3119</v>
      </c>
      <c r="H95" s="152">
        <v>114.37</v>
      </c>
      <c r="I95" s="153"/>
      <c r="L95" s="149"/>
      <c r="M95" s="154"/>
      <c r="T95" s="155"/>
      <c r="AT95" s="150" t="s">
        <v>249</v>
      </c>
      <c r="AU95" s="150" t="s">
        <v>87</v>
      </c>
      <c r="AV95" s="13" t="s">
        <v>87</v>
      </c>
      <c r="AW95" s="13" t="s">
        <v>37</v>
      </c>
      <c r="AX95" s="13" t="s">
        <v>76</v>
      </c>
      <c r="AY95" s="150" t="s">
        <v>223</v>
      </c>
    </row>
    <row r="96" spans="2:65" s="14" customFormat="1" ht="11.25">
      <c r="B96" s="156"/>
      <c r="D96" s="143" t="s">
        <v>249</v>
      </c>
      <c r="E96" s="157" t="s">
        <v>19</v>
      </c>
      <c r="F96" s="158" t="s">
        <v>253</v>
      </c>
      <c r="H96" s="159">
        <v>152.97800000000001</v>
      </c>
      <c r="I96" s="160"/>
      <c r="L96" s="156"/>
      <c r="M96" s="161"/>
      <c r="T96" s="162"/>
      <c r="AT96" s="157" t="s">
        <v>249</v>
      </c>
      <c r="AU96" s="157" t="s">
        <v>87</v>
      </c>
      <c r="AV96" s="14" t="s">
        <v>232</v>
      </c>
      <c r="AW96" s="14" t="s">
        <v>37</v>
      </c>
      <c r="AX96" s="14" t="s">
        <v>84</v>
      </c>
      <c r="AY96" s="157" t="s">
        <v>223</v>
      </c>
    </row>
    <row r="97" spans="2:65" s="1" customFormat="1" ht="66.75" customHeight="1">
      <c r="B97" s="34"/>
      <c r="C97" s="129" t="s">
        <v>87</v>
      </c>
      <c r="D97" s="129" t="s">
        <v>227</v>
      </c>
      <c r="E97" s="130" t="s">
        <v>255</v>
      </c>
      <c r="F97" s="131" t="s">
        <v>256</v>
      </c>
      <c r="G97" s="132" t="s">
        <v>247</v>
      </c>
      <c r="H97" s="133">
        <v>8.9760000000000009</v>
      </c>
      <c r="I97" s="134"/>
      <c r="J97" s="135">
        <f>ROUND(I97*H97,2)</f>
        <v>0</v>
      </c>
      <c r="K97" s="131" t="s">
        <v>231</v>
      </c>
      <c r="L97" s="34"/>
      <c r="M97" s="136" t="s">
        <v>19</v>
      </c>
      <c r="N97" s="137" t="s">
        <v>47</v>
      </c>
      <c r="P97" s="138">
        <f>O97*H97</f>
        <v>0</v>
      </c>
      <c r="Q97" s="138">
        <v>0</v>
      </c>
      <c r="R97" s="138">
        <f>Q97*H97</f>
        <v>0</v>
      </c>
      <c r="S97" s="138">
        <v>0</v>
      </c>
      <c r="T97" s="139">
        <f>S97*H97</f>
        <v>0</v>
      </c>
      <c r="AR97" s="140" t="s">
        <v>232</v>
      </c>
      <c r="AT97" s="140" t="s">
        <v>227</v>
      </c>
      <c r="AU97" s="140" t="s">
        <v>87</v>
      </c>
      <c r="AY97" s="18" t="s">
        <v>223</v>
      </c>
      <c r="BE97" s="141">
        <f>IF(N97="základní",J97,0)</f>
        <v>0</v>
      </c>
      <c r="BF97" s="141">
        <f>IF(N97="snížená",J97,0)</f>
        <v>0</v>
      </c>
      <c r="BG97" s="141">
        <f>IF(N97="zákl. přenesená",J97,0)</f>
        <v>0</v>
      </c>
      <c r="BH97" s="141">
        <f>IF(N97="sníž. přenesená",J97,0)</f>
        <v>0</v>
      </c>
      <c r="BI97" s="141">
        <f>IF(N97="nulová",J97,0)</f>
        <v>0</v>
      </c>
      <c r="BJ97" s="18" t="s">
        <v>84</v>
      </c>
      <c r="BK97" s="141">
        <f>ROUND(I97*H97,2)</f>
        <v>0</v>
      </c>
      <c r="BL97" s="18" t="s">
        <v>232</v>
      </c>
      <c r="BM97" s="140" t="s">
        <v>3120</v>
      </c>
    </row>
    <row r="98" spans="2:65" s="12" customFormat="1" ht="11.25">
      <c r="B98" s="142"/>
      <c r="D98" s="143" t="s">
        <v>249</v>
      </c>
      <c r="E98" s="144" t="s">
        <v>19</v>
      </c>
      <c r="F98" s="145" t="s">
        <v>258</v>
      </c>
      <c r="H98" s="144" t="s">
        <v>19</v>
      </c>
      <c r="I98" s="146"/>
      <c r="L98" s="142"/>
      <c r="M98" s="147"/>
      <c r="T98" s="148"/>
      <c r="AT98" s="144" t="s">
        <v>249</v>
      </c>
      <c r="AU98" s="144" t="s">
        <v>87</v>
      </c>
      <c r="AV98" s="12" t="s">
        <v>84</v>
      </c>
      <c r="AW98" s="12" t="s">
        <v>37</v>
      </c>
      <c r="AX98" s="12" t="s">
        <v>76</v>
      </c>
      <c r="AY98" s="144" t="s">
        <v>223</v>
      </c>
    </row>
    <row r="99" spans="2:65" s="13" customFormat="1" ht="11.25">
      <c r="B99" s="149"/>
      <c r="D99" s="143" t="s">
        <v>249</v>
      </c>
      <c r="E99" s="150" t="s">
        <v>19</v>
      </c>
      <c r="F99" s="151" t="s">
        <v>3121</v>
      </c>
      <c r="H99" s="152">
        <v>8.9760000000000009</v>
      </c>
      <c r="I99" s="153"/>
      <c r="L99" s="149"/>
      <c r="M99" s="154"/>
      <c r="T99" s="155"/>
      <c r="AT99" s="150" t="s">
        <v>249</v>
      </c>
      <c r="AU99" s="150" t="s">
        <v>87</v>
      </c>
      <c r="AV99" s="13" t="s">
        <v>87</v>
      </c>
      <c r="AW99" s="13" t="s">
        <v>37</v>
      </c>
      <c r="AX99" s="13" t="s">
        <v>84</v>
      </c>
      <c r="AY99" s="150" t="s">
        <v>223</v>
      </c>
    </row>
    <row r="100" spans="2:65" s="1" customFormat="1" ht="49.15" customHeight="1">
      <c r="B100" s="34"/>
      <c r="C100" s="129" t="s">
        <v>233</v>
      </c>
      <c r="D100" s="129" t="s">
        <v>227</v>
      </c>
      <c r="E100" s="130" t="s">
        <v>263</v>
      </c>
      <c r="F100" s="131" t="s">
        <v>264</v>
      </c>
      <c r="G100" s="132" t="s">
        <v>265</v>
      </c>
      <c r="H100" s="133">
        <v>298.30700000000002</v>
      </c>
      <c r="I100" s="134"/>
      <c r="J100" s="135">
        <f>ROUND(I100*H100,2)</f>
        <v>0</v>
      </c>
      <c r="K100" s="131" t="s">
        <v>231</v>
      </c>
      <c r="L100" s="34"/>
      <c r="M100" s="136" t="s">
        <v>19</v>
      </c>
      <c r="N100" s="137" t="s">
        <v>47</v>
      </c>
      <c r="P100" s="138">
        <f>O100*H100</f>
        <v>0</v>
      </c>
      <c r="Q100" s="138">
        <v>0</v>
      </c>
      <c r="R100" s="138">
        <f>Q100*H100</f>
        <v>0</v>
      </c>
      <c r="S100" s="138">
        <v>0</v>
      </c>
      <c r="T100" s="139">
        <f>S100*H100</f>
        <v>0</v>
      </c>
      <c r="AR100" s="140" t="s">
        <v>232</v>
      </c>
      <c r="AT100" s="140" t="s">
        <v>227</v>
      </c>
      <c r="AU100" s="140" t="s">
        <v>87</v>
      </c>
      <c r="AY100" s="18" t="s">
        <v>223</v>
      </c>
      <c r="BE100" s="141">
        <f>IF(N100="základní",J100,0)</f>
        <v>0</v>
      </c>
      <c r="BF100" s="141">
        <f>IF(N100="snížená",J100,0)</f>
        <v>0</v>
      </c>
      <c r="BG100" s="141">
        <f>IF(N100="zákl. přenesená",J100,0)</f>
        <v>0</v>
      </c>
      <c r="BH100" s="141">
        <f>IF(N100="sníž. přenesená",J100,0)</f>
        <v>0</v>
      </c>
      <c r="BI100" s="141">
        <f>IF(N100="nulová",J100,0)</f>
        <v>0</v>
      </c>
      <c r="BJ100" s="18" t="s">
        <v>84</v>
      </c>
      <c r="BK100" s="141">
        <f>ROUND(I100*H100,2)</f>
        <v>0</v>
      </c>
      <c r="BL100" s="18" t="s">
        <v>232</v>
      </c>
      <c r="BM100" s="140" t="s">
        <v>3122</v>
      </c>
    </row>
    <row r="101" spans="2:65" s="13" customFormat="1" ht="22.5">
      <c r="B101" s="149"/>
      <c r="D101" s="143" t="s">
        <v>249</v>
      </c>
      <c r="E101" s="150" t="s">
        <v>19</v>
      </c>
      <c r="F101" s="151" t="s">
        <v>3123</v>
      </c>
      <c r="H101" s="152">
        <v>298.30700000000002</v>
      </c>
      <c r="I101" s="153"/>
      <c r="L101" s="149"/>
      <c r="M101" s="154"/>
      <c r="T101" s="155"/>
      <c r="AT101" s="150" t="s">
        <v>249</v>
      </c>
      <c r="AU101" s="150" t="s">
        <v>87</v>
      </c>
      <c r="AV101" s="13" t="s">
        <v>87</v>
      </c>
      <c r="AW101" s="13" t="s">
        <v>37</v>
      </c>
      <c r="AX101" s="13" t="s">
        <v>84</v>
      </c>
      <c r="AY101" s="150" t="s">
        <v>223</v>
      </c>
    </row>
    <row r="102" spans="2:65" s="11" customFormat="1" ht="22.9" customHeight="1">
      <c r="B102" s="117"/>
      <c r="D102" s="118" t="s">
        <v>75</v>
      </c>
      <c r="E102" s="127" t="s">
        <v>268</v>
      </c>
      <c r="F102" s="127" t="s">
        <v>489</v>
      </c>
      <c r="I102" s="120"/>
      <c r="J102" s="128">
        <f>BK102</f>
        <v>0</v>
      </c>
      <c r="L102" s="117"/>
      <c r="M102" s="122"/>
      <c r="P102" s="123">
        <f>SUM(P103:P108)</f>
        <v>0</v>
      </c>
      <c r="R102" s="123">
        <f>SUM(R103:R108)</f>
        <v>0.45888695999999995</v>
      </c>
      <c r="T102" s="124">
        <f>SUM(T103:T108)</f>
        <v>0</v>
      </c>
      <c r="AR102" s="118" t="s">
        <v>84</v>
      </c>
      <c r="AT102" s="125" t="s">
        <v>75</v>
      </c>
      <c r="AU102" s="125" t="s">
        <v>84</v>
      </c>
      <c r="AY102" s="118" t="s">
        <v>223</v>
      </c>
      <c r="BK102" s="126">
        <f>SUM(BK103:BK108)</f>
        <v>0</v>
      </c>
    </row>
    <row r="103" spans="2:65" s="1" customFormat="1" ht="24.2" customHeight="1">
      <c r="B103" s="34"/>
      <c r="C103" s="129" t="s">
        <v>232</v>
      </c>
      <c r="D103" s="129" t="s">
        <v>227</v>
      </c>
      <c r="E103" s="130" t="s">
        <v>3124</v>
      </c>
      <c r="F103" s="131" t="s">
        <v>3125</v>
      </c>
      <c r="G103" s="132" t="s">
        <v>563</v>
      </c>
      <c r="H103" s="133">
        <v>25.2</v>
      </c>
      <c r="I103" s="134"/>
      <c r="J103" s="135">
        <f>ROUND(I103*H103,2)</f>
        <v>0</v>
      </c>
      <c r="K103" s="131" t="s">
        <v>272</v>
      </c>
      <c r="L103" s="34"/>
      <c r="M103" s="136" t="s">
        <v>19</v>
      </c>
      <c r="N103" s="137" t="s">
        <v>47</v>
      </c>
      <c r="P103" s="138">
        <f>O103*H103</f>
        <v>0</v>
      </c>
      <c r="Q103" s="138">
        <v>2.0000000000000002E-5</v>
      </c>
      <c r="R103" s="138">
        <f>Q103*H103</f>
        <v>5.04E-4</v>
      </c>
      <c r="S103" s="138">
        <v>0</v>
      </c>
      <c r="T103" s="139">
        <f>S103*H103</f>
        <v>0</v>
      </c>
      <c r="AR103" s="140" t="s">
        <v>232</v>
      </c>
      <c r="AT103" s="140" t="s">
        <v>227</v>
      </c>
      <c r="AU103" s="140" t="s">
        <v>87</v>
      </c>
      <c r="AY103" s="18" t="s">
        <v>223</v>
      </c>
      <c r="BE103" s="141">
        <f>IF(N103="základní",J103,0)</f>
        <v>0</v>
      </c>
      <c r="BF103" s="141">
        <f>IF(N103="snížená",J103,0)</f>
        <v>0</v>
      </c>
      <c r="BG103" s="141">
        <f>IF(N103="zákl. přenesená",J103,0)</f>
        <v>0</v>
      </c>
      <c r="BH103" s="141">
        <f>IF(N103="sníž. přenesená",J103,0)</f>
        <v>0</v>
      </c>
      <c r="BI103" s="141">
        <f>IF(N103="nulová",J103,0)</f>
        <v>0</v>
      </c>
      <c r="BJ103" s="18" t="s">
        <v>84</v>
      </c>
      <c r="BK103" s="141">
        <f>ROUND(I103*H103,2)</f>
        <v>0</v>
      </c>
      <c r="BL103" s="18" t="s">
        <v>232</v>
      </c>
      <c r="BM103" s="140" t="s">
        <v>3126</v>
      </c>
    </row>
    <row r="104" spans="2:65" s="1" customFormat="1" ht="11.25">
      <c r="B104" s="34"/>
      <c r="D104" s="163" t="s">
        <v>274</v>
      </c>
      <c r="F104" s="164" t="s">
        <v>3127</v>
      </c>
      <c r="I104" s="165"/>
      <c r="L104" s="34"/>
      <c r="M104" s="166"/>
      <c r="T104" s="55"/>
      <c r="AT104" s="18" t="s">
        <v>274</v>
      </c>
      <c r="AU104" s="18" t="s">
        <v>87</v>
      </c>
    </row>
    <row r="105" spans="2:65" s="13" customFormat="1" ht="11.25">
      <c r="B105" s="149"/>
      <c r="D105" s="143" t="s">
        <v>249</v>
      </c>
      <c r="E105" s="150" t="s">
        <v>19</v>
      </c>
      <c r="F105" s="151" t="s">
        <v>3128</v>
      </c>
      <c r="H105" s="152">
        <v>25.2</v>
      </c>
      <c r="I105" s="153"/>
      <c r="L105" s="149"/>
      <c r="M105" s="154"/>
      <c r="T105" s="155"/>
      <c r="AT105" s="150" t="s">
        <v>249</v>
      </c>
      <c r="AU105" s="150" t="s">
        <v>87</v>
      </c>
      <c r="AV105" s="13" t="s">
        <v>87</v>
      </c>
      <c r="AW105" s="13" t="s">
        <v>37</v>
      </c>
      <c r="AX105" s="13" t="s">
        <v>84</v>
      </c>
      <c r="AY105" s="150" t="s">
        <v>223</v>
      </c>
    </row>
    <row r="106" spans="2:65" s="1" customFormat="1" ht="24.2" customHeight="1">
      <c r="B106" s="34"/>
      <c r="C106" s="174" t="s">
        <v>244</v>
      </c>
      <c r="D106" s="174" t="s">
        <v>314</v>
      </c>
      <c r="E106" s="175" t="s">
        <v>3129</v>
      </c>
      <c r="F106" s="176" t="s">
        <v>3130</v>
      </c>
      <c r="G106" s="177" t="s">
        <v>563</v>
      </c>
      <c r="H106" s="178">
        <v>25.956</v>
      </c>
      <c r="I106" s="179"/>
      <c r="J106" s="180">
        <f>ROUND(I106*H106,2)</f>
        <v>0</v>
      </c>
      <c r="K106" s="176" t="s">
        <v>272</v>
      </c>
      <c r="L106" s="181"/>
      <c r="M106" s="182" t="s">
        <v>19</v>
      </c>
      <c r="N106" s="183" t="s">
        <v>47</v>
      </c>
      <c r="P106" s="138">
        <f>O106*H106</f>
        <v>0</v>
      </c>
      <c r="Q106" s="138">
        <v>1.7659999999999999E-2</v>
      </c>
      <c r="R106" s="138">
        <f>Q106*H106</f>
        <v>0.45838295999999995</v>
      </c>
      <c r="S106" s="138">
        <v>0</v>
      </c>
      <c r="T106" s="139">
        <f>S106*H106</f>
        <v>0</v>
      </c>
      <c r="AR106" s="140" t="s">
        <v>268</v>
      </c>
      <c r="AT106" s="140" t="s">
        <v>314</v>
      </c>
      <c r="AU106" s="140" t="s">
        <v>87</v>
      </c>
      <c r="AY106" s="18" t="s">
        <v>223</v>
      </c>
      <c r="BE106" s="141">
        <f>IF(N106="základní",J106,0)</f>
        <v>0</v>
      </c>
      <c r="BF106" s="141">
        <f>IF(N106="snížená",J106,0)</f>
        <v>0</v>
      </c>
      <c r="BG106" s="141">
        <f>IF(N106="zákl. přenesená",J106,0)</f>
        <v>0</v>
      </c>
      <c r="BH106" s="141">
        <f>IF(N106="sníž. přenesená",J106,0)</f>
        <v>0</v>
      </c>
      <c r="BI106" s="141">
        <f>IF(N106="nulová",J106,0)</f>
        <v>0</v>
      </c>
      <c r="BJ106" s="18" t="s">
        <v>84</v>
      </c>
      <c r="BK106" s="141">
        <f>ROUND(I106*H106,2)</f>
        <v>0</v>
      </c>
      <c r="BL106" s="18" t="s">
        <v>232</v>
      </c>
      <c r="BM106" s="140" t="s">
        <v>3131</v>
      </c>
    </row>
    <row r="107" spans="2:65" s="13" customFormat="1" ht="11.25">
      <c r="B107" s="149"/>
      <c r="D107" s="143" t="s">
        <v>249</v>
      </c>
      <c r="E107" s="150" t="s">
        <v>19</v>
      </c>
      <c r="F107" s="151" t="s">
        <v>3128</v>
      </c>
      <c r="H107" s="152">
        <v>25.2</v>
      </c>
      <c r="I107" s="153"/>
      <c r="L107" s="149"/>
      <c r="M107" s="154"/>
      <c r="T107" s="155"/>
      <c r="AT107" s="150" t="s">
        <v>249</v>
      </c>
      <c r="AU107" s="150" t="s">
        <v>87</v>
      </c>
      <c r="AV107" s="13" t="s">
        <v>87</v>
      </c>
      <c r="AW107" s="13" t="s">
        <v>37</v>
      </c>
      <c r="AX107" s="13" t="s">
        <v>84</v>
      </c>
      <c r="AY107" s="150" t="s">
        <v>223</v>
      </c>
    </row>
    <row r="108" spans="2:65" s="13" customFormat="1" ht="11.25">
      <c r="B108" s="149"/>
      <c r="D108" s="143" t="s">
        <v>249</v>
      </c>
      <c r="F108" s="151" t="s">
        <v>3132</v>
      </c>
      <c r="H108" s="152">
        <v>25.956</v>
      </c>
      <c r="I108" s="153"/>
      <c r="L108" s="149"/>
      <c r="M108" s="154"/>
      <c r="T108" s="155"/>
      <c r="AT108" s="150" t="s">
        <v>249</v>
      </c>
      <c r="AU108" s="150" t="s">
        <v>87</v>
      </c>
      <c r="AV108" s="13" t="s">
        <v>87</v>
      </c>
      <c r="AW108" s="13" t="s">
        <v>4</v>
      </c>
      <c r="AX108" s="13" t="s">
        <v>84</v>
      </c>
      <c r="AY108" s="150" t="s">
        <v>223</v>
      </c>
    </row>
    <row r="109" spans="2:65" s="11" customFormat="1" ht="22.9" customHeight="1">
      <c r="B109" s="117"/>
      <c r="D109" s="118" t="s">
        <v>75</v>
      </c>
      <c r="E109" s="127" t="s">
        <v>2936</v>
      </c>
      <c r="F109" s="127" t="s">
        <v>2937</v>
      </c>
      <c r="I109" s="120"/>
      <c r="J109" s="128">
        <f>BK109</f>
        <v>0</v>
      </c>
      <c r="L109" s="117"/>
      <c r="M109" s="122"/>
      <c r="P109" s="123">
        <f>SUM(P110:P111)</f>
        <v>0</v>
      </c>
      <c r="R109" s="123">
        <f>SUM(R110:R111)</f>
        <v>0</v>
      </c>
      <c r="T109" s="124">
        <f>SUM(T110:T111)</f>
        <v>7.0125000000000005E-3</v>
      </c>
      <c r="AR109" s="118" t="s">
        <v>84</v>
      </c>
      <c r="AT109" s="125" t="s">
        <v>75</v>
      </c>
      <c r="AU109" s="125" t="s">
        <v>84</v>
      </c>
      <c r="AY109" s="118" t="s">
        <v>223</v>
      </c>
      <c r="BK109" s="126">
        <f>SUM(BK110:BK111)</f>
        <v>0</v>
      </c>
    </row>
    <row r="110" spans="2:65" s="1" customFormat="1" ht="37.9" customHeight="1">
      <c r="B110" s="34"/>
      <c r="C110" s="129" t="s">
        <v>254</v>
      </c>
      <c r="D110" s="129" t="s">
        <v>227</v>
      </c>
      <c r="E110" s="130" t="s">
        <v>3133</v>
      </c>
      <c r="F110" s="131" t="s">
        <v>3134</v>
      </c>
      <c r="G110" s="132" t="s">
        <v>265</v>
      </c>
      <c r="H110" s="133">
        <v>0.93500000000000005</v>
      </c>
      <c r="I110" s="134"/>
      <c r="J110" s="135">
        <f>ROUND(I110*H110,2)</f>
        <v>0</v>
      </c>
      <c r="K110" s="131" t="s">
        <v>231</v>
      </c>
      <c r="L110" s="34"/>
      <c r="M110" s="136" t="s">
        <v>19</v>
      </c>
      <c r="N110" s="137" t="s">
        <v>47</v>
      </c>
      <c r="P110" s="138">
        <f>O110*H110</f>
        <v>0</v>
      </c>
      <c r="Q110" s="138">
        <v>0</v>
      </c>
      <c r="R110" s="138">
        <f>Q110*H110</f>
        <v>0</v>
      </c>
      <c r="S110" s="138">
        <v>7.4999999999999997E-3</v>
      </c>
      <c r="T110" s="139">
        <f>S110*H110</f>
        <v>7.0125000000000005E-3</v>
      </c>
      <c r="AR110" s="140" t="s">
        <v>340</v>
      </c>
      <c r="AT110" s="140" t="s">
        <v>227</v>
      </c>
      <c r="AU110" s="140" t="s">
        <v>87</v>
      </c>
      <c r="AY110" s="18" t="s">
        <v>223</v>
      </c>
      <c r="BE110" s="141">
        <f>IF(N110="základní",J110,0)</f>
        <v>0</v>
      </c>
      <c r="BF110" s="141">
        <f>IF(N110="snížená",J110,0)</f>
        <v>0</v>
      </c>
      <c r="BG110" s="141">
        <f>IF(N110="zákl. přenesená",J110,0)</f>
        <v>0</v>
      </c>
      <c r="BH110" s="141">
        <f>IF(N110="sníž. přenesená",J110,0)</f>
        <v>0</v>
      </c>
      <c r="BI110" s="141">
        <f>IF(N110="nulová",J110,0)</f>
        <v>0</v>
      </c>
      <c r="BJ110" s="18" t="s">
        <v>84</v>
      </c>
      <c r="BK110" s="141">
        <f>ROUND(I110*H110,2)</f>
        <v>0</v>
      </c>
      <c r="BL110" s="18" t="s">
        <v>340</v>
      </c>
      <c r="BM110" s="140" t="s">
        <v>3135</v>
      </c>
    </row>
    <row r="111" spans="2:65" s="1" customFormat="1" ht="49.15" customHeight="1">
      <c r="B111" s="34"/>
      <c r="C111" s="129" t="s">
        <v>262</v>
      </c>
      <c r="D111" s="129" t="s">
        <v>227</v>
      </c>
      <c r="E111" s="130" t="s">
        <v>783</v>
      </c>
      <c r="F111" s="131" t="s">
        <v>784</v>
      </c>
      <c r="G111" s="132" t="s">
        <v>265</v>
      </c>
      <c r="H111" s="133">
        <v>47.308999999999997</v>
      </c>
      <c r="I111" s="134"/>
      <c r="J111" s="135">
        <f>ROUND(I111*H111,2)</f>
        <v>0</v>
      </c>
      <c r="K111" s="131" t="s">
        <v>231</v>
      </c>
      <c r="L111" s="34"/>
      <c r="M111" s="136" t="s">
        <v>19</v>
      </c>
      <c r="N111" s="137" t="s">
        <v>47</v>
      </c>
      <c r="P111" s="138">
        <f>O111*H111</f>
        <v>0</v>
      </c>
      <c r="Q111" s="138">
        <v>0</v>
      </c>
      <c r="R111" s="138">
        <f>Q111*H111</f>
        <v>0</v>
      </c>
      <c r="S111" s="138">
        <v>0</v>
      </c>
      <c r="T111" s="139">
        <f>S111*H111</f>
        <v>0</v>
      </c>
      <c r="AR111" s="140" t="s">
        <v>232</v>
      </c>
      <c r="AT111" s="140" t="s">
        <v>227</v>
      </c>
      <c r="AU111" s="140" t="s">
        <v>87</v>
      </c>
      <c r="AY111" s="18" t="s">
        <v>223</v>
      </c>
      <c r="BE111" s="141">
        <f>IF(N111="základní",J111,0)</f>
        <v>0</v>
      </c>
      <c r="BF111" s="141">
        <f>IF(N111="snížená",J111,0)</f>
        <v>0</v>
      </c>
      <c r="BG111" s="141">
        <f>IF(N111="zákl. přenesená",J111,0)</f>
        <v>0</v>
      </c>
      <c r="BH111" s="141">
        <f>IF(N111="sníž. přenesená",J111,0)</f>
        <v>0</v>
      </c>
      <c r="BI111" s="141">
        <f>IF(N111="nulová",J111,0)</f>
        <v>0</v>
      </c>
      <c r="BJ111" s="18" t="s">
        <v>84</v>
      </c>
      <c r="BK111" s="141">
        <f>ROUND(I111*H111,2)</f>
        <v>0</v>
      </c>
      <c r="BL111" s="18" t="s">
        <v>232</v>
      </c>
      <c r="BM111" s="140" t="s">
        <v>3136</v>
      </c>
    </row>
    <row r="112" spans="2:65" s="11" customFormat="1" ht="22.9" customHeight="1">
      <c r="B112" s="117"/>
      <c r="D112" s="118" t="s">
        <v>75</v>
      </c>
      <c r="E112" s="127" t="s">
        <v>2518</v>
      </c>
      <c r="F112" s="127" t="s">
        <v>2519</v>
      </c>
      <c r="I112" s="120"/>
      <c r="J112" s="128">
        <f>BK112</f>
        <v>0</v>
      </c>
      <c r="L112" s="117"/>
      <c r="M112" s="122"/>
      <c r="P112" s="123">
        <f>SUM(P113:P114)</f>
        <v>0</v>
      </c>
      <c r="R112" s="123">
        <f>SUM(R113:R114)</f>
        <v>0</v>
      </c>
      <c r="T112" s="124">
        <f>SUM(T113:T114)</f>
        <v>0</v>
      </c>
      <c r="AR112" s="118" t="s">
        <v>84</v>
      </c>
      <c r="AT112" s="125" t="s">
        <v>75</v>
      </c>
      <c r="AU112" s="125" t="s">
        <v>84</v>
      </c>
      <c r="AY112" s="118" t="s">
        <v>223</v>
      </c>
      <c r="BK112" s="126">
        <f>SUM(BK113:BK114)</f>
        <v>0</v>
      </c>
    </row>
    <row r="113" spans="2:65" s="1" customFormat="1" ht="49.15" customHeight="1">
      <c r="B113" s="34"/>
      <c r="C113" s="129" t="s">
        <v>268</v>
      </c>
      <c r="D113" s="129" t="s">
        <v>227</v>
      </c>
      <c r="E113" s="130" t="s">
        <v>2677</v>
      </c>
      <c r="F113" s="131" t="s">
        <v>2678</v>
      </c>
      <c r="G113" s="132" t="s">
        <v>265</v>
      </c>
      <c r="H113" s="133">
        <v>0.45900000000000002</v>
      </c>
      <c r="I113" s="134"/>
      <c r="J113" s="135">
        <f>ROUND(I113*H113,2)</f>
        <v>0</v>
      </c>
      <c r="K113" s="131" t="s">
        <v>272</v>
      </c>
      <c r="L113" s="34"/>
      <c r="M113" s="136" t="s">
        <v>19</v>
      </c>
      <c r="N113" s="137" t="s">
        <v>47</v>
      </c>
      <c r="P113" s="138">
        <f>O113*H113</f>
        <v>0</v>
      </c>
      <c r="Q113" s="138">
        <v>0</v>
      </c>
      <c r="R113" s="138">
        <f>Q113*H113</f>
        <v>0</v>
      </c>
      <c r="S113" s="138">
        <v>0</v>
      </c>
      <c r="T113" s="139">
        <f>S113*H113</f>
        <v>0</v>
      </c>
      <c r="AR113" s="140" t="s">
        <v>232</v>
      </c>
      <c r="AT113" s="140" t="s">
        <v>227</v>
      </c>
      <c r="AU113" s="140" t="s">
        <v>87</v>
      </c>
      <c r="AY113" s="18" t="s">
        <v>223</v>
      </c>
      <c r="BE113" s="141">
        <f>IF(N113="základní",J113,0)</f>
        <v>0</v>
      </c>
      <c r="BF113" s="141">
        <f>IF(N113="snížená",J113,0)</f>
        <v>0</v>
      </c>
      <c r="BG113" s="141">
        <f>IF(N113="zákl. přenesená",J113,0)</f>
        <v>0</v>
      </c>
      <c r="BH113" s="141">
        <f>IF(N113="sníž. přenesená",J113,0)</f>
        <v>0</v>
      </c>
      <c r="BI113" s="141">
        <f>IF(N113="nulová",J113,0)</f>
        <v>0</v>
      </c>
      <c r="BJ113" s="18" t="s">
        <v>84</v>
      </c>
      <c r="BK113" s="141">
        <f>ROUND(I113*H113,2)</f>
        <v>0</v>
      </c>
      <c r="BL113" s="18" t="s">
        <v>232</v>
      </c>
      <c r="BM113" s="140" t="s">
        <v>3137</v>
      </c>
    </row>
    <row r="114" spans="2:65" s="1" customFormat="1" ht="11.25">
      <c r="B114" s="34"/>
      <c r="D114" s="163" t="s">
        <v>274</v>
      </c>
      <c r="F114" s="164" t="s">
        <v>2679</v>
      </c>
      <c r="I114" s="165"/>
      <c r="L114" s="34"/>
      <c r="M114" s="166"/>
      <c r="T114" s="55"/>
      <c r="AT114" s="18" t="s">
        <v>274</v>
      </c>
      <c r="AU114" s="18" t="s">
        <v>87</v>
      </c>
    </row>
    <row r="115" spans="2:65" s="11" customFormat="1" ht="25.9" customHeight="1">
      <c r="B115" s="117"/>
      <c r="D115" s="118" t="s">
        <v>75</v>
      </c>
      <c r="E115" s="119" t="s">
        <v>2952</v>
      </c>
      <c r="F115" s="119" t="s">
        <v>2953</v>
      </c>
      <c r="I115" s="120"/>
      <c r="J115" s="121">
        <f>BK115</f>
        <v>0</v>
      </c>
      <c r="L115" s="117"/>
      <c r="M115" s="122"/>
      <c r="P115" s="123">
        <f>P116</f>
        <v>0</v>
      </c>
      <c r="R115" s="123">
        <f>R116</f>
        <v>0</v>
      </c>
      <c r="T115" s="124">
        <f>T116</f>
        <v>0.93499999999999994</v>
      </c>
      <c r="AR115" s="118" t="s">
        <v>87</v>
      </c>
      <c r="AT115" s="125" t="s">
        <v>75</v>
      </c>
      <c r="AU115" s="125" t="s">
        <v>76</v>
      </c>
      <c r="AY115" s="118" t="s">
        <v>223</v>
      </c>
      <c r="BK115" s="126">
        <f>BK116</f>
        <v>0</v>
      </c>
    </row>
    <row r="116" spans="2:65" s="11" customFormat="1" ht="22.9" customHeight="1">
      <c r="B116" s="117"/>
      <c r="D116" s="118" t="s">
        <v>75</v>
      </c>
      <c r="E116" s="127" t="s">
        <v>3138</v>
      </c>
      <c r="F116" s="127" t="s">
        <v>3139</v>
      </c>
      <c r="I116" s="120"/>
      <c r="J116" s="128">
        <f>BK116</f>
        <v>0</v>
      </c>
      <c r="L116" s="117"/>
      <c r="M116" s="122"/>
      <c r="P116" s="123">
        <f>SUM(P117:P124)</f>
        <v>0</v>
      </c>
      <c r="R116" s="123">
        <f>SUM(R117:R124)</f>
        <v>0</v>
      </c>
      <c r="T116" s="124">
        <f>SUM(T117:T124)</f>
        <v>0.93499999999999994</v>
      </c>
      <c r="AR116" s="118" t="s">
        <v>87</v>
      </c>
      <c r="AT116" s="125" t="s">
        <v>75</v>
      </c>
      <c r="AU116" s="125" t="s">
        <v>84</v>
      </c>
      <c r="AY116" s="118" t="s">
        <v>223</v>
      </c>
      <c r="BK116" s="126">
        <f>SUM(BK117:BK124)</f>
        <v>0</v>
      </c>
    </row>
    <row r="117" spans="2:65" s="1" customFormat="1" ht="24.2" customHeight="1">
      <c r="B117" s="34"/>
      <c r="C117" s="129" t="s">
        <v>282</v>
      </c>
      <c r="D117" s="129" t="s">
        <v>227</v>
      </c>
      <c r="E117" s="130" t="s">
        <v>3140</v>
      </c>
      <c r="F117" s="131" t="s">
        <v>3141</v>
      </c>
      <c r="G117" s="132" t="s">
        <v>230</v>
      </c>
      <c r="H117" s="133">
        <v>2</v>
      </c>
      <c r="I117" s="134"/>
      <c r="J117" s="135">
        <f>ROUND(I117*H117,2)</f>
        <v>0</v>
      </c>
      <c r="K117" s="131" t="s">
        <v>231</v>
      </c>
      <c r="L117" s="34"/>
      <c r="M117" s="136" t="s">
        <v>19</v>
      </c>
      <c r="N117" s="137" t="s">
        <v>47</v>
      </c>
      <c r="P117" s="138">
        <f>O117*H117</f>
        <v>0</v>
      </c>
      <c r="Q117" s="138">
        <v>0</v>
      </c>
      <c r="R117" s="138">
        <f>Q117*H117</f>
        <v>0</v>
      </c>
      <c r="S117" s="138">
        <v>0</v>
      </c>
      <c r="T117" s="139">
        <f>S117*H117</f>
        <v>0</v>
      </c>
      <c r="AR117" s="140" t="s">
        <v>232</v>
      </c>
      <c r="AT117" s="140" t="s">
        <v>227</v>
      </c>
      <c r="AU117" s="140" t="s">
        <v>87</v>
      </c>
      <c r="AY117" s="18" t="s">
        <v>223</v>
      </c>
      <c r="BE117" s="141">
        <f>IF(N117="základní",J117,0)</f>
        <v>0</v>
      </c>
      <c r="BF117" s="141">
        <f>IF(N117="snížená",J117,0)</f>
        <v>0</v>
      </c>
      <c r="BG117" s="141">
        <f>IF(N117="zákl. přenesená",J117,0)</f>
        <v>0</v>
      </c>
      <c r="BH117" s="141">
        <f>IF(N117="sníž. přenesená",J117,0)</f>
        <v>0</v>
      </c>
      <c r="BI117" s="141">
        <f>IF(N117="nulová",J117,0)</f>
        <v>0</v>
      </c>
      <c r="BJ117" s="18" t="s">
        <v>84</v>
      </c>
      <c r="BK117" s="141">
        <f>ROUND(I117*H117,2)</f>
        <v>0</v>
      </c>
      <c r="BL117" s="18" t="s">
        <v>232</v>
      </c>
      <c r="BM117" s="140" t="s">
        <v>3142</v>
      </c>
    </row>
    <row r="118" spans="2:65" s="1" customFormat="1" ht="37.9" customHeight="1">
      <c r="B118" s="34"/>
      <c r="C118" s="129" t="s">
        <v>301</v>
      </c>
      <c r="D118" s="129" t="s">
        <v>227</v>
      </c>
      <c r="E118" s="130" t="s">
        <v>3143</v>
      </c>
      <c r="F118" s="131" t="s">
        <v>3144</v>
      </c>
      <c r="G118" s="132" t="s">
        <v>230</v>
      </c>
      <c r="H118" s="133">
        <v>1</v>
      </c>
      <c r="I118" s="134"/>
      <c r="J118" s="135">
        <f>ROUND(I118*H118,2)</f>
        <v>0</v>
      </c>
      <c r="K118" s="131" t="s">
        <v>272</v>
      </c>
      <c r="L118" s="34"/>
      <c r="M118" s="136" t="s">
        <v>19</v>
      </c>
      <c r="N118" s="137" t="s">
        <v>47</v>
      </c>
      <c r="P118" s="138">
        <f>O118*H118</f>
        <v>0</v>
      </c>
      <c r="Q118" s="138">
        <v>0</v>
      </c>
      <c r="R118" s="138">
        <f>Q118*H118</f>
        <v>0</v>
      </c>
      <c r="S118" s="138">
        <v>7.4999999999999997E-3</v>
      </c>
      <c r="T118" s="139">
        <f>S118*H118</f>
        <v>7.4999999999999997E-3</v>
      </c>
      <c r="AR118" s="140" t="s">
        <v>340</v>
      </c>
      <c r="AT118" s="140" t="s">
        <v>227</v>
      </c>
      <c r="AU118" s="140" t="s">
        <v>87</v>
      </c>
      <c r="AY118" s="18" t="s">
        <v>223</v>
      </c>
      <c r="BE118" s="141">
        <f>IF(N118="základní",J118,0)</f>
        <v>0</v>
      </c>
      <c r="BF118" s="141">
        <f>IF(N118="snížená",J118,0)</f>
        <v>0</v>
      </c>
      <c r="BG118" s="141">
        <f>IF(N118="zákl. přenesená",J118,0)</f>
        <v>0</v>
      </c>
      <c r="BH118" s="141">
        <f>IF(N118="sníž. přenesená",J118,0)</f>
        <v>0</v>
      </c>
      <c r="BI118" s="141">
        <f>IF(N118="nulová",J118,0)</f>
        <v>0</v>
      </c>
      <c r="BJ118" s="18" t="s">
        <v>84</v>
      </c>
      <c r="BK118" s="141">
        <f>ROUND(I118*H118,2)</f>
        <v>0</v>
      </c>
      <c r="BL118" s="18" t="s">
        <v>340</v>
      </c>
      <c r="BM118" s="140" t="s">
        <v>3145</v>
      </c>
    </row>
    <row r="119" spans="2:65" s="1" customFormat="1" ht="11.25">
      <c r="B119" s="34"/>
      <c r="D119" s="163" t="s">
        <v>274</v>
      </c>
      <c r="F119" s="164" t="s">
        <v>3146</v>
      </c>
      <c r="I119" s="165"/>
      <c r="L119" s="34"/>
      <c r="M119" s="166"/>
      <c r="T119" s="55"/>
      <c r="AT119" s="18" t="s">
        <v>274</v>
      </c>
      <c r="AU119" s="18" t="s">
        <v>87</v>
      </c>
    </row>
    <row r="120" spans="2:65" s="1" customFormat="1" ht="49.15" customHeight="1">
      <c r="B120" s="34"/>
      <c r="C120" s="129" t="s">
        <v>308</v>
      </c>
      <c r="D120" s="129" t="s">
        <v>227</v>
      </c>
      <c r="E120" s="130" t="s">
        <v>3147</v>
      </c>
      <c r="F120" s="131" t="s">
        <v>3148</v>
      </c>
      <c r="G120" s="132" t="s">
        <v>563</v>
      </c>
      <c r="H120" s="133">
        <v>1150</v>
      </c>
      <c r="I120" s="134"/>
      <c r="J120" s="135">
        <f>ROUND(I120*H120,2)</f>
        <v>0</v>
      </c>
      <c r="K120" s="131" t="s">
        <v>272</v>
      </c>
      <c r="L120" s="34"/>
      <c r="M120" s="136" t="s">
        <v>19</v>
      </c>
      <c r="N120" s="137" t="s">
        <v>47</v>
      </c>
      <c r="P120" s="138">
        <f>O120*H120</f>
        <v>0</v>
      </c>
      <c r="Q120" s="138">
        <v>0</v>
      </c>
      <c r="R120" s="138">
        <f>Q120*H120</f>
        <v>0</v>
      </c>
      <c r="S120" s="138">
        <v>8.0000000000000004E-4</v>
      </c>
      <c r="T120" s="139">
        <f>S120*H120</f>
        <v>0.92</v>
      </c>
      <c r="AR120" s="140" t="s">
        <v>340</v>
      </c>
      <c r="AT120" s="140" t="s">
        <v>227</v>
      </c>
      <c r="AU120" s="140" t="s">
        <v>87</v>
      </c>
      <c r="AY120" s="18" t="s">
        <v>223</v>
      </c>
      <c r="BE120" s="141">
        <f>IF(N120="základní",J120,0)</f>
        <v>0</v>
      </c>
      <c r="BF120" s="141">
        <f>IF(N120="snížená",J120,0)</f>
        <v>0</v>
      </c>
      <c r="BG120" s="141">
        <f>IF(N120="zákl. přenesená",J120,0)</f>
        <v>0</v>
      </c>
      <c r="BH120" s="141">
        <f>IF(N120="sníž. přenesená",J120,0)</f>
        <v>0</v>
      </c>
      <c r="BI120" s="141">
        <f>IF(N120="nulová",J120,0)</f>
        <v>0</v>
      </c>
      <c r="BJ120" s="18" t="s">
        <v>84</v>
      </c>
      <c r="BK120" s="141">
        <f>ROUND(I120*H120,2)</f>
        <v>0</v>
      </c>
      <c r="BL120" s="18" t="s">
        <v>340</v>
      </c>
      <c r="BM120" s="140" t="s">
        <v>3149</v>
      </c>
    </row>
    <row r="121" spans="2:65" s="1" customFormat="1" ht="11.25">
      <c r="B121" s="34"/>
      <c r="D121" s="163" t="s">
        <v>274</v>
      </c>
      <c r="F121" s="164" t="s">
        <v>3150</v>
      </c>
      <c r="I121" s="165"/>
      <c r="L121" s="34"/>
      <c r="M121" s="166"/>
      <c r="T121" s="55"/>
      <c r="AT121" s="18" t="s">
        <v>274</v>
      </c>
      <c r="AU121" s="18" t="s">
        <v>87</v>
      </c>
    </row>
    <row r="122" spans="2:65" s="1" customFormat="1" ht="21.75" customHeight="1">
      <c r="B122" s="34"/>
      <c r="C122" s="129" t="s">
        <v>8</v>
      </c>
      <c r="D122" s="129" t="s">
        <v>227</v>
      </c>
      <c r="E122" s="130" t="s">
        <v>3151</v>
      </c>
      <c r="F122" s="131" t="s">
        <v>3152</v>
      </c>
      <c r="G122" s="132" t="s">
        <v>230</v>
      </c>
      <c r="H122" s="133">
        <v>2</v>
      </c>
      <c r="I122" s="134"/>
      <c r="J122" s="135">
        <f>ROUND(I122*H122,2)</f>
        <v>0</v>
      </c>
      <c r="K122" s="131" t="s">
        <v>231</v>
      </c>
      <c r="L122" s="34"/>
      <c r="M122" s="136" t="s">
        <v>19</v>
      </c>
      <c r="N122" s="137" t="s">
        <v>47</v>
      </c>
      <c r="P122" s="138">
        <f>O122*H122</f>
        <v>0</v>
      </c>
      <c r="Q122" s="138">
        <v>0</v>
      </c>
      <c r="R122" s="138">
        <f>Q122*H122</f>
        <v>0</v>
      </c>
      <c r="S122" s="138">
        <v>0</v>
      </c>
      <c r="T122" s="139">
        <f>S122*H122</f>
        <v>0</v>
      </c>
      <c r="AR122" s="140" t="s">
        <v>340</v>
      </c>
      <c r="AT122" s="140" t="s">
        <v>227</v>
      </c>
      <c r="AU122" s="140" t="s">
        <v>87</v>
      </c>
      <c r="AY122" s="18" t="s">
        <v>223</v>
      </c>
      <c r="BE122" s="141">
        <f>IF(N122="základní",J122,0)</f>
        <v>0</v>
      </c>
      <c r="BF122" s="141">
        <f>IF(N122="snížená",J122,0)</f>
        <v>0</v>
      </c>
      <c r="BG122" s="141">
        <f>IF(N122="zákl. přenesená",J122,0)</f>
        <v>0</v>
      </c>
      <c r="BH122" s="141">
        <f>IF(N122="sníž. přenesená",J122,0)</f>
        <v>0</v>
      </c>
      <c r="BI122" s="141">
        <f>IF(N122="nulová",J122,0)</f>
        <v>0</v>
      </c>
      <c r="BJ122" s="18" t="s">
        <v>84</v>
      </c>
      <c r="BK122" s="141">
        <f>ROUND(I122*H122,2)</f>
        <v>0</v>
      </c>
      <c r="BL122" s="18" t="s">
        <v>340</v>
      </c>
      <c r="BM122" s="140" t="s">
        <v>3153</v>
      </c>
    </row>
    <row r="123" spans="2:65" s="1" customFormat="1" ht="33" customHeight="1">
      <c r="B123" s="34"/>
      <c r="C123" s="129" t="s">
        <v>322</v>
      </c>
      <c r="D123" s="129" t="s">
        <v>227</v>
      </c>
      <c r="E123" s="130" t="s">
        <v>3154</v>
      </c>
      <c r="F123" s="131" t="s">
        <v>3155</v>
      </c>
      <c r="G123" s="132" t="s">
        <v>230</v>
      </c>
      <c r="H123" s="133">
        <v>1</v>
      </c>
      <c r="I123" s="134"/>
      <c r="J123" s="135">
        <f>ROUND(I123*H123,2)</f>
        <v>0</v>
      </c>
      <c r="K123" s="131" t="s">
        <v>231</v>
      </c>
      <c r="L123" s="34"/>
      <c r="M123" s="136" t="s">
        <v>19</v>
      </c>
      <c r="N123" s="137" t="s">
        <v>47</v>
      </c>
      <c r="P123" s="138">
        <f>O123*H123</f>
        <v>0</v>
      </c>
      <c r="Q123" s="138">
        <v>0</v>
      </c>
      <c r="R123" s="138">
        <f>Q123*H123</f>
        <v>0</v>
      </c>
      <c r="S123" s="138">
        <v>7.4999999999999997E-3</v>
      </c>
      <c r="T123" s="139">
        <f>S123*H123</f>
        <v>7.4999999999999997E-3</v>
      </c>
      <c r="AR123" s="140" t="s">
        <v>340</v>
      </c>
      <c r="AT123" s="140" t="s">
        <v>227</v>
      </c>
      <c r="AU123" s="140" t="s">
        <v>87</v>
      </c>
      <c r="AY123" s="18" t="s">
        <v>223</v>
      </c>
      <c r="BE123" s="141">
        <f>IF(N123="základní",J123,0)</f>
        <v>0</v>
      </c>
      <c r="BF123" s="141">
        <f>IF(N123="snížená",J123,0)</f>
        <v>0</v>
      </c>
      <c r="BG123" s="141">
        <f>IF(N123="zákl. přenesená",J123,0)</f>
        <v>0</v>
      </c>
      <c r="BH123" s="141">
        <f>IF(N123="sníž. přenesená",J123,0)</f>
        <v>0</v>
      </c>
      <c r="BI123" s="141">
        <f>IF(N123="nulová",J123,0)</f>
        <v>0</v>
      </c>
      <c r="BJ123" s="18" t="s">
        <v>84</v>
      </c>
      <c r="BK123" s="141">
        <f>ROUND(I123*H123,2)</f>
        <v>0</v>
      </c>
      <c r="BL123" s="18" t="s">
        <v>340</v>
      </c>
      <c r="BM123" s="140" t="s">
        <v>3156</v>
      </c>
    </row>
    <row r="124" spans="2:65" s="1" customFormat="1" ht="33" customHeight="1">
      <c r="B124" s="34"/>
      <c r="C124" s="129" t="s">
        <v>328</v>
      </c>
      <c r="D124" s="129" t="s">
        <v>227</v>
      </c>
      <c r="E124" s="130" t="s">
        <v>3157</v>
      </c>
      <c r="F124" s="131" t="s">
        <v>3158</v>
      </c>
      <c r="G124" s="132" t="s">
        <v>230</v>
      </c>
      <c r="H124" s="133">
        <v>21</v>
      </c>
      <c r="I124" s="134"/>
      <c r="J124" s="135">
        <f>ROUND(I124*H124,2)</f>
        <v>0</v>
      </c>
      <c r="K124" s="131" t="s">
        <v>231</v>
      </c>
      <c r="L124" s="34"/>
      <c r="M124" s="136" t="s">
        <v>19</v>
      </c>
      <c r="N124" s="137" t="s">
        <v>47</v>
      </c>
      <c r="P124" s="138">
        <f>O124*H124</f>
        <v>0</v>
      </c>
      <c r="Q124" s="138">
        <v>0</v>
      </c>
      <c r="R124" s="138">
        <f>Q124*H124</f>
        <v>0</v>
      </c>
      <c r="S124" s="138">
        <v>0</v>
      </c>
      <c r="T124" s="139">
        <f>S124*H124</f>
        <v>0</v>
      </c>
      <c r="AR124" s="140" t="s">
        <v>340</v>
      </c>
      <c r="AT124" s="140" t="s">
        <v>227</v>
      </c>
      <c r="AU124" s="140" t="s">
        <v>87</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340</v>
      </c>
      <c r="BM124" s="140" t="s">
        <v>3159</v>
      </c>
    </row>
    <row r="125" spans="2:65" s="11" customFormat="1" ht="25.9" customHeight="1">
      <c r="B125" s="117"/>
      <c r="D125" s="118" t="s">
        <v>75</v>
      </c>
      <c r="E125" s="119" t="s">
        <v>3089</v>
      </c>
      <c r="F125" s="119" t="s">
        <v>3090</v>
      </c>
      <c r="I125" s="120"/>
      <c r="J125" s="121">
        <f>BK125</f>
        <v>0</v>
      </c>
      <c r="L125" s="117"/>
      <c r="M125" s="122"/>
      <c r="P125" s="123">
        <f>SUM(P126:P185)</f>
        <v>0</v>
      </c>
      <c r="R125" s="123">
        <f>SUM(R126:R185)</f>
        <v>904.77409894000004</v>
      </c>
      <c r="T125" s="124">
        <f>SUM(T126:T185)</f>
        <v>47.308800000000005</v>
      </c>
      <c r="AR125" s="118" t="s">
        <v>233</v>
      </c>
      <c r="AT125" s="125" t="s">
        <v>75</v>
      </c>
      <c r="AU125" s="125" t="s">
        <v>76</v>
      </c>
      <c r="AY125" s="118" t="s">
        <v>223</v>
      </c>
      <c r="BK125" s="126">
        <f>SUM(BK126:BK185)</f>
        <v>0</v>
      </c>
    </row>
    <row r="126" spans="2:65" s="1" customFormat="1" ht="76.349999999999994" customHeight="1">
      <c r="B126" s="34"/>
      <c r="C126" s="129" t="s">
        <v>334</v>
      </c>
      <c r="D126" s="129" t="s">
        <v>227</v>
      </c>
      <c r="E126" s="130" t="s">
        <v>3160</v>
      </c>
      <c r="F126" s="131" t="s">
        <v>3161</v>
      </c>
      <c r="G126" s="132" t="s">
        <v>230</v>
      </c>
      <c r="H126" s="133">
        <v>4</v>
      </c>
      <c r="I126" s="134"/>
      <c r="J126" s="135">
        <f>ROUND(I126*H126,2)</f>
        <v>0</v>
      </c>
      <c r="K126" s="131" t="s">
        <v>231</v>
      </c>
      <c r="L126" s="34"/>
      <c r="M126" s="136" t="s">
        <v>19</v>
      </c>
      <c r="N126" s="137" t="s">
        <v>47</v>
      </c>
      <c r="P126" s="138">
        <f>O126*H126</f>
        <v>0</v>
      </c>
      <c r="Q126" s="138">
        <v>0</v>
      </c>
      <c r="R126" s="138">
        <f>Q126*H126</f>
        <v>0</v>
      </c>
      <c r="S126" s="138">
        <v>0</v>
      </c>
      <c r="T126" s="139">
        <f>S126*H126</f>
        <v>0</v>
      </c>
      <c r="AR126" s="140" t="s">
        <v>629</v>
      </c>
      <c r="AT126" s="140" t="s">
        <v>227</v>
      </c>
      <c r="AU126" s="140" t="s">
        <v>84</v>
      </c>
      <c r="AY126" s="18" t="s">
        <v>223</v>
      </c>
      <c r="BE126" s="141">
        <f>IF(N126="základní",J126,0)</f>
        <v>0</v>
      </c>
      <c r="BF126" s="141">
        <f>IF(N126="snížená",J126,0)</f>
        <v>0</v>
      </c>
      <c r="BG126" s="141">
        <f>IF(N126="zákl. přenesená",J126,0)</f>
        <v>0</v>
      </c>
      <c r="BH126" s="141">
        <f>IF(N126="sníž. přenesená",J126,0)</f>
        <v>0</v>
      </c>
      <c r="BI126" s="141">
        <f>IF(N126="nulová",J126,0)</f>
        <v>0</v>
      </c>
      <c r="BJ126" s="18" t="s">
        <v>84</v>
      </c>
      <c r="BK126" s="141">
        <f>ROUND(I126*H126,2)</f>
        <v>0</v>
      </c>
      <c r="BL126" s="18" t="s">
        <v>629</v>
      </c>
      <c r="BM126" s="140" t="s">
        <v>3162</v>
      </c>
    </row>
    <row r="127" spans="2:65" s="1" customFormat="1" ht="66.75" customHeight="1">
      <c r="B127" s="34"/>
      <c r="C127" s="129" t="s">
        <v>340</v>
      </c>
      <c r="D127" s="129" t="s">
        <v>227</v>
      </c>
      <c r="E127" s="130" t="s">
        <v>3163</v>
      </c>
      <c r="F127" s="131" t="s">
        <v>3164</v>
      </c>
      <c r="G127" s="132" t="s">
        <v>230</v>
      </c>
      <c r="H127" s="133">
        <v>7</v>
      </c>
      <c r="I127" s="134"/>
      <c r="J127" s="135">
        <f>ROUND(I127*H127,2)</f>
        <v>0</v>
      </c>
      <c r="K127" s="131" t="s">
        <v>231</v>
      </c>
      <c r="L127" s="34"/>
      <c r="M127" s="136" t="s">
        <v>19</v>
      </c>
      <c r="N127" s="137" t="s">
        <v>47</v>
      </c>
      <c r="P127" s="138">
        <f>O127*H127</f>
        <v>0</v>
      </c>
      <c r="Q127" s="138">
        <v>0</v>
      </c>
      <c r="R127" s="138">
        <f>Q127*H127</f>
        <v>0</v>
      </c>
      <c r="S127" s="138">
        <v>0</v>
      </c>
      <c r="T127" s="139">
        <f>S127*H127</f>
        <v>0</v>
      </c>
      <c r="AR127" s="140" t="s">
        <v>629</v>
      </c>
      <c r="AT127" s="140" t="s">
        <v>227</v>
      </c>
      <c r="AU127" s="140" t="s">
        <v>84</v>
      </c>
      <c r="AY127" s="18" t="s">
        <v>223</v>
      </c>
      <c r="BE127" s="141">
        <f>IF(N127="základní",J127,0)</f>
        <v>0</v>
      </c>
      <c r="BF127" s="141">
        <f>IF(N127="snížená",J127,0)</f>
        <v>0</v>
      </c>
      <c r="BG127" s="141">
        <f>IF(N127="zákl. přenesená",J127,0)</f>
        <v>0</v>
      </c>
      <c r="BH127" s="141">
        <f>IF(N127="sníž. přenesená",J127,0)</f>
        <v>0</v>
      </c>
      <c r="BI127" s="141">
        <f>IF(N127="nulová",J127,0)</f>
        <v>0</v>
      </c>
      <c r="BJ127" s="18" t="s">
        <v>84</v>
      </c>
      <c r="BK127" s="141">
        <f>ROUND(I127*H127,2)</f>
        <v>0</v>
      </c>
      <c r="BL127" s="18" t="s">
        <v>629</v>
      </c>
      <c r="BM127" s="140" t="s">
        <v>3165</v>
      </c>
    </row>
    <row r="128" spans="2:65" s="1" customFormat="1" ht="76.349999999999994" customHeight="1">
      <c r="B128" s="34"/>
      <c r="C128" s="129" t="s">
        <v>346</v>
      </c>
      <c r="D128" s="129" t="s">
        <v>227</v>
      </c>
      <c r="E128" s="130" t="s">
        <v>3166</v>
      </c>
      <c r="F128" s="131" t="s">
        <v>3167</v>
      </c>
      <c r="G128" s="132" t="s">
        <v>230</v>
      </c>
      <c r="H128" s="133">
        <v>10</v>
      </c>
      <c r="I128" s="134"/>
      <c r="J128" s="135">
        <f>ROUND(I128*H128,2)</f>
        <v>0</v>
      </c>
      <c r="K128" s="131" t="s">
        <v>231</v>
      </c>
      <c r="L128" s="34"/>
      <c r="M128" s="136" t="s">
        <v>19</v>
      </c>
      <c r="N128" s="137" t="s">
        <v>47</v>
      </c>
      <c r="P128" s="138">
        <f>O128*H128</f>
        <v>0</v>
      </c>
      <c r="Q128" s="138">
        <v>0</v>
      </c>
      <c r="R128" s="138">
        <f>Q128*H128</f>
        <v>0</v>
      </c>
      <c r="S128" s="138">
        <v>0</v>
      </c>
      <c r="T128" s="139">
        <f>S128*H128</f>
        <v>0</v>
      </c>
      <c r="AR128" s="140" t="s">
        <v>629</v>
      </c>
      <c r="AT128" s="140" t="s">
        <v>227</v>
      </c>
      <c r="AU128" s="140" t="s">
        <v>84</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629</v>
      </c>
      <c r="BM128" s="140" t="s">
        <v>3168</v>
      </c>
    </row>
    <row r="129" spans="2:65" s="1" customFormat="1" ht="76.349999999999994" customHeight="1">
      <c r="B129" s="34"/>
      <c r="C129" s="129" t="s">
        <v>353</v>
      </c>
      <c r="D129" s="129" t="s">
        <v>227</v>
      </c>
      <c r="E129" s="130" t="s">
        <v>3169</v>
      </c>
      <c r="F129" s="131" t="s">
        <v>3170</v>
      </c>
      <c r="G129" s="132" t="s">
        <v>230</v>
      </c>
      <c r="H129" s="133">
        <v>15</v>
      </c>
      <c r="I129" s="134"/>
      <c r="J129" s="135">
        <f>ROUND(I129*H129,2)</f>
        <v>0</v>
      </c>
      <c r="K129" s="131" t="s">
        <v>231</v>
      </c>
      <c r="L129" s="34"/>
      <c r="M129" s="136" t="s">
        <v>19</v>
      </c>
      <c r="N129" s="137" t="s">
        <v>47</v>
      </c>
      <c r="P129" s="138">
        <f>O129*H129</f>
        <v>0</v>
      </c>
      <c r="Q129" s="138">
        <v>0</v>
      </c>
      <c r="R129" s="138">
        <f>Q129*H129</f>
        <v>0</v>
      </c>
      <c r="S129" s="138">
        <v>0</v>
      </c>
      <c r="T129" s="139">
        <f>S129*H129</f>
        <v>0</v>
      </c>
      <c r="AR129" s="140" t="s">
        <v>629</v>
      </c>
      <c r="AT129" s="140" t="s">
        <v>227</v>
      </c>
      <c r="AU129" s="140" t="s">
        <v>84</v>
      </c>
      <c r="AY129" s="18" t="s">
        <v>223</v>
      </c>
      <c r="BE129" s="141">
        <f>IF(N129="základní",J129,0)</f>
        <v>0</v>
      </c>
      <c r="BF129" s="141">
        <f>IF(N129="snížená",J129,0)</f>
        <v>0</v>
      </c>
      <c r="BG129" s="141">
        <f>IF(N129="zákl. přenesená",J129,0)</f>
        <v>0</v>
      </c>
      <c r="BH129" s="141">
        <f>IF(N129="sníž. přenesená",J129,0)</f>
        <v>0</v>
      </c>
      <c r="BI129" s="141">
        <f>IF(N129="nulová",J129,0)</f>
        <v>0</v>
      </c>
      <c r="BJ129" s="18" t="s">
        <v>84</v>
      </c>
      <c r="BK129" s="141">
        <f>ROUND(I129*H129,2)</f>
        <v>0</v>
      </c>
      <c r="BL129" s="18" t="s">
        <v>629</v>
      </c>
      <c r="BM129" s="140" t="s">
        <v>3171</v>
      </c>
    </row>
    <row r="130" spans="2:65" s="1" customFormat="1" ht="33" customHeight="1">
      <c r="B130" s="34"/>
      <c r="C130" s="129" t="s">
        <v>361</v>
      </c>
      <c r="D130" s="129" t="s">
        <v>227</v>
      </c>
      <c r="E130" s="130" t="s">
        <v>3172</v>
      </c>
      <c r="F130" s="131" t="s">
        <v>3173</v>
      </c>
      <c r="G130" s="132" t="s">
        <v>247</v>
      </c>
      <c r="H130" s="133">
        <v>9.4719999999999995</v>
      </c>
      <c r="I130" s="134"/>
      <c r="J130" s="135">
        <f>ROUND(I130*H130,2)</f>
        <v>0</v>
      </c>
      <c r="K130" s="131" t="s">
        <v>272</v>
      </c>
      <c r="L130" s="34"/>
      <c r="M130" s="136" t="s">
        <v>19</v>
      </c>
      <c r="N130" s="137" t="s">
        <v>47</v>
      </c>
      <c r="P130" s="138">
        <f>O130*H130</f>
        <v>0</v>
      </c>
      <c r="Q130" s="138">
        <v>2.3010199999999998</v>
      </c>
      <c r="R130" s="138">
        <f>Q130*H130</f>
        <v>21.795261439999997</v>
      </c>
      <c r="S130" s="138">
        <v>0</v>
      </c>
      <c r="T130" s="139">
        <f>S130*H130</f>
        <v>0</v>
      </c>
      <c r="AR130" s="140" t="s">
        <v>629</v>
      </c>
      <c r="AT130" s="140" t="s">
        <v>227</v>
      </c>
      <c r="AU130" s="140" t="s">
        <v>84</v>
      </c>
      <c r="AY130" s="18" t="s">
        <v>223</v>
      </c>
      <c r="BE130" s="141">
        <f>IF(N130="základní",J130,0)</f>
        <v>0</v>
      </c>
      <c r="BF130" s="141">
        <f>IF(N130="snížená",J130,0)</f>
        <v>0</v>
      </c>
      <c r="BG130" s="141">
        <f>IF(N130="zákl. přenesená",J130,0)</f>
        <v>0</v>
      </c>
      <c r="BH130" s="141">
        <f>IF(N130="sníž. přenesená",J130,0)</f>
        <v>0</v>
      </c>
      <c r="BI130" s="141">
        <f>IF(N130="nulová",J130,0)</f>
        <v>0</v>
      </c>
      <c r="BJ130" s="18" t="s">
        <v>84</v>
      </c>
      <c r="BK130" s="141">
        <f>ROUND(I130*H130,2)</f>
        <v>0</v>
      </c>
      <c r="BL130" s="18" t="s">
        <v>629</v>
      </c>
      <c r="BM130" s="140" t="s">
        <v>3174</v>
      </c>
    </row>
    <row r="131" spans="2:65" s="1" customFormat="1" ht="11.25">
      <c r="B131" s="34"/>
      <c r="D131" s="163" t="s">
        <v>274</v>
      </c>
      <c r="F131" s="164" t="s">
        <v>3175</v>
      </c>
      <c r="I131" s="165"/>
      <c r="L131" s="34"/>
      <c r="M131" s="166"/>
      <c r="T131" s="55"/>
      <c r="AT131" s="18" t="s">
        <v>274</v>
      </c>
      <c r="AU131" s="18" t="s">
        <v>84</v>
      </c>
    </row>
    <row r="132" spans="2:65" s="13" customFormat="1" ht="22.5">
      <c r="B132" s="149"/>
      <c r="D132" s="143" t="s">
        <v>249</v>
      </c>
      <c r="E132" s="150" t="s">
        <v>19</v>
      </c>
      <c r="F132" s="151" t="s">
        <v>3176</v>
      </c>
      <c r="H132" s="152">
        <v>6.4</v>
      </c>
      <c r="I132" s="153"/>
      <c r="L132" s="149"/>
      <c r="M132" s="154"/>
      <c r="T132" s="155"/>
      <c r="AT132" s="150" t="s">
        <v>249</v>
      </c>
      <c r="AU132" s="150" t="s">
        <v>84</v>
      </c>
      <c r="AV132" s="13" t="s">
        <v>87</v>
      </c>
      <c r="AW132" s="13" t="s">
        <v>37</v>
      </c>
      <c r="AX132" s="13" t="s">
        <v>76</v>
      </c>
      <c r="AY132" s="150" t="s">
        <v>223</v>
      </c>
    </row>
    <row r="133" spans="2:65" s="13" customFormat="1" ht="22.5">
      <c r="B133" s="149"/>
      <c r="D133" s="143" t="s">
        <v>249</v>
      </c>
      <c r="E133" s="150" t="s">
        <v>19</v>
      </c>
      <c r="F133" s="151" t="s">
        <v>3177</v>
      </c>
      <c r="H133" s="152">
        <v>3.0720000000000001</v>
      </c>
      <c r="I133" s="153"/>
      <c r="L133" s="149"/>
      <c r="M133" s="154"/>
      <c r="T133" s="155"/>
      <c r="AT133" s="150" t="s">
        <v>249</v>
      </c>
      <c r="AU133" s="150" t="s">
        <v>84</v>
      </c>
      <c r="AV133" s="13" t="s">
        <v>87</v>
      </c>
      <c r="AW133" s="13" t="s">
        <v>37</v>
      </c>
      <c r="AX133" s="13" t="s">
        <v>76</v>
      </c>
      <c r="AY133" s="150" t="s">
        <v>223</v>
      </c>
    </row>
    <row r="134" spans="2:65" s="14" customFormat="1" ht="11.25">
      <c r="B134" s="156"/>
      <c r="D134" s="143" t="s">
        <v>249</v>
      </c>
      <c r="E134" s="157" t="s">
        <v>19</v>
      </c>
      <c r="F134" s="158" t="s">
        <v>253</v>
      </c>
      <c r="H134" s="159">
        <v>9.4719999999999995</v>
      </c>
      <c r="I134" s="160"/>
      <c r="L134" s="156"/>
      <c r="M134" s="161"/>
      <c r="T134" s="162"/>
      <c r="AT134" s="157" t="s">
        <v>249</v>
      </c>
      <c r="AU134" s="157" t="s">
        <v>84</v>
      </c>
      <c r="AV134" s="14" t="s">
        <v>232</v>
      </c>
      <c r="AW134" s="14" t="s">
        <v>37</v>
      </c>
      <c r="AX134" s="14" t="s">
        <v>84</v>
      </c>
      <c r="AY134" s="157" t="s">
        <v>223</v>
      </c>
    </row>
    <row r="135" spans="2:65" s="1" customFormat="1" ht="16.5" customHeight="1">
      <c r="B135" s="34"/>
      <c r="C135" s="129" t="s">
        <v>369</v>
      </c>
      <c r="D135" s="129" t="s">
        <v>227</v>
      </c>
      <c r="E135" s="130" t="s">
        <v>3178</v>
      </c>
      <c r="F135" s="131" t="s">
        <v>3179</v>
      </c>
      <c r="G135" s="132" t="s">
        <v>247</v>
      </c>
      <c r="H135" s="133">
        <v>21.504000000000001</v>
      </c>
      <c r="I135" s="134"/>
      <c r="J135" s="135">
        <f>ROUND(I135*H135,2)</f>
        <v>0</v>
      </c>
      <c r="K135" s="131" t="s">
        <v>272</v>
      </c>
      <c r="L135" s="34"/>
      <c r="M135" s="136" t="s">
        <v>19</v>
      </c>
      <c r="N135" s="137" t="s">
        <v>47</v>
      </c>
      <c r="P135" s="138">
        <f>O135*H135</f>
        <v>0</v>
      </c>
      <c r="Q135" s="138">
        <v>0</v>
      </c>
      <c r="R135" s="138">
        <f>Q135*H135</f>
        <v>0</v>
      </c>
      <c r="S135" s="138">
        <v>2.2000000000000002</v>
      </c>
      <c r="T135" s="139">
        <f>S135*H135</f>
        <v>47.308800000000005</v>
      </c>
      <c r="AR135" s="140" t="s">
        <v>629</v>
      </c>
      <c r="AT135" s="140" t="s">
        <v>227</v>
      </c>
      <c r="AU135" s="140" t="s">
        <v>84</v>
      </c>
      <c r="AY135" s="18" t="s">
        <v>223</v>
      </c>
      <c r="BE135" s="141">
        <f>IF(N135="základní",J135,0)</f>
        <v>0</v>
      </c>
      <c r="BF135" s="141">
        <f>IF(N135="snížená",J135,0)</f>
        <v>0</v>
      </c>
      <c r="BG135" s="141">
        <f>IF(N135="zákl. přenesená",J135,0)</f>
        <v>0</v>
      </c>
      <c r="BH135" s="141">
        <f>IF(N135="sníž. přenesená",J135,0)</f>
        <v>0</v>
      </c>
      <c r="BI135" s="141">
        <f>IF(N135="nulová",J135,0)</f>
        <v>0</v>
      </c>
      <c r="BJ135" s="18" t="s">
        <v>84</v>
      </c>
      <c r="BK135" s="141">
        <f>ROUND(I135*H135,2)</f>
        <v>0</v>
      </c>
      <c r="BL135" s="18" t="s">
        <v>629</v>
      </c>
      <c r="BM135" s="140" t="s">
        <v>3180</v>
      </c>
    </row>
    <row r="136" spans="2:65" s="1" customFormat="1" ht="11.25">
      <c r="B136" s="34"/>
      <c r="D136" s="163" t="s">
        <v>274</v>
      </c>
      <c r="F136" s="164" t="s">
        <v>3181</v>
      </c>
      <c r="I136" s="165"/>
      <c r="L136" s="34"/>
      <c r="M136" s="166"/>
      <c r="T136" s="55"/>
      <c r="AT136" s="18" t="s">
        <v>274</v>
      </c>
      <c r="AU136" s="18" t="s">
        <v>84</v>
      </c>
    </row>
    <row r="137" spans="2:65" s="13" customFormat="1" ht="11.25">
      <c r="B137" s="149"/>
      <c r="D137" s="143" t="s">
        <v>249</v>
      </c>
      <c r="E137" s="150" t="s">
        <v>19</v>
      </c>
      <c r="F137" s="151" t="s">
        <v>3182</v>
      </c>
      <c r="H137" s="152">
        <v>21.504000000000001</v>
      </c>
      <c r="I137" s="153"/>
      <c r="L137" s="149"/>
      <c r="M137" s="154"/>
      <c r="T137" s="155"/>
      <c r="AT137" s="150" t="s">
        <v>249</v>
      </c>
      <c r="AU137" s="150" t="s">
        <v>84</v>
      </c>
      <c r="AV137" s="13" t="s">
        <v>87</v>
      </c>
      <c r="AW137" s="13" t="s">
        <v>37</v>
      </c>
      <c r="AX137" s="13" t="s">
        <v>84</v>
      </c>
      <c r="AY137" s="150" t="s">
        <v>223</v>
      </c>
    </row>
    <row r="138" spans="2:65" s="1" customFormat="1" ht="24.2" customHeight="1">
      <c r="B138" s="34"/>
      <c r="C138" s="129" t="s">
        <v>7</v>
      </c>
      <c r="D138" s="129" t="s">
        <v>227</v>
      </c>
      <c r="E138" s="130" t="s">
        <v>3183</v>
      </c>
      <c r="F138" s="131" t="s">
        <v>3184</v>
      </c>
      <c r="G138" s="132" t="s">
        <v>230</v>
      </c>
      <c r="H138" s="133">
        <v>4</v>
      </c>
      <c r="I138" s="134"/>
      <c r="J138" s="135">
        <f>ROUND(I138*H138,2)</f>
        <v>0</v>
      </c>
      <c r="K138" s="131" t="s">
        <v>231</v>
      </c>
      <c r="L138" s="34"/>
      <c r="M138" s="136" t="s">
        <v>19</v>
      </c>
      <c r="N138" s="137" t="s">
        <v>47</v>
      </c>
      <c r="P138" s="138">
        <f>O138*H138</f>
        <v>0</v>
      </c>
      <c r="Q138" s="138">
        <v>2.2563399999999998</v>
      </c>
      <c r="R138" s="138">
        <f>Q138*H138</f>
        <v>9.0253599999999992</v>
      </c>
      <c r="S138" s="138">
        <v>0</v>
      </c>
      <c r="T138" s="139">
        <f>S138*H138</f>
        <v>0</v>
      </c>
      <c r="AR138" s="140" t="s">
        <v>629</v>
      </c>
      <c r="AT138" s="140" t="s">
        <v>227</v>
      </c>
      <c r="AU138" s="140" t="s">
        <v>84</v>
      </c>
      <c r="AY138" s="18" t="s">
        <v>223</v>
      </c>
      <c r="BE138" s="141">
        <f>IF(N138="základní",J138,0)</f>
        <v>0</v>
      </c>
      <c r="BF138" s="141">
        <f>IF(N138="snížená",J138,0)</f>
        <v>0</v>
      </c>
      <c r="BG138" s="141">
        <f>IF(N138="zákl. přenesená",J138,0)</f>
        <v>0</v>
      </c>
      <c r="BH138" s="141">
        <f>IF(N138="sníž. přenesená",J138,0)</f>
        <v>0</v>
      </c>
      <c r="BI138" s="141">
        <f>IF(N138="nulová",J138,0)</f>
        <v>0</v>
      </c>
      <c r="BJ138" s="18" t="s">
        <v>84</v>
      </c>
      <c r="BK138" s="141">
        <f>ROUND(I138*H138,2)</f>
        <v>0</v>
      </c>
      <c r="BL138" s="18" t="s">
        <v>629</v>
      </c>
      <c r="BM138" s="140" t="s">
        <v>3185</v>
      </c>
    </row>
    <row r="139" spans="2:65" s="13" customFormat="1" ht="11.25">
      <c r="B139" s="149"/>
      <c r="D139" s="143" t="s">
        <v>249</v>
      </c>
      <c r="E139" s="150" t="s">
        <v>19</v>
      </c>
      <c r="F139" s="151" t="s">
        <v>3186</v>
      </c>
      <c r="H139" s="152">
        <v>4</v>
      </c>
      <c r="I139" s="153"/>
      <c r="L139" s="149"/>
      <c r="M139" s="154"/>
      <c r="T139" s="155"/>
      <c r="AT139" s="150" t="s">
        <v>249</v>
      </c>
      <c r="AU139" s="150" t="s">
        <v>84</v>
      </c>
      <c r="AV139" s="13" t="s">
        <v>87</v>
      </c>
      <c r="AW139" s="13" t="s">
        <v>37</v>
      </c>
      <c r="AX139" s="13" t="s">
        <v>84</v>
      </c>
      <c r="AY139" s="150" t="s">
        <v>223</v>
      </c>
    </row>
    <row r="140" spans="2:65" s="1" customFormat="1" ht="24.2" customHeight="1">
      <c r="B140" s="34"/>
      <c r="C140" s="129" t="s">
        <v>382</v>
      </c>
      <c r="D140" s="129" t="s">
        <v>227</v>
      </c>
      <c r="E140" s="130" t="s">
        <v>3187</v>
      </c>
      <c r="F140" s="131" t="s">
        <v>3188</v>
      </c>
      <c r="G140" s="132" t="s">
        <v>230</v>
      </c>
      <c r="H140" s="133">
        <v>10</v>
      </c>
      <c r="I140" s="134"/>
      <c r="J140" s="135">
        <f>ROUND(I140*H140,2)</f>
        <v>0</v>
      </c>
      <c r="K140" s="131" t="s">
        <v>231</v>
      </c>
      <c r="L140" s="34"/>
      <c r="M140" s="136" t="s">
        <v>19</v>
      </c>
      <c r="N140" s="137" t="s">
        <v>47</v>
      </c>
      <c r="P140" s="138">
        <f>O140*H140</f>
        <v>0</v>
      </c>
      <c r="Q140" s="138">
        <v>2.2563399999999998</v>
      </c>
      <c r="R140" s="138">
        <f>Q140*H140</f>
        <v>22.563399999999998</v>
      </c>
      <c r="S140" s="138">
        <v>0</v>
      </c>
      <c r="T140" s="139">
        <f>S140*H140</f>
        <v>0</v>
      </c>
      <c r="AR140" s="140" t="s">
        <v>629</v>
      </c>
      <c r="AT140" s="140" t="s">
        <v>227</v>
      </c>
      <c r="AU140" s="140" t="s">
        <v>84</v>
      </c>
      <c r="AY140" s="18" t="s">
        <v>223</v>
      </c>
      <c r="BE140" s="141">
        <f>IF(N140="základní",J140,0)</f>
        <v>0</v>
      </c>
      <c r="BF140" s="141">
        <f>IF(N140="snížená",J140,0)</f>
        <v>0</v>
      </c>
      <c r="BG140" s="141">
        <f>IF(N140="zákl. přenesená",J140,0)</f>
        <v>0</v>
      </c>
      <c r="BH140" s="141">
        <f>IF(N140="sníž. přenesená",J140,0)</f>
        <v>0</v>
      </c>
      <c r="BI140" s="141">
        <f>IF(N140="nulová",J140,0)</f>
        <v>0</v>
      </c>
      <c r="BJ140" s="18" t="s">
        <v>84</v>
      </c>
      <c r="BK140" s="141">
        <f>ROUND(I140*H140,2)</f>
        <v>0</v>
      </c>
      <c r="BL140" s="18" t="s">
        <v>629</v>
      </c>
      <c r="BM140" s="140" t="s">
        <v>3189</v>
      </c>
    </row>
    <row r="141" spans="2:65" s="13" customFormat="1" ht="11.25">
      <c r="B141" s="149"/>
      <c r="D141" s="143" t="s">
        <v>249</v>
      </c>
      <c r="E141" s="150" t="s">
        <v>19</v>
      </c>
      <c r="F141" s="151" t="s">
        <v>3190</v>
      </c>
      <c r="H141" s="152">
        <v>10</v>
      </c>
      <c r="I141" s="153"/>
      <c r="L141" s="149"/>
      <c r="M141" s="154"/>
      <c r="T141" s="155"/>
      <c r="AT141" s="150" t="s">
        <v>249</v>
      </c>
      <c r="AU141" s="150" t="s">
        <v>84</v>
      </c>
      <c r="AV141" s="13" t="s">
        <v>87</v>
      </c>
      <c r="AW141" s="13" t="s">
        <v>37</v>
      </c>
      <c r="AX141" s="13" t="s">
        <v>84</v>
      </c>
      <c r="AY141" s="150" t="s">
        <v>223</v>
      </c>
    </row>
    <row r="142" spans="2:65" s="1" customFormat="1" ht="24.2" customHeight="1">
      <c r="B142" s="34"/>
      <c r="C142" s="129" t="s">
        <v>391</v>
      </c>
      <c r="D142" s="129" t="s">
        <v>227</v>
      </c>
      <c r="E142" s="130" t="s">
        <v>3191</v>
      </c>
      <c r="F142" s="131" t="s">
        <v>3192</v>
      </c>
      <c r="G142" s="132" t="s">
        <v>230</v>
      </c>
      <c r="H142" s="133">
        <v>15</v>
      </c>
      <c r="I142" s="134"/>
      <c r="J142" s="135">
        <f>ROUND(I142*H142,2)</f>
        <v>0</v>
      </c>
      <c r="K142" s="131" t="s">
        <v>231</v>
      </c>
      <c r="L142" s="34"/>
      <c r="M142" s="136" t="s">
        <v>19</v>
      </c>
      <c r="N142" s="137" t="s">
        <v>47</v>
      </c>
      <c r="P142" s="138">
        <f>O142*H142</f>
        <v>0</v>
      </c>
      <c r="Q142" s="138">
        <v>2.2563399999999998</v>
      </c>
      <c r="R142" s="138">
        <f>Q142*H142</f>
        <v>33.845099999999995</v>
      </c>
      <c r="S142" s="138">
        <v>0</v>
      </c>
      <c r="T142" s="139">
        <f>S142*H142</f>
        <v>0</v>
      </c>
      <c r="AR142" s="140" t="s">
        <v>629</v>
      </c>
      <c r="AT142" s="140" t="s">
        <v>227</v>
      </c>
      <c r="AU142" s="140" t="s">
        <v>84</v>
      </c>
      <c r="AY142" s="18" t="s">
        <v>223</v>
      </c>
      <c r="BE142" s="141">
        <f>IF(N142="základní",J142,0)</f>
        <v>0</v>
      </c>
      <c r="BF142" s="141">
        <f>IF(N142="snížená",J142,0)</f>
        <v>0</v>
      </c>
      <c r="BG142" s="141">
        <f>IF(N142="zákl. přenesená",J142,0)</f>
        <v>0</v>
      </c>
      <c r="BH142" s="141">
        <f>IF(N142="sníž. přenesená",J142,0)</f>
        <v>0</v>
      </c>
      <c r="BI142" s="141">
        <f>IF(N142="nulová",J142,0)</f>
        <v>0</v>
      </c>
      <c r="BJ142" s="18" t="s">
        <v>84</v>
      </c>
      <c r="BK142" s="141">
        <f>ROUND(I142*H142,2)</f>
        <v>0</v>
      </c>
      <c r="BL142" s="18" t="s">
        <v>629</v>
      </c>
      <c r="BM142" s="140" t="s">
        <v>3193</v>
      </c>
    </row>
    <row r="143" spans="2:65" s="13" customFormat="1" ht="11.25">
      <c r="B143" s="149"/>
      <c r="D143" s="143" t="s">
        <v>249</v>
      </c>
      <c r="E143" s="150" t="s">
        <v>19</v>
      </c>
      <c r="F143" s="151" t="s">
        <v>3194</v>
      </c>
      <c r="H143" s="152">
        <v>15</v>
      </c>
      <c r="I143" s="153"/>
      <c r="L143" s="149"/>
      <c r="M143" s="154"/>
      <c r="T143" s="155"/>
      <c r="AT143" s="150" t="s">
        <v>249</v>
      </c>
      <c r="AU143" s="150" t="s">
        <v>84</v>
      </c>
      <c r="AV143" s="13" t="s">
        <v>87</v>
      </c>
      <c r="AW143" s="13" t="s">
        <v>37</v>
      </c>
      <c r="AX143" s="13" t="s">
        <v>84</v>
      </c>
      <c r="AY143" s="150" t="s">
        <v>223</v>
      </c>
    </row>
    <row r="144" spans="2:65" s="1" customFormat="1" ht="62.65" customHeight="1">
      <c r="B144" s="34"/>
      <c r="C144" s="129" t="s">
        <v>397</v>
      </c>
      <c r="D144" s="129" t="s">
        <v>227</v>
      </c>
      <c r="E144" s="130" t="s">
        <v>3195</v>
      </c>
      <c r="F144" s="131" t="s">
        <v>3196</v>
      </c>
      <c r="G144" s="132" t="s">
        <v>563</v>
      </c>
      <c r="H144" s="133">
        <v>1181</v>
      </c>
      <c r="I144" s="134"/>
      <c r="J144" s="135">
        <f>ROUND(I144*H144,2)</f>
        <v>0</v>
      </c>
      <c r="K144" s="131" t="s">
        <v>272</v>
      </c>
      <c r="L144" s="34"/>
      <c r="M144" s="136" t="s">
        <v>19</v>
      </c>
      <c r="N144" s="137" t="s">
        <v>47</v>
      </c>
      <c r="P144" s="138">
        <f>O144*H144</f>
        <v>0</v>
      </c>
      <c r="Q144" s="138">
        <v>0</v>
      </c>
      <c r="R144" s="138">
        <f>Q144*H144</f>
        <v>0</v>
      </c>
      <c r="S144" s="138">
        <v>0</v>
      </c>
      <c r="T144" s="139">
        <f>S144*H144</f>
        <v>0</v>
      </c>
      <c r="AR144" s="140" t="s">
        <v>629</v>
      </c>
      <c r="AT144" s="140" t="s">
        <v>227</v>
      </c>
      <c r="AU144" s="140" t="s">
        <v>84</v>
      </c>
      <c r="AY144" s="18" t="s">
        <v>223</v>
      </c>
      <c r="BE144" s="141">
        <f>IF(N144="základní",J144,0)</f>
        <v>0</v>
      </c>
      <c r="BF144" s="141">
        <f>IF(N144="snížená",J144,0)</f>
        <v>0</v>
      </c>
      <c r="BG144" s="141">
        <f>IF(N144="zákl. přenesená",J144,0)</f>
        <v>0</v>
      </c>
      <c r="BH144" s="141">
        <f>IF(N144="sníž. přenesená",J144,0)</f>
        <v>0</v>
      </c>
      <c r="BI144" s="141">
        <f>IF(N144="nulová",J144,0)</f>
        <v>0</v>
      </c>
      <c r="BJ144" s="18" t="s">
        <v>84</v>
      </c>
      <c r="BK144" s="141">
        <f>ROUND(I144*H144,2)</f>
        <v>0</v>
      </c>
      <c r="BL144" s="18" t="s">
        <v>629</v>
      </c>
      <c r="BM144" s="140" t="s">
        <v>3197</v>
      </c>
    </row>
    <row r="145" spans="2:65" s="1" customFormat="1" ht="11.25">
      <c r="B145" s="34"/>
      <c r="D145" s="163" t="s">
        <v>274</v>
      </c>
      <c r="F145" s="164" t="s">
        <v>3198</v>
      </c>
      <c r="I145" s="165"/>
      <c r="L145" s="34"/>
      <c r="M145" s="166"/>
      <c r="T145" s="55"/>
      <c r="AT145" s="18" t="s">
        <v>274</v>
      </c>
      <c r="AU145" s="18" t="s">
        <v>84</v>
      </c>
    </row>
    <row r="146" spans="2:65" s="13" customFormat="1" ht="22.5">
      <c r="B146" s="149"/>
      <c r="D146" s="143" t="s">
        <v>249</v>
      </c>
      <c r="E146" s="150" t="s">
        <v>19</v>
      </c>
      <c r="F146" s="151" t="s">
        <v>3199</v>
      </c>
      <c r="H146" s="152">
        <v>1181</v>
      </c>
      <c r="I146" s="153"/>
      <c r="L146" s="149"/>
      <c r="M146" s="154"/>
      <c r="T146" s="155"/>
      <c r="AT146" s="150" t="s">
        <v>249</v>
      </c>
      <c r="AU146" s="150" t="s">
        <v>84</v>
      </c>
      <c r="AV146" s="13" t="s">
        <v>87</v>
      </c>
      <c r="AW146" s="13" t="s">
        <v>37</v>
      </c>
      <c r="AX146" s="13" t="s">
        <v>84</v>
      </c>
      <c r="AY146" s="150" t="s">
        <v>223</v>
      </c>
    </row>
    <row r="147" spans="2:65" s="1" customFormat="1" ht="62.65" customHeight="1">
      <c r="B147" s="34"/>
      <c r="C147" s="129" t="s">
        <v>405</v>
      </c>
      <c r="D147" s="129" t="s">
        <v>227</v>
      </c>
      <c r="E147" s="130" t="s">
        <v>3200</v>
      </c>
      <c r="F147" s="131" t="s">
        <v>3201</v>
      </c>
      <c r="G147" s="132" t="s">
        <v>563</v>
      </c>
      <c r="H147" s="133">
        <v>317</v>
      </c>
      <c r="I147" s="134"/>
      <c r="J147" s="135">
        <f>ROUND(I147*H147,2)</f>
        <v>0</v>
      </c>
      <c r="K147" s="131" t="s">
        <v>272</v>
      </c>
      <c r="L147" s="34"/>
      <c r="M147" s="136" t="s">
        <v>19</v>
      </c>
      <c r="N147" s="137" t="s">
        <v>47</v>
      </c>
      <c r="P147" s="138">
        <f>O147*H147</f>
        <v>0</v>
      </c>
      <c r="Q147" s="138">
        <v>0</v>
      </c>
      <c r="R147" s="138">
        <f>Q147*H147</f>
        <v>0</v>
      </c>
      <c r="S147" s="138">
        <v>0</v>
      </c>
      <c r="T147" s="139">
        <f>S147*H147</f>
        <v>0</v>
      </c>
      <c r="AR147" s="140" t="s">
        <v>629</v>
      </c>
      <c r="AT147" s="140" t="s">
        <v>227</v>
      </c>
      <c r="AU147" s="140" t="s">
        <v>84</v>
      </c>
      <c r="AY147" s="18" t="s">
        <v>223</v>
      </c>
      <c r="BE147" s="141">
        <f>IF(N147="základní",J147,0)</f>
        <v>0</v>
      </c>
      <c r="BF147" s="141">
        <f>IF(N147="snížená",J147,0)</f>
        <v>0</v>
      </c>
      <c r="BG147" s="141">
        <f>IF(N147="zákl. přenesená",J147,0)</f>
        <v>0</v>
      </c>
      <c r="BH147" s="141">
        <f>IF(N147="sníž. přenesená",J147,0)</f>
        <v>0</v>
      </c>
      <c r="BI147" s="141">
        <f>IF(N147="nulová",J147,0)</f>
        <v>0</v>
      </c>
      <c r="BJ147" s="18" t="s">
        <v>84</v>
      </c>
      <c r="BK147" s="141">
        <f>ROUND(I147*H147,2)</f>
        <v>0</v>
      </c>
      <c r="BL147" s="18" t="s">
        <v>629</v>
      </c>
      <c r="BM147" s="140" t="s">
        <v>3202</v>
      </c>
    </row>
    <row r="148" spans="2:65" s="1" customFormat="1" ht="11.25">
      <c r="B148" s="34"/>
      <c r="D148" s="163" t="s">
        <v>274</v>
      </c>
      <c r="F148" s="164" t="s">
        <v>3203</v>
      </c>
      <c r="I148" s="165"/>
      <c r="L148" s="34"/>
      <c r="M148" s="166"/>
      <c r="T148" s="55"/>
      <c r="AT148" s="18" t="s">
        <v>274</v>
      </c>
      <c r="AU148" s="18" t="s">
        <v>84</v>
      </c>
    </row>
    <row r="149" spans="2:65" s="13" customFormat="1" ht="33.75">
      <c r="B149" s="149"/>
      <c r="D149" s="143" t="s">
        <v>249</v>
      </c>
      <c r="E149" s="150" t="s">
        <v>19</v>
      </c>
      <c r="F149" s="151" t="s">
        <v>3204</v>
      </c>
      <c r="H149" s="152">
        <v>220</v>
      </c>
      <c r="I149" s="153"/>
      <c r="L149" s="149"/>
      <c r="M149" s="154"/>
      <c r="T149" s="155"/>
      <c r="AT149" s="150" t="s">
        <v>249</v>
      </c>
      <c r="AU149" s="150" t="s">
        <v>84</v>
      </c>
      <c r="AV149" s="13" t="s">
        <v>87</v>
      </c>
      <c r="AW149" s="13" t="s">
        <v>37</v>
      </c>
      <c r="AX149" s="13" t="s">
        <v>76</v>
      </c>
      <c r="AY149" s="150" t="s">
        <v>223</v>
      </c>
    </row>
    <row r="150" spans="2:65" s="13" customFormat="1" ht="22.5">
      <c r="B150" s="149"/>
      <c r="D150" s="143" t="s">
        <v>249</v>
      </c>
      <c r="E150" s="150" t="s">
        <v>19</v>
      </c>
      <c r="F150" s="151" t="s">
        <v>3205</v>
      </c>
      <c r="H150" s="152">
        <v>97</v>
      </c>
      <c r="I150" s="153"/>
      <c r="L150" s="149"/>
      <c r="M150" s="154"/>
      <c r="T150" s="155"/>
      <c r="AT150" s="150" t="s">
        <v>249</v>
      </c>
      <c r="AU150" s="150" t="s">
        <v>84</v>
      </c>
      <c r="AV150" s="13" t="s">
        <v>87</v>
      </c>
      <c r="AW150" s="13" t="s">
        <v>37</v>
      </c>
      <c r="AX150" s="13" t="s">
        <v>76</v>
      </c>
      <c r="AY150" s="150" t="s">
        <v>223</v>
      </c>
    </row>
    <row r="151" spans="2:65" s="14" customFormat="1" ht="11.25">
      <c r="B151" s="156"/>
      <c r="D151" s="143" t="s">
        <v>249</v>
      </c>
      <c r="E151" s="157" t="s">
        <v>19</v>
      </c>
      <c r="F151" s="158" t="s">
        <v>253</v>
      </c>
      <c r="H151" s="159">
        <v>317</v>
      </c>
      <c r="I151" s="160"/>
      <c r="L151" s="156"/>
      <c r="M151" s="161"/>
      <c r="T151" s="162"/>
      <c r="AT151" s="157" t="s">
        <v>249</v>
      </c>
      <c r="AU151" s="157" t="s">
        <v>84</v>
      </c>
      <c r="AV151" s="14" t="s">
        <v>232</v>
      </c>
      <c r="AW151" s="14" t="s">
        <v>37</v>
      </c>
      <c r="AX151" s="14" t="s">
        <v>84</v>
      </c>
      <c r="AY151" s="157" t="s">
        <v>223</v>
      </c>
    </row>
    <row r="152" spans="2:65" s="1" customFormat="1" ht="24.2" customHeight="1">
      <c r="B152" s="34"/>
      <c r="C152" s="129" t="s">
        <v>411</v>
      </c>
      <c r="D152" s="129" t="s">
        <v>227</v>
      </c>
      <c r="E152" s="130" t="s">
        <v>3206</v>
      </c>
      <c r="F152" s="131" t="s">
        <v>3207</v>
      </c>
      <c r="G152" s="132" t="s">
        <v>230</v>
      </c>
      <c r="H152" s="133">
        <v>7</v>
      </c>
      <c r="I152" s="134"/>
      <c r="J152" s="135">
        <f>ROUND(I152*H152,2)</f>
        <v>0</v>
      </c>
      <c r="K152" s="131" t="s">
        <v>231</v>
      </c>
      <c r="L152" s="34"/>
      <c r="M152" s="136" t="s">
        <v>19</v>
      </c>
      <c r="N152" s="137" t="s">
        <v>47</v>
      </c>
      <c r="P152" s="138">
        <f>O152*H152</f>
        <v>0</v>
      </c>
      <c r="Q152" s="138">
        <v>0.216</v>
      </c>
      <c r="R152" s="138">
        <f>Q152*H152</f>
        <v>1.512</v>
      </c>
      <c r="S152" s="138">
        <v>0</v>
      </c>
      <c r="T152" s="139">
        <f>S152*H152</f>
        <v>0</v>
      </c>
      <c r="AR152" s="140" t="s">
        <v>629</v>
      </c>
      <c r="AT152" s="140" t="s">
        <v>227</v>
      </c>
      <c r="AU152" s="140" t="s">
        <v>84</v>
      </c>
      <c r="AY152" s="18" t="s">
        <v>223</v>
      </c>
      <c r="BE152" s="141">
        <f>IF(N152="základní",J152,0)</f>
        <v>0</v>
      </c>
      <c r="BF152" s="141">
        <f>IF(N152="snížená",J152,0)</f>
        <v>0</v>
      </c>
      <c r="BG152" s="141">
        <f>IF(N152="zákl. přenesená",J152,0)</f>
        <v>0</v>
      </c>
      <c r="BH152" s="141">
        <f>IF(N152="sníž. přenesená",J152,0)</f>
        <v>0</v>
      </c>
      <c r="BI152" s="141">
        <f>IF(N152="nulová",J152,0)</f>
        <v>0</v>
      </c>
      <c r="BJ152" s="18" t="s">
        <v>84</v>
      </c>
      <c r="BK152" s="141">
        <f>ROUND(I152*H152,2)</f>
        <v>0</v>
      </c>
      <c r="BL152" s="18" t="s">
        <v>629</v>
      </c>
      <c r="BM152" s="140" t="s">
        <v>3208</v>
      </c>
    </row>
    <row r="153" spans="2:65" s="1" customFormat="1" ht="37.9" customHeight="1">
      <c r="B153" s="34"/>
      <c r="C153" s="174" t="s">
        <v>416</v>
      </c>
      <c r="D153" s="174" t="s">
        <v>314</v>
      </c>
      <c r="E153" s="175" t="s">
        <v>3209</v>
      </c>
      <c r="F153" s="176" t="s">
        <v>3210</v>
      </c>
      <c r="G153" s="177" t="s">
        <v>230</v>
      </c>
      <c r="H153" s="178">
        <v>7</v>
      </c>
      <c r="I153" s="179"/>
      <c r="J153" s="180">
        <f>ROUND(I153*H153,2)</f>
        <v>0</v>
      </c>
      <c r="K153" s="176" t="s">
        <v>231</v>
      </c>
      <c r="L153" s="181"/>
      <c r="M153" s="182" t="s">
        <v>19</v>
      </c>
      <c r="N153" s="183" t="s">
        <v>47</v>
      </c>
      <c r="P153" s="138">
        <f>O153*H153</f>
        <v>0</v>
      </c>
      <c r="Q153" s="138">
        <v>1.7149999999999999E-2</v>
      </c>
      <c r="R153" s="138">
        <f>Q153*H153</f>
        <v>0.12004999999999999</v>
      </c>
      <c r="S153" s="138">
        <v>0</v>
      </c>
      <c r="T153" s="139">
        <f>S153*H153</f>
        <v>0</v>
      </c>
      <c r="AR153" s="140" t="s">
        <v>485</v>
      </c>
      <c r="AT153" s="140" t="s">
        <v>314</v>
      </c>
      <c r="AU153" s="140" t="s">
        <v>84</v>
      </c>
      <c r="AY153" s="18" t="s">
        <v>223</v>
      </c>
      <c r="BE153" s="141">
        <f>IF(N153="základní",J153,0)</f>
        <v>0</v>
      </c>
      <c r="BF153" s="141">
        <f>IF(N153="snížená",J153,0)</f>
        <v>0</v>
      </c>
      <c r="BG153" s="141">
        <f>IF(N153="zákl. přenesená",J153,0)</f>
        <v>0</v>
      </c>
      <c r="BH153" s="141">
        <f>IF(N153="sníž. přenesená",J153,0)</f>
        <v>0</v>
      </c>
      <c r="BI153" s="141">
        <f>IF(N153="nulová",J153,0)</f>
        <v>0</v>
      </c>
      <c r="BJ153" s="18" t="s">
        <v>84</v>
      </c>
      <c r="BK153" s="141">
        <f>ROUND(I153*H153,2)</f>
        <v>0</v>
      </c>
      <c r="BL153" s="18" t="s">
        <v>485</v>
      </c>
      <c r="BM153" s="140" t="s">
        <v>3211</v>
      </c>
    </row>
    <row r="154" spans="2:65" s="1" customFormat="1" ht="33" customHeight="1">
      <c r="B154" s="34"/>
      <c r="C154" s="129" t="s">
        <v>421</v>
      </c>
      <c r="D154" s="129" t="s">
        <v>227</v>
      </c>
      <c r="E154" s="130" t="s">
        <v>3106</v>
      </c>
      <c r="F154" s="131" t="s">
        <v>3107</v>
      </c>
      <c r="G154" s="132" t="s">
        <v>265</v>
      </c>
      <c r="H154" s="133">
        <v>1508.326</v>
      </c>
      <c r="I154" s="134"/>
      <c r="J154" s="135">
        <f>ROUND(I154*H154,2)</f>
        <v>0</v>
      </c>
      <c r="K154" s="131" t="s">
        <v>272</v>
      </c>
      <c r="L154" s="34"/>
      <c r="M154" s="136" t="s">
        <v>19</v>
      </c>
      <c r="N154" s="137" t="s">
        <v>47</v>
      </c>
      <c r="P154" s="138">
        <f>O154*H154</f>
        <v>0</v>
      </c>
      <c r="Q154" s="138">
        <v>0</v>
      </c>
      <c r="R154" s="138">
        <f>Q154*H154</f>
        <v>0</v>
      </c>
      <c r="S154" s="138">
        <v>0</v>
      </c>
      <c r="T154" s="139">
        <f>S154*H154</f>
        <v>0</v>
      </c>
      <c r="AR154" s="140" t="s">
        <v>629</v>
      </c>
      <c r="AT154" s="140" t="s">
        <v>227</v>
      </c>
      <c r="AU154" s="140" t="s">
        <v>84</v>
      </c>
      <c r="AY154" s="18" t="s">
        <v>223</v>
      </c>
      <c r="BE154" s="141">
        <f>IF(N154="základní",J154,0)</f>
        <v>0</v>
      </c>
      <c r="BF154" s="141">
        <f>IF(N154="snížená",J154,0)</f>
        <v>0</v>
      </c>
      <c r="BG154" s="141">
        <f>IF(N154="zákl. přenesená",J154,0)</f>
        <v>0</v>
      </c>
      <c r="BH154" s="141">
        <f>IF(N154="sníž. přenesená",J154,0)</f>
        <v>0</v>
      </c>
      <c r="BI154" s="141">
        <f>IF(N154="nulová",J154,0)</f>
        <v>0</v>
      </c>
      <c r="BJ154" s="18" t="s">
        <v>84</v>
      </c>
      <c r="BK154" s="141">
        <f>ROUND(I154*H154,2)</f>
        <v>0</v>
      </c>
      <c r="BL154" s="18" t="s">
        <v>629</v>
      </c>
      <c r="BM154" s="140" t="s">
        <v>3212</v>
      </c>
    </row>
    <row r="155" spans="2:65" s="1" customFormat="1" ht="11.25">
      <c r="B155" s="34"/>
      <c r="D155" s="163" t="s">
        <v>274</v>
      </c>
      <c r="F155" s="164" t="s">
        <v>3109</v>
      </c>
      <c r="I155" s="165"/>
      <c r="L155" s="34"/>
      <c r="M155" s="166"/>
      <c r="T155" s="55"/>
      <c r="AT155" s="18" t="s">
        <v>274</v>
      </c>
      <c r="AU155" s="18" t="s">
        <v>84</v>
      </c>
    </row>
    <row r="156" spans="2:65" s="1" customFormat="1" ht="37.9" customHeight="1">
      <c r="B156" s="34"/>
      <c r="C156" s="129" t="s">
        <v>426</v>
      </c>
      <c r="D156" s="129" t="s">
        <v>227</v>
      </c>
      <c r="E156" s="130" t="s">
        <v>3213</v>
      </c>
      <c r="F156" s="131" t="s">
        <v>3214</v>
      </c>
      <c r="G156" s="132" t="s">
        <v>230</v>
      </c>
      <c r="H156" s="133">
        <v>2</v>
      </c>
      <c r="I156" s="134"/>
      <c r="J156" s="135">
        <f>ROUND(I156*H156,2)</f>
        <v>0</v>
      </c>
      <c r="K156" s="131" t="s">
        <v>272</v>
      </c>
      <c r="L156" s="34"/>
      <c r="M156" s="136" t="s">
        <v>19</v>
      </c>
      <c r="N156" s="137" t="s">
        <v>47</v>
      </c>
      <c r="P156" s="138">
        <f>O156*H156</f>
        <v>0</v>
      </c>
      <c r="Q156" s="138">
        <v>0</v>
      </c>
      <c r="R156" s="138">
        <f>Q156*H156</f>
        <v>0</v>
      </c>
      <c r="S156" s="138">
        <v>0</v>
      </c>
      <c r="T156" s="139">
        <f>S156*H156</f>
        <v>0</v>
      </c>
      <c r="AR156" s="140" t="s">
        <v>340</v>
      </c>
      <c r="AT156" s="140" t="s">
        <v>227</v>
      </c>
      <c r="AU156" s="140" t="s">
        <v>84</v>
      </c>
      <c r="AY156" s="18" t="s">
        <v>223</v>
      </c>
      <c r="BE156" s="141">
        <f>IF(N156="základní",J156,0)</f>
        <v>0</v>
      </c>
      <c r="BF156" s="141">
        <f>IF(N156="snížená",J156,0)</f>
        <v>0</v>
      </c>
      <c r="BG156" s="141">
        <f>IF(N156="zákl. přenesená",J156,0)</f>
        <v>0</v>
      </c>
      <c r="BH156" s="141">
        <f>IF(N156="sníž. přenesená",J156,0)</f>
        <v>0</v>
      </c>
      <c r="BI156" s="141">
        <f>IF(N156="nulová",J156,0)</f>
        <v>0</v>
      </c>
      <c r="BJ156" s="18" t="s">
        <v>84</v>
      </c>
      <c r="BK156" s="141">
        <f>ROUND(I156*H156,2)</f>
        <v>0</v>
      </c>
      <c r="BL156" s="18" t="s">
        <v>340</v>
      </c>
      <c r="BM156" s="140" t="s">
        <v>3215</v>
      </c>
    </row>
    <row r="157" spans="2:65" s="1" customFormat="1" ht="11.25">
      <c r="B157" s="34"/>
      <c r="D157" s="163" t="s">
        <v>274</v>
      </c>
      <c r="F157" s="164" t="s">
        <v>3216</v>
      </c>
      <c r="I157" s="165"/>
      <c r="L157" s="34"/>
      <c r="M157" s="166"/>
      <c r="T157" s="55"/>
      <c r="AT157" s="18" t="s">
        <v>274</v>
      </c>
      <c r="AU157" s="18" t="s">
        <v>84</v>
      </c>
    </row>
    <row r="158" spans="2:65" s="1" customFormat="1" ht="16.5" customHeight="1">
      <c r="B158" s="34"/>
      <c r="C158" s="174" t="s">
        <v>433</v>
      </c>
      <c r="D158" s="174" t="s">
        <v>314</v>
      </c>
      <c r="E158" s="175" t="s">
        <v>3217</v>
      </c>
      <c r="F158" s="176" t="s">
        <v>3218</v>
      </c>
      <c r="G158" s="177" t="s">
        <v>230</v>
      </c>
      <c r="H158" s="178">
        <v>2</v>
      </c>
      <c r="I158" s="179"/>
      <c r="J158" s="180">
        <f>ROUND(I158*H158,2)</f>
        <v>0</v>
      </c>
      <c r="K158" s="176" t="s">
        <v>231</v>
      </c>
      <c r="L158" s="181"/>
      <c r="M158" s="182" t="s">
        <v>19</v>
      </c>
      <c r="N158" s="183" t="s">
        <v>47</v>
      </c>
      <c r="P158" s="138">
        <f>O158*H158</f>
        <v>0</v>
      </c>
      <c r="Q158" s="138">
        <v>1.2999999999999999E-2</v>
      </c>
      <c r="R158" s="138">
        <f>Q158*H158</f>
        <v>2.5999999999999999E-2</v>
      </c>
      <c r="S158" s="138">
        <v>0</v>
      </c>
      <c r="T158" s="139">
        <f>S158*H158</f>
        <v>0</v>
      </c>
      <c r="AR158" s="140" t="s">
        <v>3219</v>
      </c>
      <c r="AT158" s="140" t="s">
        <v>314</v>
      </c>
      <c r="AU158" s="140" t="s">
        <v>84</v>
      </c>
      <c r="AY158" s="18" t="s">
        <v>223</v>
      </c>
      <c r="BE158" s="141">
        <f>IF(N158="základní",J158,0)</f>
        <v>0</v>
      </c>
      <c r="BF158" s="141">
        <f>IF(N158="snížená",J158,0)</f>
        <v>0</v>
      </c>
      <c r="BG158" s="141">
        <f>IF(N158="zákl. přenesená",J158,0)</f>
        <v>0</v>
      </c>
      <c r="BH158" s="141">
        <f>IF(N158="sníž. přenesená",J158,0)</f>
        <v>0</v>
      </c>
      <c r="BI158" s="141">
        <f>IF(N158="nulová",J158,0)</f>
        <v>0</v>
      </c>
      <c r="BJ158" s="18" t="s">
        <v>84</v>
      </c>
      <c r="BK158" s="141">
        <f>ROUND(I158*H158,2)</f>
        <v>0</v>
      </c>
      <c r="BL158" s="18" t="s">
        <v>629</v>
      </c>
      <c r="BM158" s="140" t="s">
        <v>3220</v>
      </c>
    </row>
    <row r="159" spans="2:65" s="1" customFormat="1" ht="37.9" customHeight="1">
      <c r="B159" s="34"/>
      <c r="C159" s="129" t="s">
        <v>439</v>
      </c>
      <c r="D159" s="129" t="s">
        <v>227</v>
      </c>
      <c r="E159" s="130" t="s">
        <v>3221</v>
      </c>
      <c r="F159" s="131" t="s">
        <v>3222</v>
      </c>
      <c r="G159" s="132" t="s">
        <v>563</v>
      </c>
      <c r="H159" s="133">
        <v>1498</v>
      </c>
      <c r="I159" s="134"/>
      <c r="J159" s="135">
        <f>ROUND(I159*H159,2)</f>
        <v>0</v>
      </c>
      <c r="K159" s="131" t="s">
        <v>272</v>
      </c>
      <c r="L159" s="34"/>
      <c r="M159" s="136" t="s">
        <v>19</v>
      </c>
      <c r="N159" s="137" t="s">
        <v>47</v>
      </c>
      <c r="P159" s="138">
        <f>O159*H159</f>
        <v>0</v>
      </c>
      <c r="Q159" s="138">
        <v>0.35099999999999998</v>
      </c>
      <c r="R159" s="138">
        <f>Q159*H159</f>
        <v>525.798</v>
      </c>
      <c r="S159" s="138">
        <v>0</v>
      </c>
      <c r="T159" s="139">
        <f>S159*H159</f>
        <v>0</v>
      </c>
      <c r="AR159" s="140" t="s">
        <v>629</v>
      </c>
      <c r="AT159" s="140" t="s">
        <v>227</v>
      </c>
      <c r="AU159" s="140" t="s">
        <v>84</v>
      </c>
      <c r="AY159" s="18" t="s">
        <v>223</v>
      </c>
      <c r="BE159" s="141">
        <f>IF(N159="základní",J159,0)</f>
        <v>0</v>
      </c>
      <c r="BF159" s="141">
        <f>IF(N159="snížená",J159,0)</f>
        <v>0</v>
      </c>
      <c r="BG159" s="141">
        <f>IF(N159="zákl. přenesená",J159,0)</f>
        <v>0</v>
      </c>
      <c r="BH159" s="141">
        <f>IF(N159="sníž. přenesená",J159,0)</f>
        <v>0</v>
      </c>
      <c r="BI159" s="141">
        <f>IF(N159="nulová",J159,0)</f>
        <v>0</v>
      </c>
      <c r="BJ159" s="18" t="s">
        <v>84</v>
      </c>
      <c r="BK159" s="141">
        <f>ROUND(I159*H159,2)</f>
        <v>0</v>
      </c>
      <c r="BL159" s="18" t="s">
        <v>629</v>
      </c>
      <c r="BM159" s="140" t="s">
        <v>3223</v>
      </c>
    </row>
    <row r="160" spans="2:65" s="1" customFormat="1" ht="11.25">
      <c r="B160" s="34"/>
      <c r="D160" s="163" t="s">
        <v>274</v>
      </c>
      <c r="F160" s="164" t="s">
        <v>3224</v>
      </c>
      <c r="I160" s="165"/>
      <c r="L160" s="34"/>
      <c r="M160" s="166"/>
      <c r="T160" s="55"/>
      <c r="AT160" s="18" t="s">
        <v>274</v>
      </c>
      <c r="AU160" s="18" t="s">
        <v>84</v>
      </c>
    </row>
    <row r="161" spans="2:65" s="13" customFormat="1" ht="11.25">
      <c r="B161" s="149"/>
      <c r="D161" s="143" t="s">
        <v>249</v>
      </c>
      <c r="E161" s="150" t="s">
        <v>19</v>
      </c>
      <c r="F161" s="151" t="s">
        <v>3225</v>
      </c>
      <c r="H161" s="152">
        <v>1498</v>
      </c>
      <c r="I161" s="153"/>
      <c r="L161" s="149"/>
      <c r="M161" s="154"/>
      <c r="T161" s="155"/>
      <c r="AT161" s="150" t="s">
        <v>249</v>
      </c>
      <c r="AU161" s="150" t="s">
        <v>84</v>
      </c>
      <c r="AV161" s="13" t="s">
        <v>87</v>
      </c>
      <c r="AW161" s="13" t="s">
        <v>37</v>
      </c>
      <c r="AX161" s="13" t="s">
        <v>84</v>
      </c>
      <c r="AY161" s="150" t="s">
        <v>223</v>
      </c>
    </row>
    <row r="162" spans="2:65" s="1" customFormat="1" ht="37.9" customHeight="1">
      <c r="B162" s="34"/>
      <c r="C162" s="129" t="s">
        <v>446</v>
      </c>
      <c r="D162" s="129" t="s">
        <v>227</v>
      </c>
      <c r="E162" s="130" t="s">
        <v>3226</v>
      </c>
      <c r="F162" s="131" t="s">
        <v>3227</v>
      </c>
      <c r="G162" s="132" t="s">
        <v>563</v>
      </c>
      <c r="H162" s="133">
        <v>1498</v>
      </c>
      <c r="I162" s="134"/>
      <c r="J162" s="135">
        <f>ROUND(I162*H162,2)</f>
        <v>0</v>
      </c>
      <c r="K162" s="131" t="s">
        <v>272</v>
      </c>
      <c r="L162" s="34"/>
      <c r="M162" s="136" t="s">
        <v>19</v>
      </c>
      <c r="N162" s="137" t="s">
        <v>47</v>
      </c>
      <c r="P162" s="138">
        <f>O162*H162</f>
        <v>0</v>
      </c>
      <c r="Q162" s="138">
        <v>6.9999999999999994E-5</v>
      </c>
      <c r="R162" s="138">
        <f>Q162*H162</f>
        <v>0.10485999999999999</v>
      </c>
      <c r="S162" s="138">
        <v>0</v>
      </c>
      <c r="T162" s="139">
        <f>S162*H162</f>
        <v>0</v>
      </c>
      <c r="AR162" s="140" t="s">
        <v>629</v>
      </c>
      <c r="AT162" s="140" t="s">
        <v>227</v>
      </c>
      <c r="AU162" s="140" t="s">
        <v>84</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629</v>
      </c>
      <c r="BM162" s="140" t="s">
        <v>3228</v>
      </c>
    </row>
    <row r="163" spans="2:65" s="1" customFormat="1" ht="11.25">
      <c r="B163" s="34"/>
      <c r="D163" s="163" t="s">
        <v>274</v>
      </c>
      <c r="F163" s="164" t="s">
        <v>3229</v>
      </c>
      <c r="I163" s="165"/>
      <c r="L163" s="34"/>
      <c r="M163" s="166"/>
      <c r="T163" s="55"/>
      <c r="AT163" s="18" t="s">
        <v>274</v>
      </c>
      <c r="AU163" s="18" t="s">
        <v>84</v>
      </c>
    </row>
    <row r="164" spans="2:65" s="13" customFormat="1" ht="11.25">
      <c r="B164" s="149"/>
      <c r="D164" s="143" t="s">
        <v>249</v>
      </c>
      <c r="E164" s="150" t="s">
        <v>19</v>
      </c>
      <c r="F164" s="151" t="s">
        <v>3225</v>
      </c>
      <c r="H164" s="152">
        <v>1498</v>
      </c>
      <c r="I164" s="153"/>
      <c r="L164" s="149"/>
      <c r="M164" s="154"/>
      <c r="T164" s="155"/>
      <c r="AT164" s="150" t="s">
        <v>249</v>
      </c>
      <c r="AU164" s="150" t="s">
        <v>84</v>
      </c>
      <c r="AV164" s="13" t="s">
        <v>87</v>
      </c>
      <c r="AW164" s="13" t="s">
        <v>37</v>
      </c>
      <c r="AX164" s="13" t="s">
        <v>84</v>
      </c>
      <c r="AY164" s="150" t="s">
        <v>223</v>
      </c>
    </row>
    <row r="165" spans="2:65" s="1" customFormat="1" ht="44.25" customHeight="1">
      <c r="B165" s="34"/>
      <c r="C165" s="129" t="s">
        <v>452</v>
      </c>
      <c r="D165" s="129" t="s">
        <v>227</v>
      </c>
      <c r="E165" s="130" t="s">
        <v>3230</v>
      </c>
      <c r="F165" s="131" t="s">
        <v>3231</v>
      </c>
      <c r="G165" s="132" t="s">
        <v>563</v>
      </c>
      <c r="H165" s="133">
        <v>2675.5</v>
      </c>
      <c r="I165" s="134"/>
      <c r="J165" s="135">
        <f>ROUND(I165*H165,2)</f>
        <v>0</v>
      </c>
      <c r="K165" s="131" t="s">
        <v>272</v>
      </c>
      <c r="L165" s="34"/>
      <c r="M165" s="136" t="s">
        <v>19</v>
      </c>
      <c r="N165" s="137" t="s">
        <v>47</v>
      </c>
      <c r="P165" s="138">
        <f>O165*H165</f>
        <v>0</v>
      </c>
      <c r="Q165" s="138">
        <v>0.108</v>
      </c>
      <c r="R165" s="138">
        <f>Q165*H165</f>
        <v>288.95400000000001</v>
      </c>
      <c r="S165" s="138">
        <v>0</v>
      </c>
      <c r="T165" s="139">
        <f>S165*H165</f>
        <v>0</v>
      </c>
      <c r="AR165" s="140" t="s">
        <v>629</v>
      </c>
      <c r="AT165" s="140" t="s">
        <v>227</v>
      </c>
      <c r="AU165" s="140" t="s">
        <v>84</v>
      </c>
      <c r="AY165" s="18" t="s">
        <v>223</v>
      </c>
      <c r="BE165" s="141">
        <f>IF(N165="základní",J165,0)</f>
        <v>0</v>
      </c>
      <c r="BF165" s="141">
        <f>IF(N165="snížená",J165,0)</f>
        <v>0</v>
      </c>
      <c r="BG165" s="141">
        <f>IF(N165="zákl. přenesená",J165,0)</f>
        <v>0</v>
      </c>
      <c r="BH165" s="141">
        <f>IF(N165="sníž. přenesená",J165,0)</f>
        <v>0</v>
      </c>
      <c r="BI165" s="141">
        <f>IF(N165="nulová",J165,0)</f>
        <v>0</v>
      </c>
      <c r="BJ165" s="18" t="s">
        <v>84</v>
      </c>
      <c r="BK165" s="141">
        <f>ROUND(I165*H165,2)</f>
        <v>0</v>
      </c>
      <c r="BL165" s="18" t="s">
        <v>629</v>
      </c>
      <c r="BM165" s="140" t="s">
        <v>3232</v>
      </c>
    </row>
    <row r="166" spans="2:65" s="1" customFormat="1" ht="11.25">
      <c r="B166" s="34"/>
      <c r="D166" s="163" t="s">
        <v>274</v>
      </c>
      <c r="F166" s="164" t="s">
        <v>3233</v>
      </c>
      <c r="I166" s="165"/>
      <c r="L166" s="34"/>
      <c r="M166" s="166"/>
      <c r="T166" s="55"/>
      <c r="AT166" s="18" t="s">
        <v>274</v>
      </c>
      <c r="AU166" s="18" t="s">
        <v>84</v>
      </c>
    </row>
    <row r="167" spans="2:65" s="13" customFormat="1" ht="11.25">
      <c r="B167" s="149"/>
      <c r="D167" s="143" t="s">
        <v>249</v>
      </c>
      <c r="E167" s="150" t="s">
        <v>19</v>
      </c>
      <c r="F167" s="151" t="s">
        <v>3234</v>
      </c>
      <c r="H167" s="152">
        <v>2675.5</v>
      </c>
      <c r="I167" s="153"/>
      <c r="L167" s="149"/>
      <c r="M167" s="154"/>
      <c r="T167" s="155"/>
      <c r="AT167" s="150" t="s">
        <v>249</v>
      </c>
      <c r="AU167" s="150" t="s">
        <v>84</v>
      </c>
      <c r="AV167" s="13" t="s">
        <v>87</v>
      </c>
      <c r="AW167" s="13" t="s">
        <v>37</v>
      </c>
      <c r="AX167" s="13" t="s">
        <v>84</v>
      </c>
      <c r="AY167" s="150" t="s">
        <v>223</v>
      </c>
    </row>
    <row r="168" spans="2:65" s="1" customFormat="1" ht="24.2" customHeight="1">
      <c r="B168" s="34"/>
      <c r="C168" s="174" t="s">
        <v>459</v>
      </c>
      <c r="D168" s="174" t="s">
        <v>314</v>
      </c>
      <c r="E168" s="175" t="s">
        <v>3235</v>
      </c>
      <c r="F168" s="176" t="s">
        <v>3236</v>
      </c>
      <c r="G168" s="177" t="s">
        <v>563</v>
      </c>
      <c r="H168" s="178">
        <v>2943.05</v>
      </c>
      <c r="I168" s="179"/>
      <c r="J168" s="180">
        <f>ROUND(I168*H168,2)</f>
        <v>0</v>
      </c>
      <c r="K168" s="176" t="s">
        <v>272</v>
      </c>
      <c r="L168" s="181"/>
      <c r="M168" s="182" t="s">
        <v>19</v>
      </c>
      <c r="N168" s="183" t="s">
        <v>47</v>
      </c>
      <c r="P168" s="138">
        <f>O168*H168</f>
        <v>0</v>
      </c>
      <c r="Q168" s="138">
        <v>3.5E-4</v>
      </c>
      <c r="R168" s="138">
        <f>Q168*H168</f>
        <v>1.0300675000000001</v>
      </c>
      <c r="S168" s="138">
        <v>0</v>
      </c>
      <c r="T168" s="139">
        <f>S168*H168</f>
        <v>0</v>
      </c>
      <c r="AR168" s="140" t="s">
        <v>485</v>
      </c>
      <c r="AT168" s="140" t="s">
        <v>314</v>
      </c>
      <c r="AU168" s="140" t="s">
        <v>84</v>
      </c>
      <c r="AY168" s="18" t="s">
        <v>223</v>
      </c>
      <c r="BE168" s="141">
        <f>IF(N168="základní",J168,0)</f>
        <v>0</v>
      </c>
      <c r="BF168" s="141">
        <f>IF(N168="snížená",J168,0)</f>
        <v>0</v>
      </c>
      <c r="BG168" s="141">
        <f>IF(N168="zákl. přenesená",J168,0)</f>
        <v>0</v>
      </c>
      <c r="BH168" s="141">
        <f>IF(N168="sníž. přenesená",J168,0)</f>
        <v>0</v>
      </c>
      <c r="BI168" s="141">
        <f>IF(N168="nulová",J168,0)</f>
        <v>0</v>
      </c>
      <c r="BJ168" s="18" t="s">
        <v>84</v>
      </c>
      <c r="BK168" s="141">
        <f>ROUND(I168*H168,2)</f>
        <v>0</v>
      </c>
      <c r="BL168" s="18" t="s">
        <v>485</v>
      </c>
      <c r="BM168" s="140" t="s">
        <v>3237</v>
      </c>
    </row>
    <row r="169" spans="2:65" s="13" customFormat="1" ht="11.25">
      <c r="B169" s="149"/>
      <c r="D169" s="143" t="s">
        <v>249</v>
      </c>
      <c r="F169" s="151" t="s">
        <v>3238</v>
      </c>
      <c r="H169" s="152">
        <v>2943.05</v>
      </c>
      <c r="I169" s="153"/>
      <c r="L169" s="149"/>
      <c r="M169" s="154"/>
      <c r="T169" s="155"/>
      <c r="AT169" s="150" t="s">
        <v>249</v>
      </c>
      <c r="AU169" s="150" t="s">
        <v>84</v>
      </c>
      <c r="AV169" s="13" t="s">
        <v>87</v>
      </c>
      <c r="AW169" s="13" t="s">
        <v>4</v>
      </c>
      <c r="AX169" s="13" t="s">
        <v>84</v>
      </c>
      <c r="AY169" s="150" t="s">
        <v>223</v>
      </c>
    </row>
    <row r="170" spans="2:65" s="1" customFormat="1" ht="55.5" customHeight="1">
      <c r="B170" s="34"/>
      <c r="C170" s="129" t="s">
        <v>465</v>
      </c>
      <c r="D170" s="129" t="s">
        <v>227</v>
      </c>
      <c r="E170" s="130" t="s">
        <v>3239</v>
      </c>
      <c r="F170" s="131" t="s">
        <v>3240</v>
      </c>
      <c r="G170" s="132" t="s">
        <v>563</v>
      </c>
      <c r="H170" s="133">
        <v>1181</v>
      </c>
      <c r="I170" s="134"/>
      <c r="J170" s="135">
        <f>ROUND(I170*H170,2)</f>
        <v>0</v>
      </c>
      <c r="K170" s="131" t="s">
        <v>272</v>
      </c>
      <c r="L170" s="34"/>
      <c r="M170" s="136" t="s">
        <v>19</v>
      </c>
      <c r="N170" s="137" t="s">
        <v>47</v>
      </c>
      <c r="P170" s="138">
        <f>O170*H170</f>
        <v>0</v>
      </c>
      <c r="Q170" s="138">
        <v>0</v>
      </c>
      <c r="R170" s="138">
        <f>Q170*H170</f>
        <v>0</v>
      </c>
      <c r="S170" s="138">
        <v>0</v>
      </c>
      <c r="T170" s="139">
        <f>S170*H170</f>
        <v>0</v>
      </c>
      <c r="AR170" s="140" t="s">
        <v>629</v>
      </c>
      <c r="AT170" s="140" t="s">
        <v>227</v>
      </c>
      <c r="AU170" s="140" t="s">
        <v>84</v>
      </c>
      <c r="AY170" s="18" t="s">
        <v>223</v>
      </c>
      <c r="BE170" s="141">
        <f>IF(N170="základní",J170,0)</f>
        <v>0</v>
      </c>
      <c r="BF170" s="141">
        <f>IF(N170="snížená",J170,0)</f>
        <v>0</v>
      </c>
      <c r="BG170" s="141">
        <f>IF(N170="zákl. přenesená",J170,0)</f>
        <v>0</v>
      </c>
      <c r="BH170" s="141">
        <f>IF(N170="sníž. přenesená",J170,0)</f>
        <v>0</v>
      </c>
      <c r="BI170" s="141">
        <f>IF(N170="nulová",J170,0)</f>
        <v>0</v>
      </c>
      <c r="BJ170" s="18" t="s">
        <v>84</v>
      </c>
      <c r="BK170" s="141">
        <f>ROUND(I170*H170,2)</f>
        <v>0</v>
      </c>
      <c r="BL170" s="18" t="s">
        <v>629</v>
      </c>
      <c r="BM170" s="140" t="s">
        <v>3241</v>
      </c>
    </row>
    <row r="171" spans="2:65" s="1" customFormat="1" ht="11.25">
      <c r="B171" s="34"/>
      <c r="D171" s="163" t="s">
        <v>274</v>
      </c>
      <c r="F171" s="164" t="s">
        <v>3242</v>
      </c>
      <c r="I171" s="165"/>
      <c r="L171" s="34"/>
      <c r="M171" s="166"/>
      <c r="T171" s="55"/>
      <c r="AT171" s="18" t="s">
        <v>274</v>
      </c>
      <c r="AU171" s="18" t="s">
        <v>84</v>
      </c>
    </row>
    <row r="172" spans="2:65" s="1" customFormat="1" ht="16.5" customHeight="1">
      <c r="B172" s="34"/>
      <c r="C172" s="174" t="s">
        <v>471</v>
      </c>
      <c r="D172" s="174" t="s">
        <v>314</v>
      </c>
      <c r="E172" s="175" t="s">
        <v>3243</v>
      </c>
      <c r="F172" s="176" t="s">
        <v>3244</v>
      </c>
      <c r="G172" s="177" t="s">
        <v>265</v>
      </c>
      <c r="H172" s="178">
        <v>206.67599999999999</v>
      </c>
      <c r="I172" s="179"/>
      <c r="J172" s="180">
        <f>ROUND(I172*H172,2)</f>
        <v>0</v>
      </c>
      <c r="K172" s="176" t="s">
        <v>272</v>
      </c>
      <c r="L172" s="181"/>
      <c r="M172" s="182" t="s">
        <v>19</v>
      </c>
      <c r="N172" s="183" t="s">
        <v>47</v>
      </c>
      <c r="P172" s="138">
        <f>O172*H172</f>
        <v>0</v>
      </c>
      <c r="Q172" s="138">
        <v>0</v>
      </c>
      <c r="R172" s="138">
        <f>Q172*H172</f>
        <v>0</v>
      </c>
      <c r="S172" s="138">
        <v>0</v>
      </c>
      <c r="T172" s="139">
        <f>S172*H172</f>
        <v>0</v>
      </c>
      <c r="AR172" s="140" t="s">
        <v>3219</v>
      </c>
      <c r="AT172" s="140" t="s">
        <v>314</v>
      </c>
      <c r="AU172" s="140" t="s">
        <v>84</v>
      </c>
      <c r="AY172" s="18" t="s">
        <v>223</v>
      </c>
      <c r="BE172" s="141">
        <f>IF(N172="základní",J172,0)</f>
        <v>0</v>
      </c>
      <c r="BF172" s="141">
        <f>IF(N172="snížená",J172,0)</f>
        <v>0</v>
      </c>
      <c r="BG172" s="141">
        <f>IF(N172="zákl. přenesená",J172,0)</f>
        <v>0</v>
      </c>
      <c r="BH172" s="141">
        <f>IF(N172="sníž. přenesená",J172,0)</f>
        <v>0</v>
      </c>
      <c r="BI172" s="141">
        <f>IF(N172="nulová",J172,0)</f>
        <v>0</v>
      </c>
      <c r="BJ172" s="18" t="s">
        <v>84</v>
      </c>
      <c r="BK172" s="141">
        <f>ROUND(I172*H172,2)</f>
        <v>0</v>
      </c>
      <c r="BL172" s="18" t="s">
        <v>629</v>
      </c>
      <c r="BM172" s="140" t="s">
        <v>3245</v>
      </c>
    </row>
    <row r="173" spans="2:65" s="12" customFormat="1" ht="11.25">
      <c r="B173" s="142"/>
      <c r="D173" s="143" t="s">
        <v>249</v>
      </c>
      <c r="E173" s="144" t="s">
        <v>19</v>
      </c>
      <c r="F173" s="145" t="s">
        <v>351</v>
      </c>
      <c r="H173" s="144" t="s">
        <v>19</v>
      </c>
      <c r="I173" s="146"/>
      <c r="L173" s="142"/>
      <c r="M173" s="147"/>
      <c r="T173" s="148"/>
      <c r="AT173" s="144" t="s">
        <v>249</v>
      </c>
      <c r="AU173" s="144" t="s">
        <v>84</v>
      </c>
      <c r="AV173" s="12" t="s">
        <v>84</v>
      </c>
      <c r="AW173" s="12" t="s">
        <v>37</v>
      </c>
      <c r="AX173" s="12" t="s">
        <v>76</v>
      </c>
      <c r="AY173" s="144" t="s">
        <v>223</v>
      </c>
    </row>
    <row r="174" spans="2:65" s="13" customFormat="1" ht="11.25">
      <c r="B174" s="149"/>
      <c r="D174" s="143" t="s">
        <v>249</v>
      </c>
      <c r="E174" s="150" t="s">
        <v>19</v>
      </c>
      <c r="F174" s="151" t="s">
        <v>3246</v>
      </c>
      <c r="H174" s="152">
        <v>103.33799999999999</v>
      </c>
      <c r="I174" s="153"/>
      <c r="L174" s="149"/>
      <c r="M174" s="154"/>
      <c r="T174" s="155"/>
      <c r="AT174" s="150" t="s">
        <v>249</v>
      </c>
      <c r="AU174" s="150" t="s">
        <v>84</v>
      </c>
      <c r="AV174" s="13" t="s">
        <v>87</v>
      </c>
      <c r="AW174" s="13" t="s">
        <v>37</v>
      </c>
      <c r="AX174" s="13" t="s">
        <v>84</v>
      </c>
      <c r="AY174" s="150" t="s">
        <v>223</v>
      </c>
    </row>
    <row r="175" spans="2:65" s="13" customFormat="1" ht="11.25">
      <c r="B175" s="149"/>
      <c r="D175" s="143" t="s">
        <v>249</v>
      </c>
      <c r="F175" s="151" t="s">
        <v>3247</v>
      </c>
      <c r="H175" s="152">
        <v>206.67599999999999</v>
      </c>
      <c r="I175" s="153"/>
      <c r="L175" s="149"/>
      <c r="M175" s="154"/>
      <c r="T175" s="155"/>
      <c r="AT175" s="150" t="s">
        <v>249</v>
      </c>
      <c r="AU175" s="150" t="s">
        <v>84</v>
      </c>
      <c r="AV175" s="13" t="s">
        <v>87</v>
      </c>
      <c r="AW175" s="13" t="s">
        <v>4</v>
      </c>
      <c r="AX175" s="13" t="s">
        <v>84</v>
      </c>
      <c r="AY175" s="150" t="s">
        <v>223</v>
      </c>
    </row>
    <row r="176" spans="2:65" s="1" customFormat="1" ht="16.5" customHeight="1">
      <c r="B176" s="34"/>
      <c r="C176" s="174" t="s">
        <v>477</v>
      </c>
      <c r="D176" s="174" t="s">
        <v>314</v>
      </c>
      <c r="E176" s="175" t="s">
        <v>354</v>
      </c>
      <c r="F176" s="176" t="s">
        <v>355</v>
      </c>
      <c r="G176" s="177" t="s">
        <v>265</v>
      </c>
      <c r="H176" s="178">
        <v>206.67599999999999</v>
      </c>
      <c r="I176" s="179"/>
      <c r="J176" s="180">
        <f>ROUND(I176*H176,2)</f>
        <v>0</v>
      </c>
      <c r="K176" s="176" t="s">
        <v>272</v>
      </c>
      <c r="L176" s="181"/>
      <c r="M176" s="182" t="s">
        <v>19</v>
      </c>
      <c r="N176" s="183" t="s">
        <v>47</v>
      </c>
      <c r="P176" s="138">
        <f>O176*H176</f>
        <v>0</v>
      </c>
      <c r="Q176" s="138">
        <v>0</v>
      </c>
      <c r="R176" s="138">
        <f>Q176*H176</f>
        <v>0</v>
      </c>
      <c r="S176" s="138">
        <v>0</v>
      </c>
      <c r="T176" s="139">
        <f>S176*H176</f>
        <v>0</v>
      </c>
      <c r="AR176" s="140" t="s">
        <v>268</v>
      </c>
      <c r="AT176" s="140" t="s">
        <v>314</v>
      </c>
      <c r="AU176" s="140" t="s">
        <v>84</v>
      </c>
      <c r="AY176" s="18" t="s">
        <v>223</v>
      </c>
      <c r="BE176" s="141">
        <f>IF(N176="základní",J176,0)</f>
        <v>0</v>
      </c>
      <c r="BF176" s="141">
        <f>IF(N176="snížená",J176,0)</f>
        <v>0</v>
      </c>
      <c r="BG176" s="141">
        <f>IF(N176="zákl. přenesená",J176,0)</f>
        <v>0</v>
      </c>
      <c r="BH176" s="141">
        <f>IF(N176="sníž. přenesená",J176,0)</f>
        <v>0</v>
      </c>
      <c r="BI176" s="141">
        <f>IF(N176="nulová",J176,0)</f>
        <v>0</v>
      </c>
      <c r="BJ176" s="18" t="s">
        <v>84</v>
      </c>
      <c r="BK176" s="141">
        <f>ROUND(I176*H176,2)</f>
        <v>0</v>
      </c>
      <c r="BL176" s="18" t="s">
        <v>232</v>
      </c>
      <c r="BM176" s="140" t="s">
        <v>3248</v>
      </c>
    </row>
    <row r="177" spans="2:65" s="12" customFormat="1" ht="11.25">
      <c r="B177" s="142"/>
      <c r="D177" s="143" t="s">
        <v>249</v>
      </c>
      <c r="E177" s="144" t="s">
        <v>19</v>
      </c>
      <c r="F177" s="145" t="s">
        <v>351</v>
      </c>
      <c r="H177" s="144" t="s">
        <v>19</v>
      </c>
      <c r="I177" s="146"/>
      <c r="L177" s="142"/>
      <c r="M177" s="147"/>
      <c r="T177" s="148"/>
      <c r="AT177" s="144" t="s">
        <v>249</v>
      </c>
      <c r="AU177" s="144" t="s">
        <v>84</v>
      </c>
      <c r="AV177" s="12" t="s">
        <v>84</v>
      </c>
      <c r="AW177" s="12" t="s">
        <v>37</v>
      </c>
      <c r="AX177" s="12" t="s">
        <v>76</v>
      </c>
      <c r="AY177" s="144" t="s">
        <v>223</v>
      </c>
    </row>
    <row r="178" spans="2:65" s="13" customFormat="1" ht="11.25">
      <c r="B178" s="149"/>
      <c r="D178" s="143" t="s">
        <v>249</v>
      </c>
      <c r="E178" s="150" t="s">
        <v>19</v>
      </c>
      <c r="F178" s="151" t="s">
        <v>3246</v>
      </c>
      <c r="H178" s="152">
        <v>103.33799999999999</v>
      </c>
      <c r="I178" s="153"/>
      <c r="L178" s="149"/>
      <c r="M178" s="154"/>
      <c r="T178" s="155"/>
      <c r="AT178" s="150" t="s">
        <v>249</v>
      </c>
      <c r="AU178" s="150" t="s">
        <v>84</v>
      </c>
      <c r="AV178" s="13" t="s">
        <v>87</v>
      </c>
      <c r="AW178" s="13" t="s">
        <v>37</v>
      </c>
      <c r="AX178" s="13" t="s">
        <v>84</v>
      </c>
      <c r="AY178" s="150" t="s">
        <v>223</v>
      </c>
    </row>
    <row r="179" spans="2:65" s="13" customFormat="1" ht="11.25">
      <c r="B179" s="149"/>
      <c r="D179" s="143" t="s">
        <v>249</v>
      </c>
      <c r="F179" s="151" t="s">
        <v>3247</v>
      </c>
      <c r="H179" s="152">
        <v>206.67599999999999</v>
      </c>
      <c r="I179" s="153"/>
      <c r="L179" s="149"/>
      <c r="M179" s="154"/>
      <c r="T179" s="155"/>
      <c r="AT179" s="150" t="s">
        <v>249</v>
      </c>
      <c r="AU179" s="150" t="s">
        <v>84</v>
      </c>
      <c r="AV179" s="13" t="s">
        <v>87</v>
      </c>
      <c r="AW179" s="13" t="s">
        <v>4</v>
      </c>
      <c r="AX179" s="13" t="s">
        <v>84</v>
      </c>
      <c r="AY179" s="150" t="s">
        <v>223</v>
      </c>
    </row>
    <row r="180" spans="2:65" s="1" customFormat="1" ht="55.5" customHeight="1">
      <c r="B180" s="34"/>
      <c r="C180" s="129" t="s">
        <v>482</v>
      </c>
      <c r="D180" s="129" t="s">
        <v>227</v>
      </c>
      <c r="E180" s="130" t="s">
        <v>3249</v>
      </c>
      <c r="F180" s="131" t="s">
        <v>3250</v>
      </c>
      <c r="G180" s="132" t="s">
        <v>563</v>
      </c>
      <c r="H180" s="133">
        <v>317</v>
      </c>
      <c r="I180" s="134"/>
      <c r="J180" s="135">
        <f>ROUND(I180*H180,2)</f>
        <v>0</v>
      </c>
      <c r="K180" s="131" t="s">
        <v>272</v>
      </c>
      <c r="L180" s="34"/>
      <c r="M180" s="136" t="s">
        <v>19</v>
      </c>
      <c r="N180" s="137" t="s">
        <v>47</v>
      </c>
      <c r="P180" s="138">
        <f>O180*H180</f>
        <v>0</v>
      </c>
      <c r="Q180" s="138">
        <v>0</v>
      </c>
      <c r="R180" s="138">
        <f>Q180*H180</f>
        <v>0</v>
      </c>
      <c r="S180" s="138">
        <v>0</v>
      </c>
      <c r="T180" s="139">
        <f>S180*H180</f>
        <v>0</v>
      </c>
      <c r="AR180" s="140" t="s">
        <v>629</v>
      </c>
      <c r="AT180" s="140" t="s">
        <v>227</v>
      </c>
      <c r="AU180" s="140" t="s">
        <v>84</v>
      </c>
      <c r="AY180" s="18" t="s">
        <v>223</v>
      </c>
      <c r="BE180" s="141">
        <f>IF(N180="základní",J180,0)</f>
        <v>0</v>
      </c>
      <c r="BF180" s="141">
        <f>IF(N180="snížená",J180,0)</f>
        <v>0</v>
      </c>
      <c r="BG180" s="141">
        <f>IF(N180="zákl. přenesená",J180,0)</f>
        <v>0</v>
      </c>
      <c r="BH180" s="141">
        <f>IF(N180="sníž. přenesená",J180,0)</f>
        <v>0</v>
      </c>
      <c r="BI180" s="141">
        <f>IF(N180="nulová",J180,0)</f>
        <v>0</v>
      </c>
      <c r="BJ180" s="18" t="s">
        <v>84</v>
      </c>
      <c r="BK180" s="141">
        <f>ROUND(I180*H180,2)</f>
        <v>0</v>
      </c>
      <c r="BL180" s="18" t="s">
        <v>629</v>
      </c>
      <c r="BM180" s="140" t="s">
        <v>3251</v>
      </c>
    </row>
    <row r="181" spans="2:65" s="1" customFormat="1" ht="11.25">
      <c r="B181" s="34"/>
      <c r="D181" s="163" t="s">
        <v>274</v>
      </c>
      <c r="F181" s="164" t="s">
        <v>3252</v>
      </c>
      <c r="I181" s="165"/>
      <c r="L181" s="34"/>
      <c r="M181" s="166"/>
      <c r="T181" s="55"/>
      <c r="AT181" s="18" t="s">
        <v>274</v>
      </c>
      <c r="AU181" s="18" t="s">
        <v>84</v>
      </c>
    </row>
    <row r="182" spans="2:65" s="1" customFormat="1" ht="16.5" customHeight="1">
      <c r="B182" s="34"/>
      <c r="C182" s="174" t="s">
        <v>492</v>
      </c>
      <c r="D182" s="174" t="s">
        <v>314</v>
      </c>
      <c r="E182" s="175" t="s">
        <v>315</v>
      </c>
      <c r="F182" s="176" t="s">
        <v>316</v>
      </c>
      <c r="G182" s="177" t="s">
        <v>265</v>
      </c>
      <c r="H182" s="178">
        <v>190.2</v>
      </c>
      <c r="I182" s="179"/>
      <c r="J182" s="180">
        <f>ROUND(I182*H182,2)</f>
        <v>0</v>
      </c>
      <c r="K182" s="176" t="s">
        <v>272</v>
      </c>
      <c r="L182" s="181"/>
      <c r="M182" s="182" t="s">
        <v>19</v>
      </c>
      <c r="N182" s="183" t="s">
        <v>47</v>
      </c>
      <c r="P182" s="138">
        <f>O182*H182</f>
        <v>0</v>
      </c>
      <c r="Q182" s="138">
        <v>0</v>
      </c>
      <c r="R182" s="138">
        <f>Q182*H182</f>
        <v>0</v>
      </c>
      <c r="S182" s="138">
        <v>0</v>
      </c>
      <c r="T182" s="139">
        <f>S182*H182</f>
        <v>0</v>
      </c>
      <c r="AR182" s="140" t="s">
        <v>268</v>
      </c>
      <c r="AT182" s="140" t="s">
        <v>314</v>
      </c>
      <c r="AU182" s="140" t="s">
        <v>84</v>
      </c>
      <c r="AY182" s="18" t="s">
        <v>223</v>
      </c>
      <c r="BE182" s="141">
        <f>IF(N182="základní",J182,0)</f>
        <v>0</v>
      </c>
      <c r="BF182" s="141">
        <f>IF(N182="snížená",J182,0)</f>
        <v>0</v>
      </c>
      <c r="BG182" s="141">
        <f>IF(N182="zákl. přenesená",J182,0)</f>
        <v>0</v>
      </c>
      <c r="BH182" s="141">
        <f>IF(N182="sníž. přenesená",J182,0)</f>
        <v>0</v>
      </c>
      <c r="BI182" s="141">
        <f>IF(N182="nulová",J182,0)</f>
        <v>0</v>
      </c>
      <c r="BJ182" s="18" t="s">
        <v>84</v>
      </c>
      <c r="BK182" s="141">
        <f>ROUND(I182*H182,2)</f>
        <v>0</v>
      </c>
      <c r="BL182" s="18" t="s">
        <v>232</v>
      </c>
      <c r="BM182" s="140" t="s">
        <v>3253</v>
      </c>
    </row>
    <row r="183" spans="2:65" s="13" customFormat="1" ht="11.25">
      <c r="B183" s="149"/>
      <c r="D183" s="143" t="s">
        <v>249</v>
      </c>
      <c r="E183" s="150" t="s">
        <v>19</v>
      </c>
      <c r="F183" s="151" t="s">
        <v>3254</v>
      </c>
      <c r="H183" s="152">
        <v>95.1</v>
      </c>
      <c r="I183" s="153"/>
      <c r="L183" s="149"/>
      <c r="M183" s="154"/>
      <c r="T183" s="155"/>
      <c r="AT183" s="150" t="s">
        <v>249</v>
      </c>
      <c r="AU183" s="150" t="s">
        <v>84</v>
      </c>
      <c r="AV183" s="13" t="s">
        <v>87</v>
      </c>
      <c r="AW183" s="13" t="s">
        <v>37</v>
      </c>
      <c r="AX183" s="13" t="s">
        <v>84</v>
      </c>
      <c r="AY183" s="150" t="s">
        <v>223</v>
      </c>
    </row>
    <row r="184" spans="2:65" s="13" customFormat="1" ht="11.25">
      <c r="B184" s="149"/>
      <c r="D184" s="143" t="s">
        <v>249</v>
      </c>
      <c r="F184" s="151" t="s">
        <v>3255</v>
      </c>
      <c r="H184" s="152">
        <v>190.2</v>
      </c>
      <c r="I184" s="153"/>
      <c r="L184" s="149"/>
      <c r="M184" s="154"/>
      <c r="T184" s="155"/>
      <c r="AT184" s="150" t="s">
        <v>249</v>
      </c>
      <c r="AU184" s="150" t="s">
        <v>84</v>
      </c>
      <c r="AV184" s="13" t="s">
        <v>87</v>
      </c>
      <c r="AW184" s="13" t="s">
        <v>4</v>
      </c>
      <c r="AX184" s="13" t="s">
        <v>84</v>
      </c>
      <c r="AY184" s="150" t="s">
        <v>223</v>
      </c>
    </row>
    <row r="185" spans="2:65" s="1" customFormat="1" ht="16.5" customHeight="1">
      <c r="B185" s="34"/>
      <c r="C185" s="129" t="s">
        <v>498</v>
      </c>
      <c r="D185" s="129" t="s">
        <v>227</v>
      </c>
      <c r="E185" s="130" t="s">
        <v>3256</v>
      </c>
      <c r="F185" s="131" t="s">
        <v>3257</v>
      </c>
      <c r="G185" s="132" t="s">
        <v>3258</v>
      </c>
      <c r="H185" s="133">
        <v>260</v>
      </c>
      <c r="I185" s="134"/>
      <c r="J185" s="135">
        <f>ROUND(I185*H185,2)</f>
        <v>0</v>
      </c>
      <c r="K185" s="131" t="s">
        <v>231</v>
      </c>
      <c r="L185" s="34"/>
      <c r="M185" s="136" t="s">
        <v>19</v>
      </c>
      <c r="N185" s="137" t="s">
        <v>47</v>
      </c>
      <c r="P185" s="138">
        <f>O185*H185</f>
        <v>0</v>
      </c>
      <c r="Q185" s="138">
        <v>0</v>
      </c>
      <c r="R185" s="138">
        <f>Q185*H185</f>
        <v>0</v>
      </c>
      <c r="S185" s="138">
        <v>0</v>
      </c>
      <c r="T185" s="139">
        <f>S185*H185</f>
        <v>0</v>
      </c>
      <c r="AR185" s="140" t="s">
        <v>629</v>
      </c>
      <c r="AT185" s="140" t="s">
        <v>227</v>
      </c>
      <c r="AU185" s="140" t="s">
        <v>84</v>
      </c>
      <c r="AY185" s="18" t="s">
        <v>223</v>
      </c>
      <c r="BE185" s="141">
        <f>IF(N185="základní",J185,0)</f>
        <v>0</v>
      </c>
      <c r="BF185" s="141">
        <f>IF(N185="snížená",J185,0)</f>
        <v>0</v>
      </c>
      <c r="BG185" s="141">
        <f>IF(N185="zákl. přenesená",J185,0)</f>
        <v>0</v>
      </c>
      <c r="BH185" s="141">
        <f>IF(N185="sníž. přenesená",J185,0)</f>
        <v>0</v>
      </c>
      <c r="BI185" s="141">
        <f>IF(N185="nulová",J185,0)</f>
        <v>0</v>
      </c>
      <c r="BJ185" s="18" t="s">
        <v>84</v>
      </c>
      <c r="BK185" s="141">
        <f>ROUND(I185*H185,2)</f>
        <v>0</v>
      </c>
      <c r="BL185" s="18" t="s">
        <v>629</v>
      </c>
      <c r="BM185" s="140" t="s">
        <v>3259</v>
      </c>
    </row>
    <row r="186" spans="2:65" s="11" customFormat="1" ht="25.9" customHeight="1">
      <c r="B186" s="117"/>
      <c r="D186" s="118" t="s">
        <v>75</v>
      </c>
      <c r="E186" s="119" t="s">
        <v>3074</v>
      </c>
      <c r="F186" s="119" t="s">
        <v>3260</v>
      </c>
      <c r="I186" s="120"/>
      <c r="J186" s="121">
        <f>BK186</f>
        <v>0</v>
      </c>
      <c r="L186" s="117"/>
      <c r="M186" s="122"/>
      <c r="P186" s="123">
        <f>SUM(P187:P262)</f>
        <v>0</v>
      </c>
      <c r="R186" s="123">
        <f>SUM(R187:R262)</f>
        <v>15.287140499999998</v>
      </c>
      <c r="T186" s="124">
        <f>SUM(T187:T262)</f>
        <v>0</v>
      </c>
      <c r="AR186" s="118" t="s">
        <v>233</v>
      </c>
      <c r="AT186" s="125" t="s">
        <v>75</v>
      </c>
      <c r="AU186" s="125" t="s">
        <v>76</v>
      </c>
      <c r="AY186" s="118" t="s">
        <v>223</v>
      </c>
      <c r="BK186" s="126">
        <f>SUM(BK187:BK262)</f>
        <v>0</v>
      </c>
    </row>
    <row r="187" spans="2:65" s="1" customFormat="1" ht="33" customHeight="1">
      <c r="B187" s="34"/>
      <c r="C187" s="129" t="s">
        <v>503</v>
      </c>
      <c r="D187" s="129" t="s">
        <v>227</v>
      </c>
      <c r="E187" s="130" t="s">
        <v>3261</v>
      </c>
      <c r="F187" s="131" t="s">
        <v>3262</v>
      </c>
      <c r="G187" s="132" t="s">
        <v>230</v>
      </c>
      <c r="H187" s="133">
        <v>85</v>
      </c>
      <c r="I187" s="134"/>
      <c r="J187" s="135">
        <f>ROUND(I187*H187,2)</f>
        <v>0</v>
      </c>
      <c r="K187" s="131" t="s">
        <v>272</v>
      </c>
      <c r="L187" s="34"/>
      <c r="M187" s="136" t="s">
        <v>19</v>
      </c>
      <c r="N187" s="137" t="s">
        <v>47</v>
      </c>
      <c r="P187" s="138">
        <f>O187*H187</f>
        <v>0</v>
      </c>
      <c r="Q187" s="138">
        <v>0</v>
      </c>
      <c r="R187" s="138">
        <f>Q187*H187</f>
        <v>0</v>
      </c>
      <c r="S187" s="138">
        <v>0</v>
      </c>
      <c r="T187" s="139">
        <f>S187*H187</f>
        <v>0</v>
      </c>
      <c r="AR187" s="140" t="s">
        <v>629</v>
      </c>
      <c r="AT187" s="140" t="s">
        <v>227</v>
      </c>
      <c r="AU187" s="140" t="s">
        <v>84</v>
      </c>
      <c r="AY187" s="18" t="s">
        <v>223</v>
      </c>
      <c r="BE187" s="141">
        <f>IF(N187="základní",J187,0)</f>
        <v>0</v>
      </c>
      <c r="BF187" s="141">
        <f>IF(N187="snížená",J187,0)</f>
        <v>0</v>
      </c>
      <c r="BG187" s="141">
        <f>IF(N187="zákl. přenesená",J187,0)</f>
        <v>0</v>
      </c>
      <c r="BH187" s="141">
        <f>IF(N187="sníž. přenesená",J187,0)</f>
        <v>0</v>
      </c>
      <c r="BI187" s="141">
        <f>IF(N187="nulová",J187,0)</f>
        <v>0</v>
      </c>
      <c r="BJ187" s="18" t="s">
        <v>84</v>
      </c>
      <c r="BK187" s="141">
        <f>ROUND(I187*H187,2)</f>
        <v>0</v>
      </c>
      <c r="BL187" s="18" t="s">
        <v>629</v>
      </c>
      <c r="BM187" s="140" t="s">
        <v>3263</v>
      </c>
    </row>
    <row r="188" spans="2:65" s="1" customFormat="1" ht="11.25">
      <c r="B188" s="34"/>
      <c r="D188" s="163" t="s">
        <v>274</v>
      </c>
      <c r="F188" s="164" t="s">
        <v>3264</v>
      </c>
      <c r="I188" s="165"/>
      <c r="L188" s="34"/>
      <c r="M188" s="166"/>
      <c r="T188" s="55"/>
      <c r="AT188" s="18" t="s">
        <v>274</v>
      </c>
      <c r="AU188" s="18" t="s">
        <v>84</v>
      </c>
    </row>
    <row r="189" spans="2:65" s="1" customFormat="1" ht="37.9" customHeight="1">
      <c r="B189" s="34"/>
      <c r="C189" s="129" t="s">
        <v>507</v>
      </c>
      <c r="D189" s="129" t="s">
        <v>227</v>
      </c>
      <c r="E189" s="130" t="s">
        <v>3265</v>
      </c>
      <c r="F189" s="131" t="s">
        <v>3266</v>
      </c>
      <c r="G189" s="132" t="s">
        <v>230</v>
      </c>
      <c r="H189" s="133">
        <v>86</v>
      </c>
      <c r="I189" s="134"/>
      <c r="J189" s="135">
        <f>ROUND(I189*H189,2)</f>
        <v>0</v>
      </c>
      <c r="K189" s="131" t="s">
        <v>272</v>
      </c>
      <c r="L189" s="34"/>
      <c r="M189" s="136" t="s">
        <v>19</v>
      </c>
      <c r="N189" s="137" t="s">
        <v>47</v>
      </c>
      <c r="P189" s="138">
        <f>O189*H189</f>
        <v>0</v>
      </c>
      <c r="Q189" s="138">
        <v>0</v>
      </c>
      <c r="R189" s="138">
        <f>Q189*H189</f>
        <v>0</v>
      </c>
      <c r="S189" s="138">
        <v>0</v>
      </c>
      <c r="T189" s="139">
        <f>S189*H189</f>
        <v>0</v>
      </c>
      <c r="AR189" s="140" t="s">
        <v>629</v>
      </c>
      <c r="AT189" s="140" t="s">
        <v>227</v>
      </c>
      <c r="AU189" s="140" t="s">
        <v>84</v>
      </c>
      <c r="AY189" s="18" t="s">
        <v>223</v>
      </c>
      <c r="BE189" s="141">
        <f>IF(N189="základní",J189,0)</f>
        <v>0</v>
      </c>
      <c r="BF189" s="141">
        <f>IF(N189="snížená",J189,0)</f>
        <v>0</v>
      </c>
      <c r="BG189" s="141">
        <f>IF(N189="zákl. přenesená",J189,0)</f>
        <v>0</v>
      </c>
      <c r="BH189" s="141">
        <f>IF(N189="sníž. přenesená",J189,0)</f>
        <v>0</v>
      </c>
      <c r="BI189" s="141">
        <f>IF(N189="nulová",J189,0)</f>
        <v>0</v>
      </c>
      <c r="BJ189" s="18" t="s">
        <v>84</v>
      </c>
      <c r="BK189" s="141">
        <f>ROUND(I189*H189,2)</f>
        <v>0</v>
      </c>
      <c r="BL189" s="18" t="s">
        <v>629</v>
      </c>
      <c r="BM189" s="140" t="s">
        <v>3267</v>
      </c>
    </row>
    <row r="190" spans="2:65" s="1" customFormat="1" ht="11.25">
      <c r="B190" s="34"/>
      <c r="D190" s="163" t="s">
        <v>274</v>
      </c>
      <c r="F190" s="164" t="s">
        <v>3268</v>
      </c>
      <c r="I190" s="165"/>
      <c r="L190" s="34"/>
      <c r="M190" s="166"/>
      <c r="T190" s="55"/>
      <c r="AT190" s="18" t="s">
        <v>274</v>
      </c>
      <c r="AU190" s="18" t="s">
        <v>84</v>
      </c>
    </row>
    <row r="191" spans="2:65" s="1" customFormat="1" ht="37.9" customHeight="1">
      <c r="B191" s="34"/>
      <c r="C191" s="129" t="s">
        <v>512</v>
      </c>
      <c r="D191" s="129" t="s">
        <v>227</v>
      </c>
      <c r="E191" s="130" t="s">
        <v>3269</v>
      </c>
      <c r="F191" s="131" t="s">
        <v>3270</v>
      </c>
      <c r="G191" s="132" t="s">
        <v>230</v>
      </c>
      <c r="H191" s="133">
        <v>14</v>
      </c>
      <c r="I191" s="134"/>
      <c r="J191" s="135">
        <f>ROUND(I191*H191,2)</f>
        <v>0</v>
      </c>
      <c r="K191" s="131" t="s">
        <v>272</v>
      </c>
      <c r="L191" s="34"/>
      <c r="M191" s="136" t="s">
        <v>19</v>
      </c>
      <c r="N191" s="137" t="s">
        <v>47</v>
      </c>
      <c r="P191" s="138">
        <f>O191*H191</f>
        <v>0</v>
      </c>
      <c r="Q191" s="138">
        <v>0</v>
      </c>
      <c r="R191" s="138">
        <f>Q191*H191</f>
        <v>0</v>
      </c>
      <c r="S191" s="138">
        <v>0</v>
      </c>
      <c r="T191" s="139">
        <f>S191*H191</f>
        <v>0</v>
      </c>
      <c r="AR191" s="140" t="s">
        <v>629</v>
      </c>
      <c r="AT191" s="140" t="s">
        <v>227</v>
      </c>
      <c r="AU191" s="140" t="s">
        <v>84</v>
      </c>
      <c r="AY191" s="18" t="s">
        <v>223</v>
      </c>
      <c r="BE191" s="141">
        <f>IF(N191="základní",J191,0)</f>
        <v>0</v>
      </c>
      <c r="BF191" s="141">
        <f>IF(N191="snížená",J191,0)</f>
        <v>0</v>
      </c>
      <c r="BG191" s="141">
        <f>IF(N191="zákl. přenesená",J191,0)</f>
        <v>0</v>
      </c>
      <c r="BH191" s="141">
        <f>IF(N191="sníž. přenesená",J191,0)</f>
        <v>0</v>
      </c>
      <c r="BI191" s="141">
        <f>IF(N191="nulová",J191,0)</f>
        <v>0</v>
      </c>
      <c r="BJ191" s="18" t="s">
        <v>84</v>
      </c>
      <c r="BK191" s="141">
        <f>ROUND(I191*H191,2)</f>
        <v>0</v>
      </c>
      <c r="BL191" s="18" t="s">
        <v>629</v>
      </c>
      <c r="BM191" s="140" t="s">
        <v>3271</v>
      </c>
    </row>
    <row r="192" spans="2:65" s="1" customFormat="1" ht="11.25">
      <c r="B192" s="34"/>
      <c r="D192" s="163" t="s">
        <v>274</v>
      </c>
      <c r="F192" s="164" t="s">
        <v>3272</v>
      </c>
      <c r="I192" s="165"/>
      <c r="L192" s="34"/>
      <c r="M192" s="166"/>
      <c r="T192" s="55"/>
      <c r="AT192" s="18" t="s">
        <v>274</v>
      </c>
      <c r="AU192" s="18" t="s">
        <v>84</v>
      </c>
    </row>
    <row r="193" spans="2:65" s="1" customFormat="1" ht="24.2" customHeight="1">
      <c r="B193" s="34"/>
      <c r="C193" s="129" t="s">
        <v>516</v>
      </c>
      <c r="D193" s="129" t="s">
        <v>227</v>
      </c>
      <c r="E193" s="130" t="s">
        <v>3273</v>
      </c>
      <c r="F193" s="131" t="s">
        <v>3274</v>
      </c>
      <c r="G193" s="132" t="s">
        <v>230</v>
      </c>
      <c r="H193" s="133">
        <v>39</v>
      </c>
      <c r="I193" s="134"/>
      <c r="J193" s="135">
        <f>ROUND(I193*H193,2)</f>
        <v>0</v>
      </c>
      <c r="K193" s="131" t="s">
        <v>272</v>
      </c>
      <c r="L193" s="34"/>
      <c r="M193" s="136" t="s">
        <v>19</v>
      </c>
      <c r="N193" s="137" t="s">
        <v>47</v>
      </c>
      <c r="P193" s="138">
        <f>O193*H193</f>
        <v>0</v>
      </c>
      <c r="Q193" s="138">
        <v>0</v>
      </c>
      <c r="R193" s="138">
        <f>Q193*H193</f>
        <v>0</v>
      </c>
      <c r="S193" s="138">
        <v>0</v>
      </c>
      <c r="T193" s="139">
        <f>S193*H193</f>
        <v>0</v>
      </c>
      <c r="AR193" s="140" t="s">
        <v>629</v>
      </c>
      <c r="AT193" s="140" t="s">
        <v>227</v>
      </c>
      <c r="AU193" s="140" t="s">
        <v>84</v>
      </c>
      <c r="AY193" s="18" t="s">
        <v>223</v>
      </c>
      <c r="BE193" s="141">
        <f>IF(N193="základní",J193,0)</f>
        <v>0</v>
      </c>
      <c r="BF193" s="141">
        <f>IF(N193="snížená",J193,0)</f>
        <v>0</v>
      </c>
      <c r="BG193" s="141">
        <f>IF(N193="zákl. přenesená",J193,0)</f>
        <v>0</v>
      </c>
      <c r="BH193" s="141">
        <f>IF(N193="sníž. přenesená",J193,0)</f>
        <v>0</v>
      </c>
      <c r="BI193" s="141">
        <f>IF(N193="nulová",J193,0)</f>
        <v>0</v>
      </c>
      <c r="BJ193" s="18" t="s">
        <v>84</v>
      </c>
      <c r="BK193" s="141">
        <f>ROUND(I193*H193,2)</f>
        <v>0</v>
      </c>
      <c r="BL193" s="18" t="s">
        <v>629</v>
      </c>
      <c r="BM193" s="140" t="s">
        <v>3275</v>
      </c>
    </row>
    <row r="194" spans="2:65" s="1" customFormat="1" ht="11.25">
      <c r="B194" s="34"/>
      <c r="D194" s="163" t="s">
        <v>274</v>
      </c>
      <c r="F194" s="164" t="s">
        <v>3276</v>
      </c>
      <c r="I194" s="165"/>
      <c r="L194" s="34"/>
      <c r="M194" s="166"/>
      <c r="T194" s="55"/>
      <c r="AT194" s="18" t="s">
        <v>274</v>
      </c>
      <c r="AU194" s="18" t="s">
        <v>84</v>
      </c>
    </row>
    <row r="195" spans="2:65" s="1" customFormat="1" ht="24.2" customHeight="1">
      <c r="B195" s="34"/>
      <c r="C195" s="174" t="s">
        <v>521</v>
      </c>
      <c r="D195" s="174" t="s">
        <v>314</v>
      </c>
      <c r="E195" s="175" t="s">
        <v>3277</v>
      </c>
      <c r="F195" s="176" t="s">
        <v>3278</v>
      </c>
      <c r="G195" s="177" t="s">
        <v>230</v>
      </c>
      <c r="H195" s="178">
        <v>32</v>
      </c>
      <c r="I195" s="179"/>
      <c r="J195" s="180">
        <f>ROUND(I195*H195,2)</f>
        <v>0</v>
      </c>
      <c r="K195" s="176" t="s">
        <v>231</v>
      </c>
      <c r="L195" s="181"/>
      <c r="M195" s="182" t="s">
        <v>19</v>
      </c>
      <c r="N195" s="183" t="s">
        <v>47</v>
      </c>
      <c r="P195" s="138">
        <f>O195*H195</f>
        <v>0</v>
      </c>
      <c r="Q195" s="138">
        <v>3.3E-3</v>
      </c>
      <c r="R195" s="138">
        <f>Q195*H195</f>
        <v>0.1056</v>
      </c>
      <c r="S195" s="138">
        <v>0</v>
      </c>
      <c r="T195" s="139">
        <f>S195*H195</f>
        <v>0</v>
      </c>
      <c r="AR195" s="140" t="s">
        <v>485</v>
      </c>
      <c r="AT195" s="140" t="s">
        <v>314</v>
      </c>
      <c r="AU195" s="140" t="s">
        <v>84</v>
      </c>
      <c r="AY195" s="18" t="s">
        <v>223</v>
      </c>
      <c r="BE195" s="141">
        <f>IF(N195="základní",J195,0)</f>
        <v>0</v>
      </c>
      <c r="BF195" s="141">
        <f>IF(N195="snížená",J195,0)</f>
        <v>0</v>
      </c>
      <c r="BG195" s="141">
        <f>IF(N195="zákl. přenesená",J195,0)</f>
        <v>0</v>
      </c>
      <c r="BH195" s="141">
        <f>IF(N195="sníž. přenesená",J195,0)</f>
        <v>0</v>
      </c>
      <c r="BI195" s="141">
        <f>IF(N195="nulová",J195,0)</f>
        <v>0</v>
      </c>
      <c r="BJ195" s="18" t="s">
        <v>84</v>
      </c>
      <c r="BK195" s="141">
        <f>ROUND(I195*H195,2)</f>
        <v>0</v>
      </c>
      <c r="BL195" s="18" t="s">
        <v>485</v>
      </c>
      <c r="BM195" s="140" t="s">
        <v>3279</v>
      </c>
    </row>
    <row r="196" spans="2:65" s="1" customFormat="1" ht="24.2" customHeight="1">
      <c r="B196" s="34"/>
      <c r="C196" s="174" t="s">
        <v>525</v>
      </c>
      <c r="D196" s="174" t="s">
        <v>314</v>
      </c>
      <c r="E196" s="175" t="s">
        <v>3280</v>
      </c>
      <c r="F196" s="176" t="s">
        <v>3281</v>
      </c>
      <c r="G196" s="177" t="s">
        <v>230</v>
      </c>
      <c r="H196" s="178">
        <v>1</v>
      </c>
      <c r="I196" s="179"/>
      <c r="J196" s="180">
        <f>ROUND(I196*H196,2)</f>
        <v>0</v>
      </c>
      <c r="K196" s="176" t="s">
        <v>231</v>
      </c>
      <c r="L196" s="181"/>
      <c r="M196" s="182" t="s">
        <v>19</v>
      </c>
      <c r="N196" s="183" t="s">
        <v>47</v>
      </c>
      <c r="P196" s="138">
        <f>O196*H196</f>
        <v>0</v>
      </c>
      <c r="Q196" s="138">
        <v>3.3E-3</v>
      </c>
      <c r="R196" s="138">
        <f>Q196*H196</f>
        <v>3.3E-3</v>
      </c>
      <c r="S196" s="138">
        <v>0</v>
      </c>
      <c r="T196" s="139">
        <f>S196*H196</f>
        <v>0</v>
      </c>
      <c r="AR196" s="140" t="s">
        <v>485</v>
      </c>
      <c r="AT196" s="140" t="s">
        <v>314</v>
      </c>
      <c r="AU196" s="140" t="s">
        <v>84</v>
      </c>
      <c r="AY196" s="18" t="s">
        <v>223</v>
      </c>
      <c r="BE196" s="141">
        <f>IF(N196="základní",J196,0)</f>
        <v>0</v>
      </c>
      <c r="BF196" s="141">
        <f>IF(N196="snížená",J196,0)</f>
        <v>0</v>
      </c>
      <c r="BG196" s="141">
        <f>IF(N196="zákl. přenesená",J196,0)</f>
        <v>0</v>
      </c>
      <c r="BH196" s="141">
        <f>IF(N196="sníž. přenesená",J196,0)</f>
        <v>0</v>
      </c>
      <c r="BI196" s="141">
        <f>IF(N196="nulová",J196,0)</f>
        <v>0</v>
      </c>
      <c r="BJ196" s="18" t="s">
        <v>84</v>
      </c>
      <c r="BK196" s="141">
        <f>ROUND(I196*H196,2)</f>
        <v>0</v>
      </c>
      <c r="BL196" s="18" t="s">
        <v>485</v>
      </c>
      <c r="BM196" s="140" t="s">
        <v>3282</v>
      </c>
    </row>
    <row r="197" spans="2:65" s="1" customFormat="1" ht="24.2" customHeight="1">
      <c r="B197" s="34"/>
      <c r="C197" s="174" t="s">
        <v>529</v>
      </c>
      <c r="D197" s="174" t="s">
        <v>314</v>
      </c>
      <c r="E197" s="175" t="s">
        <v>3283</v>
      </c>
      <c r="F197" s="176" t="s">
        <v>3284</v>
      </c>
      <c r="G197" s="177" t="s">
        <v>230</v>
      </c>
      <c r="H197" s="178">
        <v>4</v>
      </c>
      <c r="I197" s="179"/>
      <c r="J197" s="180">
        <f>ROUND(I197*H197,2)</f>
        <v>0</v>
      </c>
      <c r="K197" s="176" t="s">
        <v>231</v>
      </c>
      <c r="L197" s="181"/>
      <c r="M197" s="182" t="s">
        <v>19</v>
      </c>
      <c r="N197" s="183" t="s">
        <v>47</v>
      </c>
      <c r="P197" s="138">
        <f>O197*H197</f>
        <v>0</v>
      </c>
      <c r="Q197" s="138">
        <v>3.3E-3</v>
      </c>
      <c r="R197" s="138">
        <f>Q197*H197</f>
        <v>1.32E-2</v>
      </c>
      <c r="S197" s="138">
        <v>0</v>
      </c>
      <c r="T197" s="139">
        <f>S197*H197</f>
        <v>0</v>
      </c>
      <c r="AR197" s="140" t="s">
        <v>485</v>
      </c>
      <c r="AT197" s="140" t="s">
        <v>314</v>
      </c>
      <c r="AU197" s="140" t="s">
        <v>84</v>
      </c>
      <c r="AY197" s="18" t="s">
        <v>223</v>
      </c>
      <c r="BE197" s="141">
        <f>IF(N197="základní",J197,0)</f>
        <v>0</v>
      </c>
      <c r="BF197" s="141">
        <f>IF(N197="snížená",J197,0)</f>
        <v>0</v>
      </c>
      <c r="BG197" s="141">
        <f>IF(N197="zákl. přenesená",J197,0)</f>
        <v>0</v>
      </c>
      <c r="BH197" s="141">
        <f>IF(N197="sníž. přenesená",J197,0)</f>
        <v>0</v>
      </c>
      <c r="BI197" s="141">
        <f>IF(N197="nulová",J197,0)</f>
        <v>0</v>
      </c>
      <c r="BJ197" s="18" t="s">
        <v>84</v>
      </c>
      <c r="BK197" s="141">
        <f>ROUND(I197*H197,2)</f>
        <v>0</v>
      </c>
      <c r="BL197" s="18" t="s">
        <v>485</v>
      </c>
      <c r="BM197" s="140" t="s">
        <v>3285</v>
      </c>
    </row>
    <row r="198" spans="2:65" s="1" customFormat="1" ht="24.2" customHeight="1">
      <c r="B198" s="34"/>
      <c r="C198" s="174" t="s">
        <v>534</v>
      </c>
      <c r="D198" s="174" t="s">
        <v>314</v>
      </c>
      <c r="E198" s="175" t="s">
        <v>3286</v>
      </c>
      <c r="F198" s="176" t="s">
        <v>3287</v>
      </c>
      <c r="G198" s="177" t="s">
        <v>230</v>
      </c>
      <c r="H198" s="178">
        <v>2</v>
      </c>
      <c r="I198" s="179"/>
      <c r="J198" s="180">
        <f>ROUND(I198*H198,2)</f>
        <v>0</v>
      </c>
      <c r="K198" s="176" t="s">
        <v>231</v>
      </c>
      <c r="L198" s="181"/>
      <c r="M198" s="182" t="s">
        <v>19</v>
      </c>
      <c r="N198" s="183" t="s">
        <v>47</v>
      </c>
      <c r="P198" s="138">
        <f>O198*H198</f>
        <v>0</v>
      </c>
      <c r="Q198" s="138">
        <v>3.3E-3</v>
      </c>
      <c r="R198" s="138">
        <f>Q198*H198</f>
        <v>6.6E-3</v>
      </c>
      <c r="S198" s="138">
        <v>0</v>
      </c>
      <c r="T198" s="139">
        <f>S198*H198</f>
        <v>0</v>
      </c>
      <c r="AR198" s="140" t="s">
        <v>485</v>
      </c>
      <c r="AT198" s="140" t="s">
        <v>314</v>
      </c>
      <c r="AU198" s="140" t="s">
        <v>84</v>
      </c>
      <c r="AY198" s="18" t="s">
        <v>223</v>
      </c>
      <c r="BE198" s="141">
        <f>IF(N198="základní",J198,0)</f>
        <v>0</v>
      </c>
      <c r="BF198" s="141">
        <f>IF(N198="snížená",J198,0)</f>
        <v>0</v>
      </c>
      <c r="BG198" s="141">
        <f>IF(N198="zákl. přenesená",J198,0)</f>
        <v>0</v>
      </c>
      <c r="BH198" s="141">
        <f>IF(N198="sníž. přenesená",J198,0)</f>
        <v>0</v>
      </c>
      <c r="BI198" s="141">
        <f>IF(N198="nulová",J198,0)</f>
        <v>0</v>
      </c>
      <c r="BJ198" s="18" t="s">
        <v>84</v>
      </c>
      <c r="BK198" s="141">
        <f>ROUND(I198*H198,2)</f>
        <v>0</v>
      </c>
      <c r="BL198" s="18" t="s">
        <v>485</v>
      </c>
      <c r="BM198" s="140" t="s">
        <v>3288</v>
      </c>
    </row>
    <row r="199" spans="2:65" s="1" customFormat="1" ht="24.2" customHeight="1">
      <c r="B199" s="34"/>
      <c r="C199" s="129" t="s">
        <v>538</v>
      </c>
      <c r="D199" s="129" t="s">
        <v>227</v>
      </c>
      <c r="E199" s="130" t="s">
        <v>3289</v>
      </c>
      <c r="F199" s="131" t="s">
        <v>3290</v>
      </c>
      <c r="G199" s="132" t="s">
        <v>230</v>
      </c>
      <c r="H199" s="133">
        <v>36</v>
      </c>
      <c r="I199" s="134"/>
      <c r="J199" s="135">
        <f>ROUND(I199*H199,2)</f>
        <v>0</v>
      </c>
      <c r="K199" s="131" t="s">
        <v>272</v>
      </c>
      <c r="L199" s="34"/>
      <c r="M199" s="136" t="s">
        <v>19</v>
      </c>
      <c r="N199" s="137" t="s">
        <v>47</v>
      </c>
      <c r="P199" s="138">
        <f>O199*H199</f>
        <v>0</v>
      </c>
      <c r="Q199" s="138">
        <v>0</v>
      </c>
      <c r="R199" s="138">
        <f>Q199*H199</f>
        <v>0</v>
      </c>
      <c r="S199" s="138">
        <v>0</v>
      </c>
      <c r="T199" s="139">
        <f>S199*H199</f>
        <v>0</v>
      </c>
      <c r="AR199" s="140" t="s">
        <v>629</v>
      </c>
      <c r="AT199" s="140" t="s">
        <v>227</v>
      </c>
      <c r="AU199" s="140" t="s">
        <v>84</v>
      </c>
      <c r="AY199" s="18" t="s">
        <v>223</v>
      </c>
      <c r="BE199" s="141">
        <f>IF(N199="základní",J199,0)</f>
        <v>0</v>
      </c>
      <c r="BF199" s="141">
        <f>IF(N199="snížená",J199,0)</f>
        <v>0</v>
      </c>
      <c r="BG199" s="141">
        <f>IF(N199="zákl. přenesená",J199,0)</f>
        <v>0</v>
      </c>
      <c r="BH199" s="141">
        <f>IF(N199="sníž. přenesená",J199,0)</f>
        <v>0</v>
      </c>
      <c r="BI199" s="141">
        <f>IF(N199="nulová",J199,0)</f>
        <v>0</v>
      </c>
      <c r="BJ199" s="18" t="s">
        <v>84</v>
      </c>
      <c r="BK199" s="141">
        <f>ROUND(I199*H199,2)</f>
        <v>0</v>
      </c>
      <c r="BL199" s="18" t="s">
        <v>629</v>
      </c>
      <c r="BM199" s="140" t="s">
        <v>3291</v>
      </c>
    </row>
    <row r="200" spans="2:65" s="1" customFormat="1" ht="11.25">
      <c r="B200" s="34"/>
      <c r="D200" s="163" t="s">
        <v>274</v>
      </c>
      <c r="F200" s="164" t="s">
        <v>3292</v>
      </c>
      <c r="I200" s="165"/>
      <c r="L200" s="34"/>
      <c r="M200" s="166"/>
      <c r="T200" s="55"/>
      <c r="AT200" s="18" t="s">
        <v>274</v>
      </c>
      <c r="AU200" s="18" t="s">
        <v>84</v>
      </c>
    </row>
    <row r="201" spans="2:65" s="13" customFormat="1" ht="11.25">
      <c r="B201" s="149"/>
      <c r="D201" s="143" t="s">
        <v>249</v>
      </c>
      <c r="E201" s="150" t="s">
        <v>19</v>
      </c>
      <c r="F201" s="151" t="s">
        <v>3293</v>
      </c>
      <c r="H201" s="152">
        <v>36</v>
      </c>
      <c r="I201" s="153"/>
      <c r="L201" s="149"/>
      <c r="M201" s="154"/>
      <c r="T201" s="155"/>
      <c r="AT201" s="150" t="s">
        <v>249</v>
      </c>
      <c r="AU201" s="150" t="s">
        <v>84</v>
      </c>
      <c r="AV201" s="13" t="s">
        <v>87</v>
      </c>
      <c r="AW201" s="13" t="s">
        <v>37</v>
      </c>
      <c r="AX201" s="13" t="s">
        <v>84</v>
      </c>
      <c r="AY201" s="150" t="s">
        <v>223</v>
      </c>
    </row>
    <row r="202" spans="2:65" s="1" customFormat="1" ht="24.2" customHeight="1">
      <c r="B202" s="34"/>
      <c r="C202" s="174" t="s">
        <v>543</v>
      </c>
      <c r="D202" s="174" t="s">
        <v>314</v>
      </c>
      <c r="E202" s="175" t="s">
        <v>3294</v>
      </c>
      <c r="F202" s="176" t="s">
        <v>3295</v>
      </c>
      <c r="G202" s="177" t="s">
        <v>230</v>
      </c>
      <c r="H202" s="178">
        <v>36</v>
      </c>
      <c r="I202" s="179"/>
      <c r="J202" s="180">
        <f>ROUND(I202*H202,2)</f>
        <v>0</v>
      </c>
      <c r="K202" s="176" t="s">
        <v>231</v>
      </c>
      <c r="L202" s="181"/>
      <c r="M202" s="182" t="s">
        <v>19</v>
      </c>
      <c r="N202" s="183" t="s">
        <v>47</v>
      </c>
      <c r="P202" s="138">
        <f>O202*H202</f>
        <v>0</v>
      </c>
      <c r="Q202" s="138">
        <v>0.127</v>
      </c>
      <c r="R202" s="138">
        <f>Q202*H202</f>
        <v>4.5720000000000001</v>
      </c>
      <c r="S202" s="138">
        <v>0</v>
      </c>
      <c r="T202" s="139">
        <f>S202*H202</f>
        <v>0</v>
      </c>
      <c r="AR202" s="140" t="s">
        <v>485</v>
      </c>
      <c r="AT202" s="140" t="s">
        <v>314</v>
      </c>
      <c r="AU202" s="140" t="s">
        <v>84</v>
      </c>
      <c r="AY202" s="18" t="s">
        <v>223</v>
      </c>
      <c r="BE202" s="141">
        <f>IF(N202="základní",J202,0)</f>
        <v>0</v>
      </c>
      <c r="BF202" s="141">
        <f>IF(N202="snížená",J202,0)</f>
        <v>0</v>
      </c>
      <c r="BG202" s="141">
        <f>IF(N202="zákl. přenesená",J202,0)</f>
        <v>0</v>
      </c>
      <c r="BH202" s="141">
        <f>IF(N202="sníž. přenesená",J202,0)</f>
        <v>0</v>
      </c>
      <c r="BI202" s="141">
        <f>IF(N202="nulová",J202,0)</f>
        <v>0</v>
      </c>
      <c r="BJ202" s="18" t="s">
        <v>84</v>
      </c>
      <c r="BK202" s="141">
        <f>ROUND(I202*H202,2)</f>
        <v>0</v>
      </c>
      <c r="BL202" s="18" t="s">
        <v>485</v>
      </c>
      <c r="BM202" s="140" t="s">
        <v>3296</v>
      </c>
    </row>
    <row r="203" spans="2:65" s="1" customFormat="1" ht="16.5" customHeight="1">
      <c r="B203" s="34"/>
      <c r="C203" s="174" t="s">
        <v>547</v>
      </c>
      <c r="D203" s="174" t="s">
        <v>314</v>
      </c>
      <c r="E203" s="175" t="s">
        <v>3297</v>
      </c>
      <c r="F203" s="176" t="s">
        <v>3298</v>
      </c>
      <c r="G203" s="177" t="s">
        <v>230</v>
      </c>
      <c r="H203" s="178">
        <v>4</v>
      </c>
      <c r="I203" s="179"/>
      <c r="J203" s="180">
        <f>ROUND(I203*H203,2)</f>
        <v>0</v>
      </c>
      <c r="K203" s="176" t="s">
        <v>272</v>
      </c>
      <c r="L203" s="181"/>
      <c r="M203" s="182" t="s">
        <v>19</v>
      </c>
      <c r="N203" s="183" t="s">
        <v>47</v>
      </c>
      <c r="P203" s="138">
        <f>O203*H203</f>
        <v>0</v>
      </c>
      <c r="Q203" s="138">
        <v>0.115</v>
      </c>
      <c r="R203" s="138">
        <f>Q203*H203</f>
        <v>0.46</v>
      </c>
      <c r="S203" s="138">
        <v>0</v>
      </c>
      <c r="T203" s="139">
        <f>S203*H203</f>
        <v>0</v>
      </c>
      <c r="AR203" s="140" t="s">
        <v>485</v>
      </c>
      <c r="AT203" s="140" t="s">
        <v>314</v>
      </c>
      <c r="AU203" s="140" t="s">
        <v>84</v>
      </c>
      <c r="AY203" s="18" t="s">
        <v>223</v>
      </c>
      <c r="BE203" s="141">
        <f>IF(N203="základní",J203,0)</f>
        <v>0</v>
      </c>
      <c r="BF203" s="141">
        <f>IF(N203="snížená",J203,0)</f>
        <v>0</v>
      </c>
      <c r="BG203" s="141">
        <f>IF(N203="zákl. přenesená",J203,0)</f>
        <v>0</v>
      </c>
      <c r="BH203" s="141">
        <f>IF(N203="sníž. přenesená",J203,0)</f>
        <v>0</v>
      </c>
      <c r="BI203" s="141">
        <f>IF(N203="nulová",J203,0)</f>
        <v>0</v>
      </c>
      <c r="BJ203" s="18" t="s">
        <v>84</v>
      </c>
      <c r="BK203" s="141">
        <f>ROUND(I203*H203,2)</f>
        <v>0</v>
      </c>
      <c r="BL203" s="18" t="s">
        <v>485</v>
      </c>
      <c r="BM203" s="140" t="s">
        <v>3299</v>
      </c>
    </row>
    <row r="204" spans="2:65" s="13" customFormat="1" ht="11.25">
      <c r="B204" s="149"/>
      <c r="D204" s="143" t="s">
        <v>249</v>
      </c>
      <c r="F204" s="151" t="s">
        <v>3300</v>
      </c>
      <c r="H204" s="152">
        <v>4</v>
      </c>
      <c r="I204" s="153"/>
      <c r="L204" s="149"/>
      <c r="M204" s="154"/>
      <c r="T204" s="155"/>
      <c r="AT204" s="150" t="s">
        <v>249</v>
      </c>
      <c r="AU204" s="150" t="s">
        <v>84</v>
      </c>
      <c r="AV204" s="13" t="s">
        <v>87</v>
      </c>
      <c r="AW204" s="13" t="s">
        <v>4</v>
      </c>
      <c r="AX204" s="13" t="s">
        <v>84</v>
      </c>
      <c r="AY204" s="150" t="s">
        <v>223</v>
      </c>
    </row>
    <row r="205" spans="2:65" s="1" customFormat="1" ht="16.5" customHeight="1">
      <c r="B205" s="34"/>
      <c r="C205" s="174" t="s">
        <v>551</v>
      </c>
      <c r="D205" s="174" t="s">
        <v>314</v>
      </c>
      <c r="E205" s="175" t="s">
        <v>3301</v>
      </c>
      <c r="F205" s="176" t="s">
        <v>3302</v>
      </c>
      <c r="G205" s="177" t="s">
        <v>230</v>
      </c>
      <c r="H205" s="178">
        <v>10</v>
      </c>
      <c r="I205" s="179"/>
      <c r="J205" s="180">
        <f>ROUND(I205*H205,2)</f>
        <v>0</v>
      </c>
      <c r="K205" s="176" t="s">
        <v>272</v>
      </c>
      <c r="L205" s="181"/>
      <c r="M205" s="182" t="s">
        <v>19</v>
      </c>
      <c r="N205" s="183" t="s">
        <v>47</v>
      </c>
      <c r="P205" s="138">
        <f>O205*H205</f>
        <v>0</v>
      </c>
      <c r="Q205" s="138">
        <v>0.152</v>
      </c>
      <c r="R205" s="138">
        <f>Q205*H205</f>
        <v>1.52</v>
      </c>
      <c r="S205" s="138">
        <v>0</v>
      </c>
      <c r="T205" s="139">
        <f>S205*H205</f>
        <v>0</v>
      </c>
      <c r="AR205" s="140" t="s">
        <v>485</v>
      </c>
      <c r="AT205" s="140" t="s">
        <v>314</v>
      </c>
      <c r="AU205" s="140" t="s">
        <v>84</v>
      </c>
      <c r="AY205" s="18" t="s">
        <v>223</v>
      </c>
      <c r="BE205" s="141">
        <f>IF(N205="základní",J205,0)</f>
        <v>0</v>
      </c>
      <c r="BF205" s="141">
        <f>IF(N205="snížená",J205,0)</f>
        <v>0</v>
      </c>
      <c r="BG205" s="141">
        <f>IF(N205="zákl. přenesená",J205,0)</f>
        <v>0</v>
      </c>
      <c r="BH205" s="141">
        <f>IF(N205="sníž. přenesená",J205,0)</f>
        <v>0</v>
      </c>
      <c r="BI205" s="141">
        <f>IF(N205="nulová",J205,0)</f>
        <v>0</v>
      </c>
      <c r="BJ205" s="18" t="s">
        <v>84</v>
      </c>
      <c r="BK205" s="141">
        <f>ROUND(I205*H205,2)</f>
        <v>0</v>
      </c>
      <c r="BL205" s="18" t="s">
        <v>485</v>
      </c>
      <c r="BM205" s="140" t="s">
        <v>3303</v>
      </c>
    </row>
    <row r="206" spans="2:65" s="13" customFormat="1" ht="11.25">
      <c r="B206" s="149"/>
      <c r="D206" s="143" t="s">
        <v>249</v>
      </c>
      <c r="F206" s="151" t="s">
        <v>3304</v>
      </c>
      <c r="H206" s="152">
        <v>10</v>
      </c>
      <c r="I206" s="153"/>
      <c r="L206" s="149"/>
      <c r="M206" s="154"/>
      <c r="T206" s="155"/>
      <c r="AT206" s="150" t="s">
        <v>249</v>
      </c>
      <c r="AU206" s="150" t="s">
        <v>84</v>
      </c>
      <c r="AV206" s="13" t="s">
        <v>87</v>
      </c>
      <c r="AW206" s="13" t="s">
        <v>4</v>
      </c>
      <c r="AX206" s="13" t="s">
        <v>84</v>
      </c>
      <c r="AY206" s="150" t="s">
        <v>223</v>
      </c>
    </row>
    <row r="207" spans="2:65" s="1" customFormat="1" ht="24.2" customHeight="1">
      <c r="B207" s="34"/>
      <c r="C207" s="174" t="s">
        <v>560</v>
      </c>
      <c r="D207" s="174" t="s">
        <v>314</v>
      </c>
      <c r="E207" s="175" t="s">
        <v>3305</v>
      </c>
      <c r="F207" s="176" t="s">
        <v>3306</v>
      </c>
      <c r="G207" s="177" t="s">
        <v>230</v>
      </c>
      <c r="H207" s="178">
        <v>3</v>
      </c>
      <c r="I207" s="179"/>
      <c r="J207" s="180">
        <f>ROUND(I207*H207,2)</f>
        <v>0</v>
      </c>
      <c r="K207" s="176" t="s">
        <v>231</v>
      </c>
      <c r="L207" s="181"/>
      <c r="M207" s="182" t="s">
        <v>19</v>
      </c>
      <c r="N207" s="183" t="s">
        <v>47</v>
      </c>
      <c r="P207" s="138">
        <f>O207*H207</f>
        <v>0</v>
      </c>
      <c r="Q207" s="138">
        <v>0.152</v>
      </c>
      <c r="R207" s="138">
        <f>Q207*H207</f>
        <v>0.45599999999999996</v>
      </c>
      <c r="S207" s="138">
        <v>0</v>
      </c>
      <c r="T207" s="139">
        <f>S207*H207</f>
        <v>0</v>
      </c>
      <c r="AR207" s="140" t="s">
        <v>485</v>
      </c>
      <c r="AT207" s="140" t="s">
        <v>314</v>
      </c>
      <c r="AU207" s="140" t="s">
        <v>84</v>
      </c>
      <c r="AY207" s="18" t="s">
        <v>223</v>
      </c>
      <c r="BE207" s="141">
        <f>IF(N207="základní",J207,0)</f>
        <v>0</v>
      </c>
      <c r="BF207" s="141">
        <f>IF(N207="snížená",J207,0)</f>
        <v>0</v>
      </c>
      <c r="BG207" s="141">
        <f>IF(N207="zákl. přenesená",J207,0)</f>
        <v>0</v>
      </c>
      <c r="BH207" s="141">
        <f>IF(N207="sníž. přenesená",J207,0)</f>
        <v>0</v>
      </c>
      <c r="BI207" s="141">
        <f>IF(N207="nulová",J207,0)</f>
        <v>0</v>
      </c>
      <c r="BJ207" s="18" t="s">
        <v>84</v>
      </c>
      <c r="BK207" s="141">
        <f>ROUND(I207*H207,2)</f>
        <v>0</v>
      </c>
      <c r="BL207" s="18" t="s">
        <v>485</v>
      </c>
      <c r="BM207" s="140" t="s">
        <v>3307</v>
      </c>
    </row>
    <row r="208" spans="2:65" s="13" customFormat="1" ht="11.25">
      <c r="B208" s="149"/>
      <c r="D208" s="143" t="s">
        <v>249</v>
      </c>
      <c r="F208" s="151" t="s">
        <v>3308</v>
      </c>
      <c r="H208" s="152">
        <v>3</v>
      </c>
      <c r="I208" s="153"/>
      <c r="L208" s="149"/>
      <c r="M208" s="154"/>
      <c r="T208" s="155"/>
      <c r="AT208" s="150" t="s">
        <v>249</v>
      </c>
      <c r="AU208" s="150" t="s">
        <v>84</v>
      </c>
      <c r="AV208" s="13" t="s">
        <v>87</v>
      </c>
      <c r="AW208" s="13" t="s">
        <v>4</v>
      </c>
      <c r="AX208" s="13" t="s">
        <v>84</v>
      </c>
      <c r="AY208" s="150" t="s">
        <v>223</v>
      </c>
    </row>
    <row r="209" spans="2:65" s="1" customFormat="1" ht="16.5" customHeight="1">
      <c r="B209" s="34"/>
      <c r="C209" s="174" t="s">
        <v>567</v>
      </c>
      <c r="D209" s="174" t="s">
        <v>314</v>
      </c>
      <c r="E209" s="175" t="s">
        <v>3309</v>
      </c>
      <c r="F209" s="176" t="s">
        <v>3310</v>
      </c>
      <c r="G209" s="177" t="s">
        <v>230</v>
      </c>
      <c r="H209" s="178">
        <v>15</v>
      </c>
      <c r="I209" s="179"/>
      <c r="J209" s="180">
        <f>ROUND(I209*H209,2)</f>
        <v>0</v>
      </c>
      <c r="K209" s="176" t="s">
        <v>272</v>
      </c>
      <c r="L209" s="181"/>
      <c r="M209" s="182" t="s">
        <v>19</v>
      </c>
      <c r="N209" s="183" t="s">
        <v>47</v>
      </c>
      <c r="P209" s="138">
        <f>O209*H209</f>
        <v>0</v>
      </c>
      <c r="Q209" s="138">
        <v>0.17699999999999999</v>
      </c>
      <c r="R209" s="138">
        <f>Q209*H209</f>
        <v>2.6549999999999998</v>
      </c>
      <c r="S209" s="138">
        <v>0</v>
      </c>
      <c r="T209" s="139">
        <f>S209*H209</f>
        <v>0</v>
      </c>
      <c r="AR209" s="140" t="s">
        <v>485</v>
      </c>
      <c r="AT209" s="140" t="s">
        <v>314</v>
      </c>
      <c r="AU209" s="140" t="s">
        <v>84</v>
      </c>
      <c r="AY209" s="18" t="s">
        <v>223</v>
      </c>
      <c r="BE209" s="141">
        <f>IF(N209="základní",J209,0)</f>
        <v>0</v>
      </c>
      <c r="BF209" s="141">
        <f>IF(N209="snížená",J209,0)</f>
        <v>0</v>
      </c>
      <c r="BG209" s="141">
        <f>IF(N209="zákl. přenesená",J209,0)</f>
        <v>0</v>
      </c>
      <c r="BH209" s="141">
        <f>IF(N209="sníž. přenesená",J209,0)</f>
        <v>0</v>
      </c>
      <c r="BI209" s="141">
        <f>IF(N209="nulová",J209,0)</f>
        <v>0</v>
      </c>
      <c r="BJ209" s="18" t="s">
        <v>84</v>
      </c>
      <c r="BK209" s="141">
        <f>ROUND(I209*H209,2)</f>
        <v>0</v>
      </c>
      <c r="BL209" s="18" t="s">
        <v>485</v>
      </c>
      <c r="BM209" s="140" t="s">
        <v>3311</v>
      </c>
    </row>
    <row r="210" spans="2:65" s="13" customFormat="1" ht="11.25">
      <c r="B210" s="149"/>
      <c r="D210" s="143" t="s">
        <v>249</v>
      </c>
      <c r="F210" s="151" t="s">
        <v>3312</v>
      </c>
      <c r="H210" s="152">
        <v>15</v>
      </c>
      <c r="I210" s="153"/>
      <c r="L210" s="149"/>
      <c r="M210" s="154"/>
      <c r="T210" s="155"/>
      <c r="AT210" s="150" t="s">
        <v>249</v>
      </c>
      <c r="AU210" s="150" t="s">
        <v>84</v>
      </c>
      <c r="AV210" s="13" t="s">
        <v>87</v>
      </c>
      <c r="AW210" s="13" t="s">
        <v>4</v>
      </c>
      <c r="AX210" s="13" t="s">
        <v>84</v>
      </c>
      <c r="AY210" s="150" t="s">
        <v>223</v>
      </c>
    </row>
    <row r="211" spans="2:65" s="1" customFormat="1" ht="24.2" customHeight="1">
      <c r="B211" s="34"/>
      <c r="C211" s="174" t="s">
        <v>574</v>
      </c>
      <c r="D211" s="174" t="s">
        <v>314</v>
      </c>
      <c r="E211" s="175" t="s">
        <v>3313</v>
      </c>
      <c r="F211" s="176" t="s">
        <v>3314</v>
      </c>
      <c r="G211" s="177" t="s">
        <v>230</v>
      </c>
      <c r="H211" s="178">
        <v>4</v>
      </c>
      <c r="I211" s="179"/>
      <c r="J211" s="180">
        <f>ROUND(I211*H211,2)</f>
        <v>0</v>
      </c>
      <c r="K211" s="176" t="s">
        <v>231</v>
      </c>
      <c r="L211" s="181"/>
      <c r="M211" s="182" t="s">
        <v>19</v>
      </c>
      <c r="N211" s="183" t="s">
        <v>47</v>
      </c>
      <c r="P211" s="138">
        <f>O211*H211</f>
        <v>0</v>
      </c>
      <c r="Q211" s="138">
        <v>0.17699999999999999</v>
      </c>
      <c r="R211" s="138">
        <f>Q211*H211</f>
        <v>0.70799999999999996</v>
      </c>
      <c r="S211" s="138">
        <v>0</v>
      </c>
      <c r="T211" s="139">
        <f>S211*H211</f>
        <v>0</v>
      </c>
      <c r="AR211" s="140" t="s">
        <v>485</v>
      </c>
      <c r="AT211" s="140" t="s">
        <v>314</v>
      </c>
      <c r="AU211" s="140" t="s">
        <v>84</v>
      </c>
      <c r="AY211" s="18" t="s">
        <v>223</v>
      </c>
      <c r="BE211" s="141">
        <f>IF(N211="základní",J211,0)</f>
        <v>0</v>
      </c>
      <c r="BF211" s="141">
        <f>IF(N211="snížená",J211,0)</f>
        <v>0</v>
      </c>
      <c r="BG211" s="141">
        <f>IF(N211="zákl. přenesená",J211,0)</f>
        <v>0</v>
      </c>
      <c r="BH211" s="141">
        <f>IF(N211="sníž. přenesená",J211,0)</f>
        <v>0</v>
      </c>
      <c r="BI211" s="141">
        <f>IF(N211="nulová",J211,0)</f>
        <v>0</v>
      </c>
      <c r="BJ211" s="18" t="s">
        <v>84</v>
      </c>
      <c r="BK211" s="141">
        <f>ROUND(I211*H211,2)</f>
        <v>0</v>
      </c>
      <c r="BL211" s="18" t="s">
        <v>485</v>
      </c>
      <c r="BM211" s="140" t="s">
        <v>3315</v>
      </c>
    </row>
    <row r="212" spans="2:65" s="13" customFormat="1" ht="11.25">
      <c r="B212" s="149"/>
      <c r="D212" s="143" t="s">
        <v>249</v>
      </c>
      <c r="F212" s="151" t="s">
        <v>3300</v>
      </c>
      <c r="H212" s="152">
        <v>4</v>
      </c>
      <c r="I212" s="153"/>
      <c r="L212" s="149"/>
      <c r="M212" s="154"/>
      <c r="T212" s="155"/>
      <c r="AT212" s="150" t="s">
        <v>249</v>
      </c>
      <c r="AU212" s="150" t="s">
        <v>84</v>
      </c>
      <c r="AV212" s="13" t="s">
        <v>87</v>
      </c>
      <c r="AW212" s="13" t="s">
        <v>4</v>
      </c>
      <c r="AX212" s="13" t="s">
        <v>84</v>
      </c>
      <c r="AY212" s="150" t="s">
        <v>223</v>
      </c>
    </row>
    <row r="213" spans="2:65" s="1" customFormat="1" ht="24.2" customHeight="1">
      <c r="B213" s="34"/>
      <c r="C213" s="129" t="s">
        <v>581</v>
      </c>
      <c r="D213" s="129" t="s">
        <v>227</v>
      </c>
      <c r="E213" s="130" t="s">
        <v>3316</v>
      </c>
      <c r="F213" s="131" t="s">
        <v>3317</v>
      </c>
      <c r="G213" s="132" t="s">
        <v>230</v>
      </c>
      <c r="H213" s="133">
        <v>37</v>
      </c>
      <c r="I213" s="134"/>
      <c r="J213" s="135">
        <f>ROUND(I213*H213,2)</f>
        <v>0</v>
      </c>
      <c r="K213" s="131" t="s">
        <v>272</v>
      </c>
      <c r="L213" s="34"/>
      <c r="M213" s="136" t="s">
        <v>19</v>
      </c>
      <c r="N213" s="137" t="s">
        <v>47</v>
      </c>
      <c r="P213" s="138">
        <f>O213*H213</f>
        <v>0</v>
      </c>
      <c r="Q213" s="138">
        <v>0</v>
      </c>
      <c r="R213" s="138">
        <f>Q213*H213</f>
        <v>0</v>
      </c>
      <c r="S213" s="138">
        <v>0</v>
      </c>
      <c r="T213" s="139">
        <f>S213*H213</f>
        <v>0</v>
      </c>
      <c r="AR213" s="140" t="s">
        <v>629</v>
      </c>
      <c r="AT213" s="140" t="s">
        <v>227</v>
      </c>
      <c r="AU213" s="140" t="s">
        <v>84</v>
      </c>
      <c r="AY213" s="18" t="s">
        <v>223</v>
      </c>
      <c r="BE213" s="141">
        <f>IF(N213="základní",J213,0)</f>
        <v>0</v>
      </c>
      <c r="BF213" s="141">
        <f>IF(N213="snížená",J213,0)</f>
        <v>0</v>
      </c>
      <c r="BG213" s="141">
        <f>IF(N213="zákl. přenesená",J213,0)</f>
        <v>0</v>
      </c>
      <c r="BH213" s="141">
        <f>IF(N213="sníž. přenesená",J213,0)</f>
        <v>0</v>
      </c>
      <c r="BI213" s="141">
        <f>IF(N213="nulová",J213,0)</f>
        <v>0</v>
      </c>
      <c r="BJ213" s="18" t="s">
        <v>84</v>
      </c>
      <c r="BK213" s="141">
        <f>ROUND(I213*H213,2)</f>
        <v>0</v>
      </c>
      <c r="BL213" s="18" t="s">
        <v>629</v>
      </c>
      <c r="BM213" s="140" t="s">
        <v>3318</v>
      </c>
    </row>
    <row r="214" spans="2:65" s="1" customFormat="1" ht="11.25">
      <c r="B214" s="34"/>
      <c r="D214" s="163" t="s">
        <v>274</v>
      </c>
      <c r="F214" s="164" t="s">
        <v>3319</v>
      </c>
      <c r="I214" s="165"/>
      <c r="L214" s="34"/>
      <c r="M214" s="166"/>
      <c r="T214" s="55"/>
      <c r="AT214" s="18" t="s">
        <v>274</v>
      </c>
      <c r="AU214" s="18" t="s">
        <v>84</v>
      </c>
    </row>
    <row r="215" spans="2:65" s="13" customFormat="1" ht="11.25">
      <c r="B215" s="149"/>
      <c r="D215" s="143" t="s">
        <v>249</v>
      </c>
      <c r="E215" s="150" t="s">
        <v>19</v>
      </c>
      <c r="F215" s="151" t="s">
        <v>3320</v>
      </c>
      <c r="H215" s="152">
        <v>37</v>
      </c>
      <c r="I215" s="153"/>
      <c r="L215" s="149"/>
      <c r="M215" s="154"/>
      <c r="T215" s="155"/>
      <c r="AT215" s="150" t="s">
        <v>249</v>
      </c>
      <c r="AU215" s="150" t="s">
        <v>84</v>
      </c>
      <c r="AV215" s="13" t="s">
        <v>87</v>
      </c>
      <c r="AW215" s="13" t="s">
        <v>37</v>
      </c>
      <c r="AX215" s="13" t="s">
        <v>84</v>
      </c>
      <c r="AY215" s="150" t="s">
        <v>223</v>
      </c>
    </row>
    <row r="216" spans="2:65" s="1" customFormat="1" ht="33" customHeight="1">
      <c r="B216" s="34"/>
      <c r="C216" s="174" t="s">
        <v>590</v>
      </c>
      <c r="D216" s="174" t="s">
        <v>314</v>
      </c>
      <c r="E216" s="175" t="s">
        <v>3321</v>
      </c>
      <c r="F216" s="176" t="s">
        <v>3322</v>
      </c>
      <c r="G216" s="177" t="s">
        <v>230</v>
      </c>
      <c r="H216" s="178">
        <v>31</v>
      </c>
      <c r="I216" s="179"/>
      <c r="J216" s="180">
        <f>ROUND(I216*H216,2)</f>
        <v>0</v>
      </c>
      <c r="K216" s="176" t="s">
        <v>272</v>
      </c>
      <c r="L216" s="181"/>
      <c r="M216" s="182" t="s">
        <v>19</v>
      </c>
      <c r="N216" s="183" t="s">
        <v>47</v>
      </c>
      <c r="P216" s="138">
        <f>O216*H216</f>
        <v>0</v>
      </c>
      <c r="Q216" s="138">
        <v>1.8499999999999999E-2</v>
      </c>
      <c r="R216" s="138">
        <f>Q216*H216</f>
        <v>0.57350000000000001</v>
      </c>
      <c r="S216" s="138">
        <v>0</v>
      </c>
      <c r="T216" s="139">
        <f>S216*H216</f>
        <v>0</v>
      </c>
      <c r="AR216" s="140" t="s">
        <v>485</v>
      </c>
      <c r="AT216" s="140" t="s">
        <v>314</v>
      </c>
      <c r="AU216" s="140" t="s">
        <v>84</v>
      </c>
      <c r="AY216" s="18" t="s">
        <v>223</v>
      </c>
      <c r="BE216" s="141">
        <f>IF(N216="základní",J216,0)</f>
        <v>0</v>
      </c>
      <c r="BF216" s="141">
        <f>IF(N216="snížená",J216,0)</f>
        <v>0</v>
      </c>
      <c r="BG216" s="141">
        <f>IF(N216="zákl. přenesená",J216,0)</f>
        <v>0</v>
      </c>
      <c r="BH216" s="141">
        <f>IF(N216="sníž. přenesená",J216,0)</f>
        <v>0</v>
      </c>
      <c r="BI216" s="141">
        <f>IF(N216="nulová",J216,0)</f>
        <v>0</v>
      </c>
      <c r="BJ216" s="18" t="s">
        <v>84</v>
      </c>
      <c r="BK216" s="141">
        <f>ROUND(I216*H216,2)</f>
        <v>0</v>
      </c>
      <c r="BL216" s="18" t="s">
        <v>485</v>
      </c>
      <c r="BM216" s="140" t="s">
        <v>3323</v>
      </c>
    </row>
    <row r="217" spans="2:65" s="13" customFormat="1" ht="11.25">
      <c r="B217" s="149"/>
      <c r="D217" s="143" t="s">
        <v>249</v>
      </c>
      <c r="F217" s="151" t="s">
        <v>3324</v>
      </c>
      <c r="H217" s="152">
        <v>31</v>
      </c>
      <c r="I217" s="153"/>
      <c r="L217" s="149"/>
      <c r="M217" s="154"/>
      <c r="T217" s="155"/>
      <c r="AT217" s="150" t="s">
        <v>249</v>
      </c>
      <c r="AU217" s="150" t="s">
        <v>84</v>
      </c>
      <c r="AV217" s="13" t="s">
        <v>87</v>
      </c>
      <c r="AW217" s="13" t="s">
        <v>4</v>
      </c>
      <c r="AX217" s="13" t="s">
        <v>84</v>
      </c>
      <c r="AY217" s="150" t="s">
        <v>223</v>
      </c>
    </row>
    <row r="218" spans="2:65" s="1" customFormat="1" ht="24.2" customHeight="1">
      <c r="B218" s="34"/>
      <c r="C218" s="174" t="s">
        <v>595</v>
      </c>
      <c r="D218" s="174" t="s">
        <v>314</v>
      </c>
      <c r="E218" s="175" t="s">
        <v>3325</v>
      </c>
      <c r="F218" s="176" t="s">
        <v>3326</v>
      </c>
      <c r="G218" s="177" t="s">
        <v>230</v>
      </c>
      <c r="H218" s="178">
        <v>6</v>
      </c>
      <c r="I218" s="179"/>
      <c r="J218" s="180">
        <f>ROUND(I218*H218,2)</f>
        <v>0</v>
      </c>
      <c r="K218" s="176" t="s">
        <v>272</v>
      </c>
      <c r="L218" s="181"/>
      <c r="M218" s="182" t="s">
        <v>19</v>
      </c>
      <c r="N218" s="183" t="s">
        <v>47</v>
      </c>
      <c r="P218" s="138">
        <f>O218*H218</f>
        <v>0</v>
      </c>
      <c r="Q218" s="138">
        <v>1.0500000000000001E-2</v>
      </c>
      <c r="R218" s="138">
        <f>Q218*H218</f>
        <v>6.3E-2</v>
      </c>
      <c r="S218" s="138">
        <v>0</v>
      </c>
      <c r="T218" s="139">
        <f>S218*H218</f>
        <v>0</v>
      </c>
      <c r="AR218" s="140" t="s">
        <v>485</v>
      </c>
      <c r="AT218" s="140" t="s">
        <v>314</v>
      </c>
      <c r="AU218" s="140" t="s">
        <v>84</v>
      </c>
      <c r="AY218" s="18" t="s">
        <v>223</v>
      </c>
      <c r="BE218" s="141">
        <f>IF(N218="základní",J218,0)</f>
        <v>0</v>
      </c>
      <c r="BF218" s="141">
        <f>IF(N218="snížená",J218,0)</f>
        <v>0</v>
      </c>
      <c r="BG218" s="141">
        <f>IF(N218="zákl. přenesená",J218,0)</f>
        <v>0</v>
      </c>
      <c r="BH218" s="141">
        <f>IF(N218="sníž. přenesená",J218,0)</f>
        <v>0</v>
      </c>
      <c r="BI218" s="141">
        <f>IF(N218="nulová",J218,0)</f>
        <v>0</v>
      </c>
      <c r="BJ218" s="18" t="s">
        <v>84</v>
      </c>
      <c r="BK218" s="141">
        <f>ROUND(I218*H218,2)</f>
        <v>0</v>
      </c>
      <c r="BL218" s="18" t="s">
        <v>485</v>
      </c>
      <c r="BM218" s="140" t="s">
        <v>3327</v>
      </c>
    </row>
    <row r="219" spans="2:65" s="1" customFormat="1" ht="24.2" customHeight="1">
      <c r="B219" s="34"/>
      <c r="C219" s="129" t="s">
        <v>600</v>
      </c>
      <c r="D219" s="129" t="s">
        <v>227</v>
      </c>
      <c r="E219" s="130" t="s">
        <v>3328</v>
      </c>
      <c r="F219" s="131" t="s">
        <v>3329</v>
      </c>
      <c r="G219" s="132" t="s">
        <v>230</v>
      </c>
      <c r="H219" s="133">
        <v>1</v>
      </c>
      <c r="I219" s="134"/>
      <c r="J219" s="135">
        <f>ROUND(I219*H219,2)</f>
        <v>0</v>
      </c>
      <c r="K219" s="131" t="s">
        <v>272</v>
      </c>
      <c r="L219" s="34"/>
      <c r="M219" s="136" t="s">
        <v>19</v>
      </c>
      <c r="N219" s="137" t="s">
        <v>47</v>
      </c>
      <c r="P219" s="138">
        <f>O219*H219</f>
        <v>0</v>
      </c>
      <c r="Q219" s="138">
        <v>0</v>
      </c>
      <c r="R219" s="138">
        <f>Q219*H219</f>
        <v>0</v>
      </c>
      <c r="S219" s="138">
        <v>0</v>
      </c>
      <c r="T219" s="139">
        <f>S219*H219</f>
        <v>0</v>
      </c>
      <c r="AR219" s="140" t="s">
        <v>629</v>
      </c>
      <c r="AT219" s="140" t="s">
        <v>227</v>
      </c>
      <c r="AU219" s="140" t="s">
        <v>84</v>
      </c>
      <c r="AY219" s="18" t="s">
        <v>223</v>
      </c>
      <c r="BE219" s="141">
        <f>IF(N219="základní",J219,0)</f>
        <v>0</v>
      </c>
      <c r="BF219" s="141">
        <f>IF(N219="snížená",J219,0)</f>
        <v>0</v>
      </c>
      <c r="BG219" s="141">
        <f>IF(N219="zákl. přenesená",J219,0)</f>
        <v>0</v>
      </c>
      <c r="BH219" s="141">
        <f>IF(N219="sníž. přenesená",J219,0)</f>
        <v>0</v>
      </c>
      <c r="BI219" s="141">
        <f>IF(N219="nulová",J219,0)</f>
        <v>0</v>
      </c>
      <c r="BJ219" s="18" t="s">
        <v>84</v>
      </c>
      <c r="BK219" s="141">
        <f>ROUND(I219*H219,2)</f>
        <v>0</v>
      </c>
      <c r="BL219" s="18" t="s">
        <v>629</v>
      </c>
      <c r="BM219" s="140" t="s">
        <v>3330</v>
      </c>
    </row>
    <row r="220" spans="2:65" s="1" customFormat="1" ht="11.25">
      <c r="B220" s="34"/>
      <c r="D220" s="163" t="s">
        <v>274</v>
      </c>
      <c r="F220" s="164" t="s">
        <v>3331</v>
      </c>
      <c r="I220" s="165"/>
      <c r="L220" s="34"/>
      <c r="M220" s="166"/>
      <c r="T220" s="55"/>
      <c r="AT220" s="18" t="s">
        <v>274</v>
      </c>
      <c r="AU220" s="18" t="s">
        <v>84</v>
      </c>
    </row>
    <row r="221" spans="2:65" s="1" customFormat="1" ht="33" customHeight="1">
      <c r="B221" s="34"/>
      <c r="C221" s="174" t="s">
        <v>605</v>
      </c>
      <c r="D221" s="174" t="s">
        <v>314</v>
      </c>
      <c r="E221" s="175" t="s">
        <v>3332</v>
      </c>
      <c r="F221" s="176" t="s">
        <v>3333</v>
      </c>
      <c r="G221" s="177" t="s">
        <v>230</v>
      </c>
      <c r="H221" s="178">
        <v>1</v>
      </c>
      <c r="I221" s="179"/>
      <c r="J221" s="180">
        <f>ROUND(I221*H221,2)</f>
        <v>0</v>
      </c>
      <c r="K221" s="176" t="s">
        <v>272</v>
      </c>
      <c r="L221" s="181"/>
      <c r="M221" s="182" t="s">
        <v>19</v>
      </c>
      <c r="N221" s="183" t="s">
        <v>47</v>
      </c>
      <c r="P221" s="138">
        <f>O221*H221</f>
        <v>0</v>
      </c>
      <c r="Q221" s="138">
        <v>2.3800000000000002E-2</v>
      </c>
      <c r="R221" s="138">
        <f>Q221*H221</f>
        <v>2.3800000000000002E-2</v>
      </c>
      <c r="S221" s="138">
        <v>0</v>
      </c>
      <c r="T221" s="139">
        <f>S221*H221</f>
        <v>0</v>
      </c>
      <c r="AR221" s="140" t="s">
        <v>485</v>
      </c>
      <c r="AT221" s="140" t="s">
        <v>314</v>
      </c>
      <c r="AU221" s="140" t="s">
        <v>84</v>
      </c>
      <c r="AY221" s="18" t="s">
        <v>223</v>
      </c>
      <c r="BE221" s="141">
        <f>IF(N221="základní",J221,0)</f>
        <v>0</v>
      </c>
      <c r="BF221" s="141">
        <f>IF(N221="snížená",J221,0)</f>
        <v>0</v>
      </c>
      <c r="BG221" s="141">
        <f>IF(N221="zákl. přenesená",J221,0)</f>
        <v>0</v>
      </c>
      <c r="BH221" s="141">
        <f>IF(N221="sníž. přenesená",J221,0)</f>
        <v>0</v>
      </c>
      <c r="BI221" s="141">
        <f>IF(N221="nulová",J221,0)</f>
        <v>0</v>
      </c>
      <c r="BJ221" s="18" t="s">
        <v>84</v>
      </c>
      <c r="BK221" s="141">
        <f>ROUND(I221*H221,2)</f>
        <v>0</v>
      </c>
      <c r="BL221" s="18" t="s">
        <v>485</v>
      </c>
      <c r="BM221" s="140" t="s">
        <v>3334</v>
      </c>
    </row>
    <row r="222" spans="2:65" s="1" customFormat="1" ht="16.5" customHeight="1">
      <c r="B222" s="34"/>
      <c r="C222" s="129" t="s">
        <v>610</v>
      </c>
      <c r="D222" s="129" t="s">
        <v>227</v>
      </c>
      <c r="E222" s="130" t="s">
        <v>3335</v>
      </c>
      <c r="F222" s="131" t="s">
        <v>3336</v>
      </c>
      <c r="G222" s="132" t="s">
        <v>230</v>
      </c>
      <c r="H222" s="133">
        <v>36</v>
      </c>
      <c r="I222" s="134"/>
      <c r="J222" s="135">
        <f>ROUND(I222*H222,2)</f>
        <v>0</v>
      </c>
      <c r="K222" s="131" t="s">
        <v>272</v>
      </c>
      <c r="L222" s="34"/>
      <c r="M222" s="136" t="s">
        <v>19</v>
      </c>
      <c r="N222" s="137" t="s">
        <v>47</v>
      </c>
      <c r="P222" s="138">
        <f>O222*H222</f>
        <v>0</v>
      </c>
      <c r="Q222" s="138">
        <v>0</v>
      </c>
      <c r="R222" s="138">
        <f>Q222*H222</f>
        <v>0</v>
      </c>
      <c r="S222" s="138">
        <v>0</v>
      </c>
      <c r="T222" s="139">
        <f>S222*H222</f>
        <v>0</v>
      </c>
      <c r="AR222" s="140" t="s">
        <v>629</v>
      </c>
      <c r="AT222" s="140" t="s">
        <v>227</v>
      </c>
      <c r="AU222" s="140" t="s">
        <v>84</v>
      </c>
      <c r="AY222" s="18" t="s">
        <v>223</v>
      </c>
      <c r="BE222" s="141">
        <f>IF(N222="základní",J222,0)</f>
        <v>0</v>
      </c>
      <c r="BF222" s="141">
        <f>IF(N222="snížená",J222,0)</f>
        <v>0</v>
      </c>
      <c r="BG222" s="141">
        <f>IF(N222="zákl. přenesená",J222,0)</f>
        <v>0</v>
      </c>
      <c r="BH222" s="141">
        <f>IF(N222="sníž. přenesená",J222,0)</f>
        <v>0</v>
      </c>
      <c r="BI222" s="141">
        <f>IF(N222="nulová",J222,0)</f>
        <v>0</v>
      </c>
      <c r="BJ222" s="18" t="s">
        <v>84</v>
      </c>
      <c r="BK222" s="141">
        <f>ROUND(I222*H222,2)</f>
        <v>0</v>
      </c>
      <c r="BL222" s="18" t="s">
        <v>629</v>
      </c>
      <c r="BM222" s="140" t="s">
        <v>3337</v>
      </c>
    </row>
    <row r="223" spans="2:65" s="1" customFormat="1" ht="11.25">
      <c r="B223" s="34"/>
      <c r="D223" s="163" t="s">
        <v>274</v>
      </c>
      <c r="F223" s="164" t="s">
        <v>3338</v>
      </c>
      <c r="I223" s="165"/>
      <c r="L223" s="34"/>
      <c r="M223" s="166"/>
      <c r="T223" s="55"/>
      <c r="AT223" s="18" t="s">
        <v>274</v>
      </c>
      <c r="AU223" s="18" t="s">
        <v>84</v>
      </c>
    </row>
    <row r="224" spans="2:65" s="1" customFormat="1" ht="16.5" customHeight="1">
      <c r="B224" s="34"/>
      <c r="C224" s="174" t="s">
        <v>617</v>
      </c>
      <c r="D224" s="174" t="s">
        <v>314</v>
      </c>
      <c r="E224" s="175" t="s">
        <v>3339</v>
      </c>
      <c r="F224" s="176" t="s">
        <v>3340</v>
      </c>
      <c r="G224" s="177" t="s">
        <v>230</v>
      </c>
      <c r="H224" s="178">
        <v>36</v>
      </c>
      <c r="I224" s="179"/>
      <c r="J224" s="180">
        <f>ROUND(I224*H224,2)</f>
        <v>0</v>
      </c>
      <c r="K224" s="176" t="s">
        <v>231</v>
      </c>
      <c r="L224" s="181"/>
      <c r="M224" s="182" t="s">
        <v>19</v>
      </c>
      <c r="N224" s="183" t="s">
        <v>47</v>
      </c>
      <c r="P224" s="138">
        <f>O224*H224</f>
        <v>0</v>
      </c>
      <c r="Q224" s="138">
        <v>3.5E-4</v>
      </c>
      <c r="R224" s="138">
        <f>Q224*H224</f>
        <v>1.26E-2</v>
      </c>
      <c r="S224" s="138">
        <v>0</v>
      </c>
      <c r="T224" s="139">
        <f>S224*H224</f>
        <v>0</v>
      </c>
      <c r="AR224" s="140" t="s">
        <v>485</v>
      </c>
      <c r="AT224" s="140" t="s">
        <v>314</v>
      </c>
      <c r="AU224" s="140" t="s">
        <v>84</v>
      </c>
      <c r="AY224" s="18" t="s">
        <v>223</v>
      </c>
      <c r="BE224" s="141">
        <f>IF(N224="základní",J224,0)</f>
        <v>0</v>
      </c>
      <c r="BF224" s="141">
        <f>IF(N224="snížená",J224,0)</f>
        <v>0</v>
      </c>
      <c r="BG224" s="141">
        <f>IF(N224="zákl. přenesená",J224,0)</f>
        <v>0</v>
      </c>
      <c r="BH224" s="141">
        <f>IF(N224="sníž. přenesená",J224,0)</f>
        <v>0</v>
      </c>
      <c r="BI224" s="141">
        <f>IF(N224="nulová",J224,0)</f>
        <v>0</v>
      </c>
      <c r="BJ224" s="18" t="s">
        <v>84</v>
      </c>
      <c r="BK224" s="141">
        <f>ROUND(I224*H224,2)</f>
        <v>0</v>
      </c>
      <c r="BL224" s="18" t="s">
        <v>485</v>
      </c>
      <c r="BM224" s="140" t="s">
        <v>3341</v>
      </c>
    </row>
    <row r="225" spans="2:65" s="1" customFormat="1" ht="49.15" customHeight="1">
      <c r="B225" s="34"/>
      <c r="C225" s="129" t="s">
        <v>623</v>
      </c>
      <c r="D225" s="129" t="s">
        <v>227</v>
      </c>
      <c r="E225" s="130" t="s">
        <v>3342</v>
      </c>
      <c r="F225" s="131" t="s">
        <v>3343</v>
      </c>
      <c r="G225" s="132" t="s">
        <v>563</v>
      </c>
      <c r="H225" s="133">
        <v>1570</v>
      </c>
      <c r="I225" s="134"/>
      <c r="J225" s="135">
        <f>ROUND(I225*H225,2)</f>
        <v>0</v>
      </c>
      <c r="K225" s="131" t="s">
        <v>272</v>
      </c>
      <c r="L225" s="34"/>
      <c r="M225" s="136" t="s">
        <v>19</v>
      </c>
      <c r="N225" s="137" t="s">
        <v>47</v>
      </c>
      <c r="P225" s="138">
        <f>O225*H225</f>
        <v>0</v>
      </c>
      <c r="Q225" s="138">
        <v>0</v>
      </c>
      <c r="R225" s="138">
        <f>Q225*H225</f>
        <v>0</v>
      </c>
      <c r="S225" s="138">
        <v>0</v>
      </c>
      <c r="T225" s="139">
        <f>S225*H225</f>
        <v>0</v>
      </c>
      <c r="AR225" s="140" t="s">
        <v>629</v>
      </c>
      <c r="AT225" s="140" t="s">
        <v>227</v>
      </c>
      <c r="AU225" s="140" t="s">
        <v>84</v>
      </c>
      <c r="AY225" s="18" t="s">
        <v>223</v>
      </c>
      <c r="BE225" s="141">
        <f>IF(N225="základní",J225,0)</f>
        <v>0</v>
      </c>
      <c r="BF225" s="141">
        <f>IF(N225="snížená",J225,0)</f>
        <v>0</v>
      </c>
      <c r="BG225" s="141">
        <f>IF(N225="zákl. přenesená",J225,0)</f>
        <v>0</v>
      </c>
      <c r="BH225" s="141">
        <f>IF(N225="sníž. přenesená",J225,0)</f>
        <v>0</v>
      </c>
      <c r="BI225" s="141">
        <f>IF(N225="nulová",J225,0)</f>
        <v>0</v>
      </c>
      <c r="BJ225" s="18" t="s">
        <v>84</v>
      </c>
      <c r="BK225" s="141">
        <f>ROUND(I225*H225,2)</f>
        <v>0</v>
      </c>
      <c r="BL225" s="18" t="s">
        <v>629</v>
      </c>
      <c r="BM225" s="140" t="s">
        <v>3344</v>
      </c>
    </row>
    <row r="226" spans="2:65" s="1" customFormat="1" ht="11.25">
      <c r="B226" s="34"/>
      <c r="D226" s="163" t="s">
        <v>274</v>
      </c>
      <c r="F226" s="164" t="s">
        <v>3345</v>
      </c>
      <c r="I226" s="165"/>
      <c r="L226" s="34"/>
      <c r="M226" s="166"/>
      <c r="T226" s="55"/>
      <c r="AT226" s="18" t="s">
        <v>274</v>
      </c>
      <c r="AU226" s="18" t="s">
        <v>84</v>
      </c>
    </row>
    <row r="227" spans="2:65" s="13" customFormat="1" ht="11.25">
      <c r="B227" s="149"/>
      <c r="D227" s="143" t="s">
        <v>249</v>
      </c>
      <c r="E227" s="150" t="s">
        <v>19</v>
      </c>
      <c r="F227" s="151" t="s">
        <v>3346</v>
      </c>
      <c r="H227" s="152">
        <v>1498</v>
      </c>
      <c r="I227" s="153"/>
      <c r="L227" s="149"/>
      <c r="M227" s="154"/>
      <c r="T227" s="155"/>
      <c r="AT227" s="150" t="s">
        <v>249</v>
      </c>
      <c r="AU227" s="150" t="s">
        <v>84</v>
      </c>
      <c r="AV227" s="13" t="s">
        <v>87</v>
      </c>
      <c r="AW227" s="13" t="s">
        <v>37</v>
      </c>
      <c r="AX227" s="13" t="s">
        <v>76</v>
      </c>
      <c r="AY227" s="150" t="s">
        <v>223</v>
      </c>
    </row>
    <row r="228" spans="2:65" s="13" customFormat="1" ht="11.25">
      <c r="B228" s="149"/>
      <c r="D228" s="143" t="s">
        <v>249</v>
      </c>
      <c r="E228" s="150" t="s">
        <v>19</v>
      </c>
      <c r="F228" s="151" t="s">
        <v>3347</v>
      </c>
      <c r="H228" s="152">
        <v>72</v>
      </c>
      <c r="I228" s="153"/>
      <c r="L228" s="149"/>
      <c r="M228" s="154"/>
      <c r="T228" s="155"/>
      <c r="AT228" s="150" t="s">
        <v>249</v>
      </c>
      <c r="AU228" s="150" t="s">
        <v>84</v>
      </c>
      <c r="AV228" s="13" t="s">
        <v>87</v>
      </c>
      <c r="AW228" s="13" t="s">
        <v>37</v>
      </c>
      <c r="AX228" s="13" t="s">
        <v>76</v>
      </c>
      <c r="AY228" s="150" t="s">
        <v>223</v>
      </c>
    </row>
    <row r="229" spans="2:65" s="14" customFormat="1" ht="11.25">
      <c r="B229" s="156"/>
      <c r="D229" s="143" t="s">
        <v>249</v>
      </c>
      <c r="E229" s="157" t="s">
        <v>19</v>
      </c>
      <c r="F229" s="158" t="s">
        <v>253</v>
      </c>
      <c r="H229" s="159">
        <v>1570</v>
      </c>
      <c r="I229" s="160"/>
      <c r="L229" s="156"/>
      <c r="M229" s="161"/>
      <c r="T229" s="162"/>
      <c r="AT229" s="157" t="s">
        <v>249</v>
      </c>
      <c r="AU229" s="157" t="s">
        <v>84</v>
      </c>
      <c r="AV229" s="14" t="s">
        <v>232</v>
      </c>
      <c r="AW229" s="14" t="s">
        <v>37</v>
      </c>
      <c r="AX229" s="14" t="s">
        <v>84</v>
      </c>
      <c r="AY229" s="157" t="s">
        <v>223</v>
      </c>
    </row>
    <row r="230" spans="2:65" s="1" customFormat="1" ht="16.5" customHeight="1">
      <c r="B230" s="34"/>
      <c r="C230" s="174" t="s">
        <v>629</v>
      </c>
      <c r="D230" s="174" t="s">
        <v>314</v>
      </c>
      <c r="E230" s="175" t="s">
        <v>3348</v>
      </c>
      <c r="F230" s="176" t="s">
        <v>3349</v>
      </c>
      <c r="G230" s="177" t="s">
        <v>3086</v>
      </c>
      <c r="H230" s="178">
        <v>976.54</v>
      </c>
      <c r="I230" s="179"/>
      <c r="J230" s="180">
        <f>ROUND(I230*H230,2)</f>
        <v>0</v>
      </c>
      <c r="K230" s="176" t="s">
        <v>272</v>
      </c>
      <c r="L230" s="181"/>
      <c r="M230" s="182" t="s">
        <v>19</v>
      </c>
      <c r="N230" s="183" t="s">
        <v>47</v>
      </c>
      <c r="P230" s="138">
        <f>O230*H230</f>
        <v>0</v>
      </c>
      <c r="Q230" s="138">
        <v>1E-3</v>
      </c>
      <c r="R230" s="138">
        <f>Q230*H230</f>
        <v>0.97653999999999996</v>
      </c>
      <c r="S230" s="138">
        <v>0</v>
      </c>
      <c r="T230" s="139">
        <f>S230*H230</f>
        <v>0</v>
      </c>
      <c r="AR230" s="140" t="s">
        <v>485</v>
      </c>
      <c r="AT230" s="140" t="s">
        <v>314</v>
      </c>
      <c r="AU230" s="140" t="s">
        <v>84</v>
      </c>
      <c r="AY230" s="18" t="s">
        <v>223</v>
      </c>
      <c r="BE230" s="141">
        <f>IF(N230="základní",J230,0)</f>
        <v>0</v>
      </c>
      <c r="BF230" s="141">
        <f>IF(N230="snížená",J230,0)</f>
        <v>0</v>
      </c>
      <c r="BG230" s="141">
        <f>IF(N230="zákl. přenesená",J230,0)</f>
        <v>0</v>
      </c>
      <c r="BH230" s="141">
        <f>IF(N230="sníž. přenesená",J230,0)</f>
        <v>0</v>
      </c>
      <c r="BI230" s="141">
        <f>IF(N230="nulová",J230,0)</f>
        <v>0</v>
      </c>
      <c r="BJ230" s="18" t="s">
        <v>84</v>
      </c>
      <c r="BK230" s="141">
        <f>ROUND(I230*H230,2)</f>
        <v>0</v>
      </c>
      <c r="BL230" s="18" t="s">
        <v>485</v>
      </c>
      <c r="BM230" s="140" t="s">
        <v>3350</v>
      </c>
    </row>
    <row r="231" spans="2:65" s="13" customFormat="1" ht="11.25">
      <c r="B231" s="149"/>
      <c r="D231" s="143" t="s">
        <v>249</v>
      </c>
      <c r="F231" s="151" t="s">
        <v>3351</v>
      </c>
      <c r="H231" s="152">
        <v>976.54</v>
      </c>
      <c r="I231" s="153"/>
      <c r="L231" s="149"/>
      <c r="M231" s="154"/>
      <c r="T231" s="155"/>
      <c r="AT231" s="150" t="s">
        <v>249</v>
      </c>
      <c r="AU231" s="150" t="s">
        <v>84</v>
      </c>
      <c r="AV231" s="13" t="s">
        <v>87</v>
      </c>
      <c r="AW231" s="13" t="s">
        <v>4</v>
      </c>
      <c r="AX231" s="13" t="s">
        <v>84</v>
      </c>
      <c r="AY231" s="150" t="s">
        <v>223</v>
      </c>
    </row>
    <row r="232" spans="2:65" s="1" customFormat="1" ht="21.75" customHeight="1">
      <c r="B232" s="34"/>
      <c r="C232" s="129" t="s">
        <v>635</v>
      </c>
      <c r="D232" s="129" t="s">
        <v>227</v>
      </c>
      <c r="E232" s="130" t="s">
        <v>3352</v>
      </c>
      <c r="F232" s="131" t="s">
        <v>3353</v>
      </c>
      <c r="G232" s="132" t="s">
        <v>230</v>
      </c>
      <c r="H232" s="133">
        <v>36</v>
      </c>
      <c r="I232" s="134"/>
      <c r="J232" s="135">
        <f>ROUND(I232*H232,2)</f>
        <v>0</v>
      </c>
      <c r="K232" s="131" t="s">
        <v>231</v>
      </c>
      <c r="L232" s="34"/>
      <c r="M232" s="136" t="s">
        <v>19</v>
      </c>
      <c r="N232" s="137" t="s">
        <v>47</v>
      </c>
      <c r="P232" s="138">
        <f>O232*H232</f>
        <v>0</v>
      </c>
      <c r="Q232" s="138">
        <v>0</v>
      </c>
      <c r="R232" s="138">
        <f>Q232*H232</f>
        <v>0</v>
      </c>
      <c r="S232" s="138">
        <v>0</v>
      </c>
      <c r="T232" s="139">
        <f>S232*H232</f>
        <v>0</v>
      </c>
      <c r="AR232" s="140" t="s">
        <v>629</v>
      </c>
      <c r="AT232" s="140" t="s">
        <v>227</v>
      </c>
      <c r="AU232" s="140" t="s">
        <v>84</v>
      </c>
      <c r="AY232" s="18" t="s">
        <v>223</v>
      </c>
      <c r="BE232" s="141">
        <f>IF(N232="základní",J232,0)</f>
        <v>0</v>
      </c>
      <c r="BF232" s="141">
        <f>IF(N232="snížená",J232,0)</f>
        <v>0</v>
      </c>
      <c r="BG232" s="141">
        <f>IF(N232="zákl. přenesená",J232,0)</f>
        <v>0</v>
      </c>
      <c r="BH232" s="141">
        <f>IF(N232="sníž. přenesená",J232,0)</f>
        <v>0</v>
      </c>
      <c r="BI232" s="141">
        <f>IF(N232="nulová",J232,0)</f>
        <v>0</v>
      </c>
      <c r="BJ232" s="18" t="s">
        <v>84</v>
      </c>
      <c r="BK232" s="141">
        <f>ROUND(I232*H232,2)</f>
        <v>0</v>
      </c>
      <c r="BL232" s="18" t="s">
        <v>629</v>
      </c>
      <c r="BM232" s="140" t="s">
        <v>3354</v>
      </c>
    </row>
    <row r="233" spans="2:65" s="1" customFormat="1" ht="24.2" customHeight="1">
      <c r="B233" s="34"/>
      <c r="C233" s="129" t="s">
        <v>644</v>
      </c>
      <c r="D233" s="129" t="s">
        <v>227</v>
      </c>
      <c r="E233" s="130" t="s">
        <v>3355</v>
      </c>
      <c r="F233" s="131" t="s">
        <v>3356</v>
      </c>
      <c r="G233" s="132" t="s">
        <v>230</v>
      </c>
      <c r="H233" s="133">
        <v>72</v>
      </c>
      <c r="I233" s="134"/>
      <c r="J233" s="135">
        <f>ROUND(I233*H233,2)</f>
        <v>0</v>
      </c>
      <c r="K233" s="131" t="s">
        <v>272</v>
      </c>
      <c r="L233" s="34"/>
      <c r="M233" s="136" t="s">
        <v>19</v>
      </c>
      <c r="N233" s="137" t="s">
        <v>47</v>
      </c>
      <c r="P233" s="138">
        <f>O233*H233</f>
        <v>0</v>
      </c>
      <c r="Q233" s="138">
        <v>0</v>
      </c>
      <c r="R233" s="138">
        <f>Q233*H233</f>
        <v>0</v>
      </c>
      <c r="S233" s="138">
        <v>0</v>
      </c>
      <c r="T233" s="139">
        <f>S233*H233</f>
        <v>0</v>
      </c>
      <c r="AR233" s="140" t="s">
        <v>629</v>
      </c>
      <c r="AT233" s="140" t="s">
        <v>227</v>
      </c>
      <c r="AU233" s="140" t="s">
        <v>84</v>
      </c>
      <c r="AY233" s="18" t="s">
        <v>223</v>
      </c>
      <c r="BE233" s="141">
        <f>IF(N233="základní",J233,0)</f>
        <v>0</v>
      </c>
      <c r="BF233" s="141">
        <f>IF(N233="snížená",J233,0)</f>
        <v>0</v>
      </c>
      <c r="BG233" s="141">
        <f>IF(N233="zákl. přenesená",J233,0)</f>
        <v>0</v>
      </c>
      <c r="BH233" s="141">
        <f>IF(N233="sníž. přenesená",J233,0)</f>
        <v>0</v>
      </c>
      <c r="BI233" s="141">
        <f>IF(N233="nulová",J233,0)</f>
        <v>0</v>
      </c>
      <c r="BJ233" s="18" t="s">
        <v>84</v>
      </c>
      <c r="BK233" s="141">
        <f>ROUND(I233*H233,2)</f>
        <v>0</v>
      </c>
      <c r="BL233" s="18" t="s">
        <v>629</v>
      </c>
      <c r="BM233" s="140" t="s">
        <v>3357</v>
      </c>
    </row>
    <row r="234" spans="2:65" s="1" customFormat="1" ht="11.25">
      <c r="B234" s="34"/>
      <c r="D234" s="163" t="s">
        <v>274</v>
      </c>
      <c r="F234" s="164" t="s">
        <v>3358</v>
      </c>
      <c r="I234" s="165"/>
      <c r="L234" s="34"/>
      <c r="M234" s="166"/>
      <c r="T234" s="55"/>
      <c r="AT234" s="18" t="s">
        <v>274</v>
      </c>
      <c r="AU234" s="18" t="s">
        <v>84</v>
      </c>
    </row>
    <row r="235" spans="2:65" s="1" customFormat="1" ht="24.2" customHeight="1">
      <c r="B235" s="34"/>
      <c r="C235" s="174" t="s">
        <v>651</v>
      </c>
      <c r="D235" s="174" t="s">
        <v>314</v>
      </c>
      <c r="E235" s="175" t="s">
        <v>3359</v>
      </c>
      <c r="F235" s="176" t="s">
        <v>3360</v>
      </c>
      <c r="G235" s="177" t="s">
        <v>230</v>
      </c>
      <c r="H235" s="178">
        <v>72</v>
      </c>
      <c r="I235" s="179"/>
      <c r="J235" s="180">
        <f>ROUND(I235*H235,2)</f>
        <v>0</v>
      </c>
      <c r="K235" s="176" t="s">
        <v>272</v>
      </c>
      <c r="L235" s="181"/>
      <c r="M235" s="182" t="s">
        <v>19</v>
      </c>
      <c r="N235" s="183" t="s">
        <v>47</v>
      </c>
      <c r="P235" s="138">
        <f>O235*H235</f>
        <v>0</v>
      </c>
      <c r="Q235" s="138">
        <v>6.9999999999999999E-4</v>
      </c>
      <c r="R235" s="138">
        <f>Q235*H235</f>
        <v>5.04E-2</v>
      </c>
      <c r="S235" s="138">
        <v>0</v>
      </c>
      <c r="T235" s="139">
        <f>S235*H235</f>
        <v>0</v>
      </c>
      <c r="AR235" s="140" t="s">
        <v>485</v>
      </c>
      <c r="AT235" s="140" t="s">
        <v>314</v>
      </c>
      <c r="AU235" s="140" t="s">
        <v>84</v>
      </c>
      <c r="AY235" s="18" t="s">
        <v>223</v>
      </c>
      <c r="BE235" s="141">
        <f>IF(N235="základní",J235,0)</f>
        <v>0</v>
      </c>
      <c r="BF235" s="141">
        <f>IF(N235="snížená",J235,0)</f>
        <v>0</v>
      </c>
      <c r="BG235" s="141">
        <f>IF(N235="zákl. přenesená",J235,0)</f>
        <v>0</v>
      </c>
      <c r="BH235" s="141">
        <f>IF(N235="sníž. přenesená",J235,0)</f>
        <v>0</v>
      </c>
      <c r="BI235" s="141">
        <f>IF(N235="nulová",J235,0)</f>
        <v>0</v>
      </c>
      <c r="BJ235" s="18" t="s">
        <v>84</v>
      </c>
      <c r="BK235" s="141">
        <f>ROUND(I235*H235,2)</f>
        <v>0</v>
      </c>
      <c r="BL235" s="18" t="s">
        <v>485</v>
      </c>
      <c r="BM235" s="140" t="s">
        <v>3361</v>
      </c>
    </row>
    <row r="236" spans="2:65" s="1" customFormat="1" ht="49.15" customHeight="1">
      <c r="B236" s="34"/>
      <c r="C236" s="129" t="s">
        <v>656</v>
      </c>
      <c r="D236" s="129" t="s">
        <v>227</v>
      </c>
      <c r="E236" s="130" t="s">
        <v>3362</v>
      </c>
      <c r="F236" s="131" t="s">
        <v>3363</v>
      </c>
      <c r="G236" s="132" t="s">
        <v>563</v>
      </c>
      <c r="H236" s="133">
        <v>1483</v>
      </c>
      <c r="I236" s="134"/>
      <c r="J236" s="135">
        <f>ROUND(I236*H236,2)</f>
        <v>0</v>
      </c>
      <c r="K236" s="131" t="s">
        <v>272</v>
      </c>
      <c r="L236" s="34"/>
      <c r="M236" s="136" t="s">
        <v>19</v>
      </c>
      <c r="N236" s="137" t="s">
        <v>47</v>
      </c>
      <c r="P236" s="138">
        <f>O236*H236</f>
        <v>0</v>
      </c>
      <c r="Q236" s="138">
        <v>0</v>
      </c>
      <c r="R236" s="138">
        <f>Q236*H236</f>
        <v>0</v>
      </c>
      <c r="S236" s="138">
        <v>0</v>
      </c>
      <c r="T236" s="139">
        <f>S236*H236</f>
        <v>0</v>
      </c>
      <c r="AR236" s="140" t="s">
        <v>629</v>
      </c>
      <c r="AT236" s="140" t="s">
        <v>227</v>
      </c>
      <c r="AU236" s="140" t="s">
        <v>84</v>
      </c>
      <c r="AY236" s="18" t="s">
        <v>223</v>
      </c>
      <c r="BE236" s="141">
        <f>IF(N236="základní",J236,0)</f>
        <v>0</v>
      </c>
      <c r="BF236" s="141">
        <f>IF(N236="snížená",J236,0)</f>
        <v>0</v>
      </c>
      <c r="BG236" s="141">
        <f>IF(N236="zákl. přenesená",J236,0)</f>
        <v>0</v>
      </c>
      <c r="BH236" s="141">
        <f>IF(N236="sníž. přenesená",J236,0)</f>
        <v>0</v>
      </c>
      <c r="BI236" s="141">
        <f>IF(N236="nulová",J236,0)</f>
        <v>0</v>
      </c>
      <c r="BJ236" s="18" t="s">
        <v>84</v>
      </c>
      <c r="BK236" s="141">
        <f>ROUND(I236*H236,2)</f>
        <v>0</v>
      </c>
      <c r="BL236" s="18" t="s">
        <v>629</v>
      </c>
      <c r="BM236" s="140" t="s">
        <v>3364</v>
      </c>
    </row>
    <row r="237" spans="2:65" s="1" customFormat="1" ht="11.25">
      <c r="B237" s="34"/>
      <c r="D237" s="163" t="s">
        <v>274</v>
      </c>
      <c r="F237" s="164" t="s">
        <v>3365</v>
      </c>
      <c r="I237" s="165"/>
      <c r="L237" s="34"/>
      <c r="M237" s="166"/>
      <c r="T237" s="55"/>
      <c r="AT237" s="18" t="s">
        <v>274</v>
      </c>
      <c r="AU237" s="18" t="s">
        <v>84</v>
      </c>
    </row>
    <row r="238" spans="2:65" s="13" customFormat="1" ht="11.25">
      <c r="B238" s="149"/>
      <c r="D238" s="143" t="s">
        <v>249</v>
      </c>
      <c r="E238" s="150" t="s">
        <v>19</v>
      </c>
      <c r="F238" s="151" t="s">
        <v>3366</v>
      </c>
      <c r="H238" s="152">
        <v>1483</v>
      </c>
      <c r="I238" s="153"/>
      <c r="L238" s="149"/>
      <c r="M238" s="154"/>
      <c r="T238" s="155"/>
      <c r="AT238" s="150" t="s">
        <v>249</v>
      </c>
      <c r="AU238" s="150" t="s">
        <v>84</v>
      </c>
      <c r="AV238" s="13" t="s">
        <v>87</v>
      </c>
      <c r="AW238" s="13" t="s">
        <v>37</v>
      </c>
      <c r="AX238" s="13" t="s">
        <v>84</v>
      </c>
      <c r="AY238" s="150" t="s">
        <v>223</v>
      </c>
    </row>
    <row r="239" spans="2:65" s="1" customFormat="1" ht="24.2" customHeight="1">
      <c r="B239" s="34"/>
      <c r="C239" s="174" t="s">
        <v>662</v>
      </c>
      <c r="D239" s="174" t="s">
        <v>314</v>
      </c>
      <c r="E239" s="175" t="s">
        <v>3367</v>
      </c>
      <c r="F239" s="176" t="s">
        <v>3368</v>
      </c>
      <c r="G239" s="177" t="s">
        <v>563</v>
      </c>
      <c r="H239" s="178">
        <v>1705.45</v>
      </c>
      <c r="I239" s="179"/>
      <c r="J239" s="180">
        <f>ROUND(I239*H239,2)</f>
        <v>0</v>
      </c>
      <c r="K239" s="176" t="s">
        <v>272</v>
      </c>
      <c r="L239" s="181"/>
      <c r="M239" s="182" t="s">
        <v>19</v>
      </c>
      <c r="N239" s="183" t="s">
        <v>47</v>
      </c>
      <c r="P239" s="138">
        <f>O239*H239</f>
        <v>0</v>
      </c>
      <c r="Q239" s="138">
        <v>6.4000000000000005E-4</v>
      </c>
      <c r="R239" s="138">
        <f>Q239*H239</f>
        <v>1.091488</v>
      </c>
      <c r="S239" s="138">
        <v>0</v>
      </c>
      <c r="T239" s="139">
        <f>S239*H239</f>
        <v>0</v>
      </c>
      <c r="AR239" s="140" t="s">
        <v>485</v>
      </c>
      <c r="AT239" s="140" t="s">
        <v>314</v>
      </c>
      <c r="AU239" s="140" t="s">
        <v>84</v>
      </c>
      <c r="AY239" s="18" t="s">
        <v>223</v>
      </c>
      <c r="BE239" s="141">
        <f>IF(N239="základní",J239,0)</f>
        <v>0</v>
      </c>
      <c r="BF239" s="141">
        <f>IF(N239="snížená",J239,0)</f>
        <v>0</v>
      </c>
      <c r="BG239" s="141">
        <f>IF(N239="zákl. přenesená",J239,0)</f>
        <v>0</v>
      </c>
      <c r="BH239" s="141">
        <f>IF(N239="sníž. přenesená",J239,0)</f>
        <v>0</v>
      </c>
      <c r="BI239" s="141">
        <f>IF(N239="nulová",J239,0)</f>
        <v>0</v>
      </c>
      <c r="BJ239" s="18" t="s">
        <v>84</v>
      </c>
      <c r="BK239" s="141">
        <f>ROUND(I239*H239,2)</f>
        <v>0</v>
      </c>
      <c r="BL239" s="18" t="s">
        <v>485</v>
      </c>
      <c r="BM239" s="140" t="s">
        <v>3369</v>
      </c>
    </row>
    <row r="240" spans="2:65" s="1" customFormat="1" ht="19.5">
      <c r="B240" s="34"/>
      <c r="D240" s="143" t="s">
        <v>1024</v>
      </c>
      <c r="F240" s="187" t="s">
        <v>3370</v>
      </c>
      <c r="I240" s="165"/>
      <c r="L240" s="34"/>
      <c r="M240" s="166"/>
      <c r="T240" s="55"/>
      <c r="AT240" s="18" t="s">
        <v>1024</v>
      </c>
      <c r="AU240" s="18" t="s">
        <v>84</v>
      </c>
    </row>
    <row r="241" spans="2:65" s="13" customFormat="1" ht="11.25">
      <c r="B241" s="149"/>
      <c r="D241" s="143" t="s">
        <v>249</v>
      </c>
      <c r="E241" s="150" t="s">
        <v>19</v>
      </c>
      <c r="F241" s="151" t="s">
        <v>3366</v>
      </c>
      <c r="H241" s="152">
        <v>1483</v>
      </c>
      <c r="I241" s="153"/>
      <c r="L241" s="149"/>
      <c r="M241" s="154"/>
      <c r="T241" s="155"/>
      <c r="AT241" s="150" t="s">
        <v>249</v>
      </c>
      <c r="AU241" s="150" t="s">
        <v>84</v>
      </c>
      <c r="AV241" s="13" t="s">
        <v>87</v>
      </c>
      <c r="AW241" s="13" t="s">
        <v>37</v>
      </c>
      <c r="AX241" s="13" t="s">
        <v>84</v>
      </c>
      <c r="AY241" s="150" t="s">
        <v>223</v>
      </c>
    </row>
    <row r="242" spans="2:65" s="13" customFormat="1" ht="11.25">
      <c r="B242" s="149"/>
      <c r="D242" s="143" t="s">
        <v>249</v>
      </c>
      <c r="F242" s="151" t="s">
        <v>3371</v>
      </c>
      <c r="H242" s="152">
        <v>1705.45</v>
      </c>
      <c r="I242" s="153"/>
      <c r="L242" s="149"/>
      <c r="M242" s="154"/>
      <c r="T242" s="155"/>
      <c r="AT242" s="150" t="s">
        <v>249</v>
      </c>
      <c r="AU242" s="150" t="s">
        <v>84</v>
      </c>
      <c r="AV242" s="13" t="s">
        <v>87</v>
      </c>
      <c r="AW242" s="13" t="s">
        <v>4</v>
      </c>
      <c r="AX242" s="13" t="s">
        <v>84</v>
      </c>
      <c r="AY242" s="150" t="s">
        <v>223</v>
      </c>
    </row>
    <row r="243" spans="2:65" s="1" customFormat="1" ht="49.15" customHeight="1">
      <c r="B243" s="34"/>
      <c r="C243" s="129" t="s">
        <v>667</v>
      </c>
      <c r="D243" s="129" t="s">
        <v>227</v>
      </c>
      <c r="E243" s="130" t="s">
        <v>3372</v>
      </c>
      <c r="F243" s="131" t="s">
        <v>3373</v>
      </c>
      <c r="G243" s="132" t="s">
        <v>563</v>
      </c>
      <c r="H243" s="133">
        <v>1135</v>
      </c>
      <c r="I243" s="134"/>
      <c r="J243" s="135">
        <f>ROUND(I243*H243,2)</f>
        <v>0</v>
      </c>
      <c r="K243" s="131" t="s">
        <v>272</v>
      </c>
      <c r="L243" s="34"/>
      <c r="M243" s="136" t="s">
        <v>19</v>
      </c>
      <c r="N243" s="137" t="s">
        <v>47</v>
      </c>
      <c r="P243" s="138">
        <f>O243*H243</f>
        <v>0</v>
      </c>
      <c r="Q243" s="138">
        <v>0</v>
      </c>
      <c r="R243" s="138">
        <f>Q243*H243</f>
        <v>0</v>
      </c>
      <c r="S243" s="138">
        <v>0</v>
      </c>
      <c r="T243" s="139">
        <f>S243*H243</f>
        <v>0</v>
      </c>
      <c r="AR243" s="140" t="s">
        <v>629</v>
      </c>
      <c r="AT243" s="140" t="s">
        <v>227</v>
      </c>
      <c r="AU243" s="140" t="s">
        <v>84</v>
      </c>
      <c r="AY243" s="18" t="s">
        <v>223</v>
      </c>
      <c r="BE243" s="141">
        <f>IF(N243="základní",J243,0)</f>
        <v>0</v>
      </c>
      <c r="BF243" s="141">
        <f>IF(N243="snížená",J243,0)</f>
        <v>0</v>
      </c>
      <c r="BG243" s="141">
        <f>IF(N243="zákl. přenesená",J243,0)</f>
        <v>0</v>
      </c>
      <c r="BH243" s="141">
        <f>IF(N243="sníž. přenesená",J243,0)</f>
        <v>0</v>
      </c>
      <c r="BI243" s="141">
        <f>IF(N243="nulová",J243,0)</f>
        <v>0</v>
      </c>
      <c r="BJ243" s="18" t="s">
        <v>84</v>
      </c>
      <c r="BK243" s="141">
        <f>ROUND(I243*H243,2)</f>
        <v>0</v>
      </c>
      <c r="BL243" s="18" t="s">
        <v>629</v>
      </c>
      <c r="BM243" s="140" t="s">
        <v>3374</v>
      </c>
    </row>
    <row r="244" spans="2:65" s="1" customFormat="1" ht="11.25">
      <c r="B244" s="34"/>
      <c r="D244" s="163" t="s">
        <v>274</v>
      </c>
      <c r="F244" s="164" t="s">
        <v>3375</v>
      </c>
      <c r="I244" s="165"/>
      <c r="L244" s="34"/>
      <c r="M244" s="166"/>
      <c r="T244" s="55"/>
      <c r="AT244" s="18" t="s">
        <v>274</v>
      </c>
      <c r="AU244" s="18" t="s">
        <v>84</v>
      </c>
    </row>
    <row r="245" spans="2:65" s="13" customFormat="1" ht="22.5">
      <c r="B245" s="149"/>
      <c r="D245" s="143" t="s">
        <v>249</v>
      </c>
      <c r="E245" s="150" t="s">
        <v>19</v>
      </c>
      <c r="F245" s="151" t="s">
        <v>3376</v>
      </c>
      <c r="H245" s="152">
        <v>1135</v>
      </c>
      <c r="I245" s="153"/>
      <c r="L245" s="149"/>
      <c r="M245" s="154"/>
      <c r="T245" s="155"/>
      <c r="AT245" s="150" t="s">
        <v>249</v>
      </c>
      <c r="AU245" s="150" t="s">
        <v>84</v>
      </c>
      <c r="AV245" s="13" t="s">
        <v>87</v>
      </c>
      <c r="AW245" s="13" t="s">
        <v>37</v>
      </c>
      <c r="AX245" s="13" t="s">
        <v>84</v>
      </c>
      <c r="AY245" s="150" t="s">
        <v>223</v>
      </c>
    </row>
    <row r="246" spans="2:65" s="1" customFormat="1" ht="24.2" customHeight="1">
      <c r="B246" s="34"/>
      <c r="C246" s="174" t="s">
        <v>673</v>
      </c>
      <c r="D246" s="174" t="s">
        <v>314</v>
      </c>
      <c r="E246" s="175" t="s">
        <v>3377</v>
      </c>
      <c r="F246" s="176" t="s">
        <v>3378</v>
      </c>
      <c r="G246" s="177" t="s">
        <v>563</v>
      </c>
      <c r="H246" s="178">
        <v>1305.25</v>
      </c>
      <c r="I246" s="179"/>
      <c r="J246" s="180">
        <f>ROUND(I246*H246,2)</f>
        <v>0</v>
      </c>
      <c r="K246" s="176" t="s">
        <v>272</v>
      </c>
      <c r="L246" s="181"/>
      <c r="M246" s="182" t="s">
        <v>19</v>
      </c>
      <c r="N246" s="183" t="s">
        <v>47</v>
      </c>
      <c r="P246" s="138">
        <f>O246*H246</f>
        <v>0</v>
      </c>
      <c r="Q246" s="138">
        <v>1.47E-3</v>
      </c>
      <c r="R246" s="138">
        <f>Q246*H246</f>
        <v>1.9187174999999999</v>
      </c>
      <c r="S246" s="138">
        <v>0</v>
      </c>
      <c r="T246" s="139">
        <f>S246*H246</f>
        <v>0</v>
      </c>
      <c r="AR246" s="140" t="s">
        <v>485</v>
      </c>
      <c r="AT246" s="140" t="s">
        <v>314</v>
      </c>
      <c r="AU246" s="140" t="s">
        <v>84</v>
      </c>
      <c r="AY246" s="18" t="s">
        <v>223</v>
      </c>
      <c r="BE246" s="141">
        <f>IF(N246="základní",J246,0)</f>
        <v>0</v>
      </c>
      <c r="BF246" s="141">
        <f>IF(N246="snížená",J246,0)</f>
        <v>0</v>
      </c>
      <c r="BG246" s="141">
        <f>IF(N246="zákl. přenesená",J246,0)</f>
        <v>0</v>
      </c>
      <c r="BH246" s="141">
        <f>IF(N246="sníž. přenesená",J246,0)</f>
        <v>0</v>
      </c>
      <c r="BI246" s="141">
        <f>IF(N246="nulová",J246,0)</f>
        <v>0</v>
      </c>
      <c r="BJ246" s="18" t="s">
        <v>84</v>
      </c>
      <c r="BK246" s="141">
        <f>ROUND(I246*H246,2)</f>
        <v>0</v>
      </c>
      <c r="BL246" s="18" t="s">
        <v>485</v>
      </c>
      <c r="BM246" s="140" t="s">
        <v>3379</v>
      </c>
    </row>
    <row r="247" spans="2:65" s="1" customFormat="1" ht="19.5">
      <c r="B247" s="34"/>
      <c r="D247" s="143" t="s">
        <v>1024</v>
      </c>
      <c r="F247" s="187" t="s">
        <v>3380</v>
      </c>
      <c r="I247" s="165"/>
      <c r="L247" s="34"/>
      <c r="M247" s="166"/>
      <c r="T247" s="55"/>
      <c r="AT247" s="18" t="s">
        <v>1024</v>
      </c>
      <c r="AU247" s="18" t="s">
        <v>84</v>
      </c>
    </row>
    <row r="248" spans="2:65" s="13" customFormat="1" ht="22.5">
      <c r="B248" s="149"/>
      <c r="D248" s="143" t="s">
        <v>249</v>
      </c>
      <c r="E248" s="150" t="s">
        <v>19</v>
      </c>
      <c r="F248" s="151" t="s">
        <v>3376</v>
      </c>
      <c r="H248" s="152">
        <v>1135</v>
      </c>
      <c r="I248" s="153"/>
      <c r="L248" s="149"/>
      <c r="M248" s="154"/>
      <c r="T248" s="155"/>
      <c r="AT248" s="150" t="s">
        <v>249</v>
      </c>
      <c r="AU248" s="150" t="s">
        <v>84</v>
      </c>
      <c r="AV248" s="13" t="s">
        <v>87</v>
      </c>
      <c r="AW248" s="13" t="s">
        <v>37</v>
      </c>
      <c r="AX248" s="13" t="s">
        <v>84</v>
      </c>
      <c r="AY248" s="150" t="s">
        <v>223</v>
      </c>
    </row>
    <row r="249" spans="2:65" s="13" customFormat="1" ht="11.25">
      <c r="B249" s="149"/>
      <c r="D249" s="143" t="s">
        <v>249</v>
      </c>
      <c r="F249" s="151" t="s">
        <v>3381</v>
      </c>
      <c r="H249" s="152">
        <v>1305.25</v>
      </c>
      <c r="I249" s="153"/>
      <c r="L249" s="149"/>
      <c r="M249" s="154"/>
      <c r="T249" s="155"/>
      <c r="AT249" s="150" t="s">
        <v>249</v>
      </c>
      <c r="AU249" s="150" t="s">
        <v>84</v>
      </c>
      <c r="AV249" s="13" t="s">
        <v>87</v>
      </c>
      <c r="AW249" s="13" t="s">
        <v>4</v>
      </c>
      <c r="AX249" s="13" t="s">
        <v>84</v>
      </c>
      <c r="AY249" s="150" t="s">
        <v>223</v>
      </c>
    </row>
    <row r="250" spans="2:65" s="1" customFormat="1" ht="24.2" customHeight="1">
      <c r="B250" s="34"/>
      <c r="C250" s="129" t="s">
        <v>680</v>
      </c>
      <c r="D250" s="129" t="s">
        <v>227</v>
      </c>
      <c r="E250" s="130" t="s">
        <v>3382</v>
      </c>
      <c r="F250" s="131" t="s">
        <v>3383</v>
      </c>
      <c r="G250" s="132" t="s">
        <v>230</v>
      </c>
      <c r="H250" s="133">
        <v>1</v>
      </c>
      <c r="I250" s="134"/>
      <c r="J250" s="135">
        <f>ROUND(I250*H250,2)</f>
        <v>0</v>
      </c>
      <c r="K250" s="131" t="s">
        <v>231</v>
      </c>
      <c r="L250" s="34"/>
      <c r="M250" s="136" t="s">
        <v>19</v>
      </c>
      <c r="N250" s="137" t="s">
        <v>47</v>
      </c>
      <c r="P250" s="138">
        <f>O250*H250</f>
        <v>0</v>
      </c>
      <c r="Q250" s="138">
        <v>0</v>
      </c>
      <c r="R250" s="138">
        <f>Q250*H250</f>
        <v>0</v>
      </c>
      <c r="S250" s="138">
        <v>0</v>
      </c>
      <c r="T250" s="139">
        <f>S250*H250</f>
        <v>0</v>
      </c>
      <c r="AR250" s="140" t="s">
        <v>629</v>
      </c>
      <c r="AT250" s="140" t="s">
        <v>227</v>
      </c>
      <c r="AU250" s="140" t="s">
        <v>84</v>
      </c>
      <c r="AY250" s="18" t="s">
        <v>223</v>
      </c>
      <c r="BE250" s="141">
        <f>IF(N250="základní",J250,0)</f>
        <v>0</v>
      </c>
      <c r="BF250" s="141">
        <f>IF(N250="snížená",J250,0)</f>
        <v>0</v>
      </c>
      <c r="BG250" s="141">
        <f>IF(N250="zákl. přenesená",J250,0)</f>
        <v>0</v>
      </c>
      <c r="BH250" s="141">
        <f>IF(N250="sníž. přenesená",J250,0)</f>
        <v>0</v>
      </c>
      <c r="BI250" s="141">
        <f>IF(N250="nulová",J250,0)</f>
        <v>0</v>
      </c>
      <c r="BJ250" s="18" t="s">
        <v>84</v>
      </c>
      <c r="BK250" s="141">
        <f>ROUND(I250*H250,2)</f>
        <v>0</v>
      </c>
      <c r="BL250" s="18" t="s">
        <v>629</v>
      </c>
      <c r="BM250" s="140" t="s">
        <v>3384</v>
      </c>
    </row>
    <row r="251" spans="2:65" s="1" customFormat="1" ht="49.15" customHeight="1">
      <c r="B251" s="34"/>
      <c r="C251" s="129" t="s">
        <v>686</v>
      </c>
      <c r="D251" s="129" t="s">
        <v>227</v>
      </c>
      <c r="E251" s="130" t="s">
        <v>3385</v>
      </c>
      <c r="F251" s="131" t="s">
        <v>3386</v>
      </c>
      <c r="G251" s="132" t="s">
        <v>563</v>
      </c>
      <c r="H251" s="133">
        <v>540</v>
      </c>
      <c r="I251" s="134"/>
      <c r="J251" s="135">
        <f>ROUND(I251*H251,2)</f>
        <v>0</v>
      </c>
      <c r="K251" s="131" t="s">
        <v>272</v>
      </c>
      <c r="L251" s="34"/>
      <c r="M251" s="136" t="s">
        <v>19</v>
      </c>
      <c r="N251" s="137" t="s">
        <v>47</v>
      </c>
      <c r="P251" s="138">
        <f>O251*H251</f>
        <v>0</v>
      </c>
      <c r="Q251" s="138">
        <v>0</v>
      </c>
      <c r="R251" s="138">
        <f>Q251*H251</f>
        <v>0</v>
      </c>
      <c r="S251" s="138">
        <v>0</v>
      </c>
      <c r="T251" s="139">
        <f>S251*H251</f>
        <v>0</v>
      </c>
      <c r="AR251" s="140" t="s">
        <v>629</v>
      </c>
      <c r="AT251" s="140" t="s">
        <v>227</v>
      </c>
      <c r="AU251" s="140" t="s">
        <v>84</v>
      </c>
      <c r="AY251" s="18" t="s">
        <v>223</v>
      </c>
      <c r="BE251" s="141">
        <f>IF(N251="základní",J251,0)</f>
        <v>0</v>
      </c>
      <c r="BF251" s="141">
        <f>IF(N251="snížená",J251,0)</f>
        <v>0</v>
      </c>
      <c r="BG251" s="141">
        <f>IF(N251="zákl. přenesená",J251,0)</f>
        <v>0</v>
      </c>
      <c r="BH251" s="141">
        <f>IF(N251="sníž. přenesená",J251,0)</f>
        <v>0</v>
      </c>
      <c r="BI251" s="141">
        <f>IF(N251="nulová",J251,0)</f>
        <v>0</v>
      </c>
      <c r="BJ251" s="18" t="s">
        <v>84</v>
      </c>
      <c r="BK251" s="141">
        <f>ROUND(I251*H251,2)</f>
        <v>0</v>
      </c>
      <c r="BL251" s="18" t="s">
        <v>629</v>
      </c>
      <c r="BM251" s="140" t="s">
        <v>3387</v>
      </c>
    </row>
    <row r="252" spans="2:65" s="1" customFormat="1" ht="11.25">
      <c r="B252" s="34"/>
      <c r="D252" s="163" t="s">
        <v>274</v>
      </c>
      <c r="F252" s="164" t="s">
        <v>3388</v>
      </c>
      <c r="I252" s="165"/>
      <c r="L252" s="34"/>
      <c r="M252" s="166"/>
      <c r="T252" s="55"/>
      <c r="AT252" s="18" t="s">
        <v>274</v>
      </c>
      <c r="AU252" s="18" t="s">
        <v>84</v>
      </c>
    </row>
    <row r="253" spans="2:65" s="13" customFormat="1" ht="11.25">
      <c r="B253" s="149"/>
      <c r="D253" s="143" t="s">
        <v>249</v>
      </c>
      <c r="E253" s="150" t="s">
        <v>19</v>
      </c>
      <c r="F253" s="151" t="s">
        <v>3389</v>
      </c>
      <c r="H253" s="152">
        <v>540</v>
      </c>
      <c r="I253" s="153"/>
      <c r="L253" s="149"/>
      <c r="M253" s="154"/>
      <c r="T253" s="155"/>
      <c r="AT253" s="150" t="s">
        <v>249</v>
      </c>
      <c r="AU253" s="150" t="s">
        <v>84</v>
      </c>
      <c r="AV253" s="13" t="s">
        <v>87</v>
      </c>
      <c r="AW253" s="13" t="s">
        <v>37</v>
      </c>
      <c r="AX253" s="13" t="s">
        <v>84</v>
      </c>
      <c r="AY253" s="150" t="s">
        <v>223</v>
      </c>
    </row>
    <row r="254" spans="2:65" s="1" customFormat="1" ht="24.2" customHeight="1">
      <c r="B254" s="34"/>
      <c r="C254" s="174" t="s">
        <v>692</v>
      </c>
      <c r="D254" s="174" t="s">
        <v>314</v>
      </c>
      <c r="E254" s="175" t="s">
        <v>3390</v>
      </c>
      <c r="F254" s="176" t="s">
        <v>3391</v>
      </c>
      <c r="G254" s="177" t="s">
        <v>563</v>
      </c>
      <c r="H254" s="178">
        <v>563.5</v>
      </c>
      <c r="I254" s="179"/>
      <c r="J254" s="180">
        <f>ROUND(I254*H254,2)</f>
        <v>0</v>
      </c>
      <c r="K254" s="176" t="s">
        <v>272</v>
      </c>
      <c r="L254" s="181"/>
      <c r="M254" s="182" t="s">
        <v>19</v>
      </c>
      <c r="N254" s="183" t="s">
        <v>47</v>
      </c>
      <c r="P254" s="138">
        <f>O254*H254</f>
        <v>0</v>
      </c>
      <c r="Q254" s="138">
        <v>1.2E-4</v>
      </c>
      <c r="R254" s="138">
        <f>Q254*H254</f>
        <v>6.762E-2</v>
      </c>
      <c r="S254" s="138">
        <v>0</v>
      </c>
      <c r="T254" s="139">
        <f>S254*H254</f>
        <v>0</v>
      </c>
      <c r="AR254" s="140" t="s">
        <v>485</v>
      </c>
      <c r="AT254" s="140" t="s">
        <v>314</v>
      </c>
      <c r="AU254" s="140" t="s">
        <v>84</v>
      </c>
      <c r="AY254" s="18" t="s">
        <v>223</v>
      </c>
      <c r="BE254" s="141">
        <f>IF(N254="základní",J254,0)</f>
        <v>0</v>
      </c>
      <c r="BF254" s="141">
        <f>IF(N254="snížená",J254,0)</f>
        <v>0</v>
      </c>
      <c r="BG254" s="141">
        <f>IF(N254="zákl. přenesená",J254,0)</f>
        <v>0</v>
      </c>
      <c r="BH254" s="141">
        <f>IF(N254="sníž. přenesená",J254,0)</f>
        <v>0</v>
      </c>
      <c r="BI254" s="141">
        <f>IF(N254="nulová",J254,0)</f>
        <v>0</v>
      </c>
      <c r="BJ254" s="18" t="s">
        <v>84</v>
      </c>
      <c r="BK254" s="141">
        <f>ROUND(I254*H254,2)</f>
        <v>0</v>
      </c>
      <c r="BL254" s="18" t="s">
        <v>485</v>
      </c>
      <c r="BM254" s="140" t="s">
        <v>3392</v>
      </c>
    </row>
    <row r="255" spans="2:65" s="1" customFormat="1" ht="19.5">
      <c r="B255" s="34"/>
      <c r="D255" s="143" t="s">
        <v>1024</v>
      </c>
      <c r="F255" s="187" t="s">
        <v>3393</v>
      </c>
      <c r="I255" s="165"/>
      <c r="L255" s="34"/>
      <c r="M255" s="166"/>
      <c r="T255" s="55"/>
      <c r="AT255" s="18" t="s">
        <v>1024</v>
      </c>
      <c r="AU255" s="18" t="s">
        <v>84</v>
      </c>
    </row>
    <row r="256" spans="2:65" s="13" customFormat="1" ht="11.25">
      <c r="B256" s="149"/>
      <c r="D256" s="143" t="s">
        <v>249</v>
      </c>
      <c r="E256" s="150" t="s">
        <v>19</v>
      </c>
      <c r="F256" s="151" t="s">
        <v>3394</v>
      </c>
      <c r="H256" s="152">
        <v>490</v>
      </c>
      <c r="I256" s="153"/>
      <c r="L256" s="149"/>
      <c r="M256" s="154"/>
      <c r="T256" s="155"/>
      <c r="AT256" s="150" t="s">
        <v>249</v>
      </c>
      <c r="AU256" s="150" t="s">
        <v>84</v>
      </c>
      <c r="AV256" s="13" t="s">
        <v>87</v>
      </c>
      <c r="AW256" s="13" t="s">
        <v>37</v>
      </c>
      <c r="AX256" s="13" t="s">
        <v>84</v>
      </c>
      <c r="AY256" s="150" t="s">
        <v>223</v>
      </c>
    </row>
    <row r="257" spans="2:65" s="13" customFormat="1" ht="11.25">
      <c r="B257" s="149"/>
      <c r="D257" s="143" t="s">
        <v>249</v>
      </c>
      <c r="F257" s="151" t="s">
        <v>3395</v>
      </c>
      <c r="H257" s="152">
        <v>563.5</v>
      </c>
      <c r="I257" s="153"/>
      <c r="L257" s="149"/>
      <c r="M257" s="154"/>
      <c r="T257" s="155"/>
      <c r="AT257" s="150" t="s">
        <v>249</v>
      </c>
      <c r="AU257" s="150" t="s">
        <v>84</v>
      </c>
      <c r="AV257" s="13" t="s">
        <v>87</v>
      </c>
      <c r="AW257" s="13" t="s">
        <v>4</v>
      </c>
      <c r="AX257" s="13" t="s">
        <v>84</v>
      </c>
      <c r="AY257" s="150" t="s">
        <v>223</v>
      </c>
    </row>
    <row r="258" spans="2:65" s="1" customFormat="1" ht="24.2" customHeight="1">
      <c r="B258" s="34"/>
      <c r="C258" s="174" t="s">
        <v>700</v>
      </c>
      <c r="D258" s="174" t="s">
        <v>314</v>
      </c>
      <c r="E258" s="175" t="s">
        <v>3396</v>
      </c>
      <c r="F258" s="176" t="s">
        <v>3397</v>
      </c>
      <c r="G258" s="177" t="s">
        <v>563</v>
      </c>
      <c r="H258" s="178">
        <v>57.5</v>
      </c>
      <c r="I258" s="179"/>
      <c r="J258" s="180">
        <f>ROUND(I258*H258,2)</f>
        <v>0</v>
      </c>
      <c r="K258" s="176" t="s">
        <v>272</v>
      </c>
      <c r="L258" s="181"/>
      <c r="M258" s="182" t="s">
        <v>19</v>
      </c>
      <c r="N258" s="183" t="s">
        <v>47</v>
      </c>
      <c r="P258" s="138">
        <f>O258*H258</f>
        <v>0</v>
      </c>
      <c r="Q258" s="138">
        <v>1.7000000000000001E-4</v>
      </c>
      <c r="R258" s="138">
        <f>Q258*H258</f>
        <v>9.7750000000000007E-3</v>
      </c>
      <c r="S258" s="138">
        <v>0</v>
      </c>
      <c r="T258" s="139">
        <f>S258*H258</f>
        <v>0</v>
      </c>
      <c r="AR258" s="140" t="s">
        <v>485</v>
      </c>
      <c r="AT258" s="140" t="s">
        <v>314</v>
      </c>
      <c r="AU258" s="140" t="s">
        <v>84</v>
      </c>
      <c r="AY258" s="18" t="s">
        <v>223</v>
      </c>
      <c r="BE258" s="141">
        <f>IF(N258="základní",J258,0)</f>
        <v>0</v>
      </c>
      <c r="BF258" s="141">
        <f>IF(N258="snížená",J258,0)</f>
        <v>0</v>
      </c>
      <c r="BG258" s="141">
        <f>IF(N258="zákl. přenesená",J258,0)</f>
        <v>0</v>
      </c>
      <c r="BH258" s="141">
        <f>IF(N258="sníž. přenesená",J258,0)</f>
        <v>0</v>
      </c>
      <c r="BI258" s="141">
        <f>IF(N258="nulová",J258,0)</f>
        <v>0</v>
      </c>
      <c r="BJ258" s="18" t="s">
        <v>84</v>
      </c>
      <c r="BK258" s="141">
        <f>ROUND(I258*H258,2)</f>
        <v>0</v>
      </c>
      <c r="BL258" s="18" t="s">
        <v>485</v>
      </c>
      <c r="BM258" s="140" t="s">
        <v>3398</v>
      </c>
    </row>
    <row r="259" spans="2:65" s="1" customFormat="1" ht="19.5">
      <c r="B259" s="34"/>
      <c r="D259" s="143" t="s">
        <v>1024</v>
      </c>
      <c r="F259" s="187" t="s">
        <v>3399</v>
      </c>
      <c r="I259" s="165"/>
      <c r="L259" s="34"/>
      <c r="M259" s="166"/>
      <c r="T259" s="55"/>
      <c r="AT259" s="18" t="s">
        <v>1024</v>
      </c>
      <c r="AU259" s="18" t="s">
        <v>84</v>
      </c>
    </row>
    <row r="260" spans="2:65" s="13" customFormat="1" ht="11.25">
      <c r="B260" s="149"/>
      <c r="D260" s="143" t="s">
        <v>249</v>
      </c>
      <c r="E260" s="150" t="s">
        <v>19</v>
      </c>
      <c r="F260" s="151" t="s">
        <v>3400</v>
      </c>
      <c r="H260" s="152">
        <v>50</v>
      </c>
      <c r="I260" s="153"/>
      <c r="L260" s="149"/>
      <c r="M260" s="154"/>
      <c r="T260" s="155"/>
      <c r="AT260" s="150" t="s">
        <v>249</v>
      </c>
      <c r="AU260" s="150" t="s">
        <v>84</v>
      </c>
      <c r="AV260" s="13" t="s">
        <v>87</v>
      </c>
      <c r="AW260" s="13" t="s">
        <v>37</v>
      </c>
      <c r="AX260" s="13" t="s">
        <v>84</v>
      </c>
      <c r="AY260" s="150" t="s">
        <v>223</v>
      </c>
    </row>
    <row r="261" spans="2:65" s="13" customFormat="1" ht="11.25">
      <c r="B261" s="149"/>
      <c r="D261" s="143" t="s">
        <v>249</v>
      </c>
      <c r="F261" s="151" t="s">
        <v>3401</v>
      </c>
      <c r="H261" s="152">
        <v>57.5</v>
      </c>
      <c r="I261" s="153"/>
      <c r="L261" s="149"/>
      <c r="M261" s="154"/>
      <c r="T261" s="155"/>
      <c r="AT261" s="150" t="s">
        <v>249</v>
      </c>
      <c r="AU261" s="150" t="s">
        <v>84</v>
      </c>
      <c r="AV261" s="13" t="s">
        <v>87</v>
      </c>
      <c r="AW261" s="13" t="s">
        <v>4</v>
      </c>
      <c r="AX261" s="13" t="s">
        <v>84</v>
      </c>
      <c r="AY261" s="150" t="s">
        <v>223</v>
      </c>
    </row>
    <row r="262" spans="2:65" s="1" customFormat="1" ht="24.2" customHeight="1">
      <c r="B262" s="34"/>
      <c r="C262" s="129" t="s">
        <v>706</v>
      </c>
      <c r="D262" s="129" t="s">
        <v>227</v>
      </c>
      <c r="E262" s="130" t="s">
        <v>3402</v>
      </c>
      <c r="F262" s="131" t="s">
        <v>3403</v>
      </c>
      <c r="G262" s="132" t="s">
        <v>230</v>
      </c>
      <c r="H262" s="133">
        <v>3</v>
      </c>
      <c r="I262" s="134"/>
      <c r="J262" s="135">
        <f>ROUND(I262*H262,2)</f>
        <v>0</v>
      </c>
      <c r="K262" s="131" t="s">
        <v>231</v>
      </c>
      <c r="L262" s="34"/>
      <c r="M262" s="136" t="s">
        <v>19</v>
      </c>
      <c r="N262" s="137" t="s">
        <v>47</v>
      </c>
      <c r="P262" s="138">
        <f>O262*H262</f>
        <v>0</v>
      </c>
      <c r="Q262" s="138">
        <v>0</v>
      </c>
      <c r="R262" s="138">
        <f>Q262*H262</f>
        <v>0</v>
      </c>
      <c r="S262" s="138">
        <v>0</v>
      </c>
      <c r="T262" s="139">
        <f>S262*H262</f>
        <v>0</v>
      </c>
      <c r="AR262" s="140" t="s">
        <v>629</v>
      </c>
      <c r="AT262" s="140" t="s">
        <v>227</v>
      </c>
      <c r="AU262" s="140" t="s">
        <v>84</v>
      </c>
      <c r="AY262" s="18" t="s">
        <v>223</v>
      </c>
      <c r="BE262" s="141">
        <f>IF(N262="základní",J262,0)</f>
        <v>0</v>
      </c>
      <c r="BF262" s="141">
        <f>IF(N262="snížená",J262,0)</f>
        <v>0</v>
      </c>
      <c r="BG262" s="141">
        <f>IF(N262="zákl. přenesená",J262,0)</f>
        <v>0</v>
      </c>
      <c r="BH262" s="141">
        <f>IF(N262="sníž. přenesená",J262,0)</f>
        <v>0</v>
      </c>
      <c r="BI262" s="141">
        <f>IF(N262="nulová",J262,0)</f>
        <v>0</v>
      </c>
      <c r="BJ262" s="18" t="s">
        <v>84</v>
      </c>
      <c r="BK262" s="141">
        <f>ROUND(I262*H262,2)</f>
        <v>0</v>
      </c>
      <c r="BL262" s="18" t="s">
        <v>629</v>
      </c>
      <c r="BM262" s="140" t="s">
        <v>3404</v>
      </c>
    </row>
    <row r="263" spans="2:65" s="11" customFormat="1" ht="25.9" customHeight="1">
      <c r="B263" s="117"/>
      <c r="D263" s="118" t="s">
        <v>75</v>
      </c>
      <c r="E263" s="119" t="s">
        <v>3405</v>
      </c>
      <c r="F263" s="119" t="s">
        <v>3406</v>
      </c>
      <c r="I263" s="120"/>
      <c r="J263" s="121">
        <f>BK263</f>
        <v>0</v>
      </c>
      <c r="L263" s="117"/>
      <c r="M263" s="122"/>
      <c r="P263" s="123">
        <f>SUM(P264:P265)</f>
        <v>0</v>
      </c>
      <c r="R263" s="123">
        <f>SUM(R264:R265)</f>
        <v>0.34320000000000001</v>
      </c>
      <c r="T263" s="124">
        <f>SUM(T264:T265)</f>
        <v>0</v>
      </c>
      <c r="AR263" s="118" t="s">
        <v>84</v>
      </c>
      <c r="AT263" s="125" t="s">
        <v>75</v>
      </c>
      <c r="AU263" s="125" t="s">
        <v>76</v>
      </c>
      <c r="AY263" s="118" t="s">
        <v>223</v>
      </c>
      <c r="BK263" s="126">
        <f>SUM(BK264:BK265)</f>
        <v>0</v>
      </c>
    </row>
    <row r="264" spans="2:65" s="1" customFormat="1" ht="16.5" customHeight="1">
      <c r="B264" s="34"/>
      <c r="C264" s="129" t="s">
        <v>712</v>
      </c>
      <c r="D264" s="129" t="s">
        <v>227</v>
      </c>
      <c r="E264" s="130" t="s">
        <v>3407</v>
      </c>
      <c r="F264" s="131" t="s">
        <v>3408</v>
      </c>
      <c r="G264" s="132" t="s">
        <v>230</v>
      </c>
      <c r="H264" s="133">
        <v>39</v>
      </c>
      <c r="I264" s="134"/>
      <c r="J264" s="135">
        <f>ROUND(I264*H264,2)</f>
        <v>0</v>
      </c>
      <c r="K264" s="131" t="s">
        <v>231</v>
      </c>
      <c r="L264" s="34"/>
      <c r="M264" s="136" t="s">
        <v>19</v>
      </c>
      <c r="N264" s="137" t="s">
        <v>47</v>
      </c>
      <c r="P264" s="138">
        <f>O264*H264</f>
        <v>0</v>
      </c>
      <c r="Q264" s="138">
        <v>8.8000000000000005E-3</v>
      </c>
      <c r="R264" s="138">
        <f>Q264*H264</f>
        <v>0.34320000000000001</v>
      </c>
      <c r="S264" s="138">
        <v>0</v>
      </c>
      <c r="T264" s="139">
        <f>S264*H264</f>
        <v>0</v>
      </c>
      <c r="AR264" s="140" t="s">
        <v>629</v>
      </c>
      <c r="AT264" s="140" t="s">
        <v>227</v>
      </c>
      <c r="AU264" s="140" t="s">
        <v>84</v>
      </c>
      <c r="AY264" s="18" t="s">
        <v>223</v>
      </c>
      <c r="BE264" s="141">
        <f>IF(N264="základní",J264,0)</f>
        <v>0</v>
      </c>
      <c r="BF264" s="141">
        <f>IF(N264="snížená",J264,0)</f>
        <v>0</v>
      </c>
      <c r="BG264" s="141">
        <f>IF(N264="zákl. přenesená",J264,0)</f>
        <v>0</v>
      </c>
      <c r="BH264" s="141">
        <f>IF(N264="sníž. přenesená",J264,0)</f>
        <v>0</v>
      </c>
      <c r="BI264" s="141">
        <f>IF(N264="nulová",J264,0)</f>
        <v>0</v>
      </c>
      <c r="BJ264" s="18" t="s">
        <v>84</v>
      </c>
      <c r="BK264" s="141">
        <f>ROUND(I264*H264,2)</f>
        <v>0</v>
      </c>
      <c r="BL264" s="18" t="s">
        <v>629</v>
      </c>
      <c r="BM264" s="140" t="s">
        <v>3409</v>
      </c>
    </row>
    <row r="265" spans="2:65" s="1" customFormat="1" ht="16.5" customHeight="1">
      <c r="B265" s="34"/>
      <c r="C265" s="129" t="s">
        <v>720</v>
      </c>
      <c r="D265" s="129" t="s">
        <v>227</v>
      </c>
      <c r="E265" s="130" t="s">
        <v>3410</v>
      </c>
      <c r="F265" s="131" t="s">
        <v>3411</v>
      </c>
      <c r="G265" s="132" t="s">
        <v>3258</v>
      </c>
      <c r="H265" s="133">
        <v>12</v>
      </c>
      <c r="I265" s="134"/>
      <c r="J265" s="135">
        <f>ROUND(I265*H265,2)</f>
        <v>0</v>
      </c>
      <c r="K265" s="131" t="s">
        <v>231</v>
      </c>
      <c r="L265" s="34"/>
      <c r="M265" s="194" t="s">
        <v>19</v>
      </c>
      <c r="N265" s="195" t="s">
        <v>47</v>
      </c>
      <c r="O265" s="185"/>
      <c r="P265" s="196">
        <f>O265*H265</f>
        <v>0</v>
      </c>
      <c r="Q265" s="196">
        <v>0</v>
      </c>
      <c r="R265" s="196">
        <f>Q265*H265</f>
        <v>0</v>
      </c>
      <c r="S265" s="196">
        <v>0</v>
      </c>
      <c r="T265" s="197">
        <f>S265*H265</f>
        <v>0</v>
      </c>
      <c r="AR265" s="140" t="s">
        <v>629</v>
      </c>
      <c r="AT265" s="140" t="s">
        <v>227</v>
      </c>
      <c r="AU265" s="140" t="s">
        <v>84</v>
      </c>
      <c r="AY265" s="18" t="s">
        <v>223</v>
      </c>
      <c r="BE265" s="141">
        <f>IF(N265="základní",J265,0)</f>
        <v>0</v>
      </c>
      <c r="BF265" s="141">
        <f>IF(N265="snížená",J265,0)</f>
        <v>0</v>
      </c>
      <c r="BG265" s="141">
        <f>IF(N265="zákl. přenesená",J265,0)</f>
        <v>0</v>
      </c>
      <c r="BH265" s="141">
        <f>IF(N265="sníž. přenesená",J265,0)</f>
        <v>0</v>
      </c>
      <c r="BI265" s="141">
        <f>IF(N265="nulová",J265,0)</f>
        <v>0</v>
      </c>
      <c r="BJ265" s="18" t="s">
        <v>84</v>
      </c>
      <c r="BK265" s="141">
        <f>ROUND(I265*H265,2)</f>
        <v>0</v>
      </c>
      <c r="BL265" s="18" t="s">
        <v>629</v>
      </c>
      <c r="BM265" s="140" t="s">
        <v>3412</v>
      </c>
    </row>
    <row r="266" spans="2:65" s="1" customFormat="1" ht="6.95" customHeight="1">
      <c r="B266" s="43"/>
      <c r="C266" s="44"/>
      <c r="D266" s="44"/>
      <c r="E266" s="44"/>
      <c r="F266" s="44"/>
      <c r="G266" s="44"/>
      <c r="H266" s="44"/>
      <c r="I266" s="44"/>
      <c r="J266" s="44"/>
      <c r="K266" s="44"/>
      <c r="L266" s="34"/>
    </row>
  </sheetData>
  <sheetProtection algorithmName="SHA-512" hashValue="gEEU48ViVZt4pMvXjlFrNcC1z3P6kqMJ1NUmepukHAym8fXY8yfQGKiMd4eOcQF0hdymCrLC5wPpxXLxnhAwnw==" saltValue="kIPFzpA7TJ9Ysohdyg73WrwTgYrpMbQdGxYya+S7YDK5z69n4R70LfGoO5o8QmIYiXclfBfMKUjtb2AtudI/fQ==" spinCount="100000" sheet="1" objects="1" scenarios="1" formatColumns="0" formatRows="0" autoFilter="0"/>
  <autoFilter ref="C88:K265" xr:uid="{00000000-0009-0000-0000-000017000000}"/>
  <mergeCells count="9">
    <mergeCell ref="E50:H50"/>
    <mergeCell ref="E79:H79"/>
    <mergeCell ref="E81:H81"/>
    <mergeCell ref="L2:V2"/>
    <mergeCell ref="E7:H7"/>
    <mergeCell ref="E9:H9"/>
    <mergeCell ref="E18:H18"/>
    <mergeCell ref="E27:H27"/>
    <mergeCell ref="E48:H48"/>
  </mergeCells>
  <hyperlinks>
    <hyperlink ref="F104" r:id="rId1" xr:uid="{00000000-0004-0000-1700-000000000000}"/>
    <hyperlink ref="F114" r:id="rId2" xr:uid="{00000000-0004-0000-1700-000001000000}"/>
    <hyperlink ref="F119" r:id="rId3" xr:uid="{00000000-0004-0000-1700-000002000000}"/>
    <hyperlink ref="F121" r:id="rId4" xr:uid="{00000000-0004-0000-1700-000003000000}"/>
    <hyperlink ref="F131" r:id="rId5" xr:uid="{00000000-0004-0000-1700-000004000000}"/>
    <hyperlink ref="F136" r:id="rId6" xr:uid="{00000000-0004-0000-1700-000005000000}"/>
    <hyperlink ref="F145" r:id="rId7" xr:uid="{00000000-0004-0000-1700-000006000000}"/>
    <hyperlink ref="F148" r:id="rId8" xr:uid="{00000000-0004-0000-1700-000007000000}"/>
    <hyperlink ref="F155" r:id="rId9" xr:uid="{00000000-0004-0000-1700-000008000000}"/>
    <hyperlink ref="F157" r:id="rId10" xr:uid="{00000000-0004-0000-1700-000009000000}"/>
    <hyperlink ref="F160" r:id="rId11" xr:uid="{00000000-0004-0000-1700-00000A000000}"/>
    <hyperlink ref="F163" r:id="rId12" xr:uid="{00000000-0004-0000-1700-00000B000000}"/>
    <hyperlink ref="F166" r:id="rId13" xr:uid="{00000000-0004-0000-1700-00000C000000}"/>
    <hyperlink ref="F171" r:id="rId14" xr:uid="{00000000-0004-0000-1700-00000D000000}"/>
    <hyperlink ref="F181" r:id="rId15" xr:uid="{00000000-0004-0000-1700-00000E000000}"/>
    <hyperlink ref="F188" r:id="rId16" xr:uid="{00000000-0004-0000-1700-00000F000000}"/>
    <hyperlink ref="F190" r:id="rId17" xr:uid="{00000000-0004-0000-1700-000010000000}"/>
    <hyperlink ref="F192" r:id="rId18" xr:uid="{00000000-0004-0000-1700-000011000000}"/>
    <hyperlink ref="F194" r:id="rId19" xr:uid="{00000000-0004-0000-1700-000012000000}"/>
    <hyperlink ref="F200" r:id="rId20" xr:uid="{00000000-0004-0000-1700-000013000000}"/>
    <hyperlink ref="F214" r:id="rId21" xr:uid="{00000000-0004-0000-1700-000014000000}"/>
    <hyperlink ref="F220" r:id="rId22" xr:uid="{00000000-0004-0000-1700-000015000000}"/>
    <hyperlink ref="F223" r:id="rId23" xr:uid="{00000000-0004-0000-1700-000016000000}"/>
    <hyperlink ref="F226" r:id="rId24" xr:uid="{00000000-0004-0000-1700-000017000000}"/>
    <hyperlink ref="F234" r:id="rId25" xr:uid="{00000000-0004-0000-1700-000018000000}"/>
    <hyperlink ref="F237" r:id="rId26" xr:uid="{00000000-0004-0000-1700-000019000000}"/>
    <hyperlink ref="F244" r:id="rId27" xr:uid="{00000000-0004-0000-1700-00001A000000}"/>
    <hyperlink ref="F252" r:id="rId28" xr:uid="{00000000-0004-0000-1700-00001B000000}"/>
  </hyperlinks>
  <pageMargins left="0.39370078740157483" right="0.39370078740157483" top="0.39370078740157483" bottom="0.39370078740157483" header="0" footer="0"/>
  <pageSetup paperSize="9" scale="76" fitToHeight="0" orientation="portrait" r:id="rId29"/>
  <headerFooter>
    <oddFooter>&amp;CStrana &amp;P z &amp;N</oddFooter>
  </headerFooter>
  <drawing r:id="rId3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BM16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162</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3413</v>
      </c>
      <c r="F9" s="322"/>
      <c r="G9" s="322"/>
      <c r="H9" s="322"/>
      <c r="L9" s="34"/>
    </row>
    <row r="10" spans="2:46" s="1" customFormat="1" ht="11.25">
      <c r="B10" s="34"/>
      <c r="L10" s="34"/>
    </row>
    <row r="11" spans="2:46" s="1" customFormat="1" ht="12" customHeight="1">
      <c r="B11" s="34"/>
      <c r="D11" s="28" t="s">
        <v>18</v>
      </c>
      <c r="F11" s="26" t="s">
        <v>163</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2155</v>
      </c>
      <c r="I13" s="25" t="s">
        <v>27</v>
      </c>
      <c r="J13" s="30" t="s">
        <v>3414</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ROUNDUP(J84,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ROUNDUP((SUM(BE84:BE163)),  2)</f>
        <v>0</v>
      </c>
      <c r="I33" s="91">
        <v>0.21</v>
      </c>
      <c r="J33" s="90">
        <f>ROUNDUP(((SUM(BE84:BE163))*I33),  2)</f>
        <v>0</v>
      </c>
      <c r="L33" s="34"/>
    </row>
    <row r="34" spans="2:12" s="1" customFormat="1" ht="14.45" customHeight="1">
      <c r="B34" s="34"/>
      <c r="E34" s="28" t="s">
        <v>48</v>
      </c>
      <c r="F34" s="90">
        <f>ROUNDUP((SUM(BF84:BF163)),  2)</f>
        <v>0</v>
      </c>
      <c r="I34" s="91">
        <v>0.12</v>
      </c>
      <c r="J34" s="90">
        <f>ROUNDUP(((SUM(BF84:BF163))*I34),  2)</f>
        <v>0</v>
      </c>
      <c r="L34" s="34"/>
    </row>
    <row r="35" spans="2:12" s="1" customFormat="1" ht="14.45" hidden="1" customHeight="1">
      <c r="B35" s="34"/>
      <c r="E35" s="28" t="s">
        <v>49</v>
      </c>
      <c r="F35" s="90">
        <f>ROUNDUP((SUM(BG84:BG163)),  2)</f>
        <v>0</v>
      </c>
      <c r="I35" s="91">
        <v>0.21</v>
      </c>
      <c r="J35" s="90">
        <f>0</f>
        <v>0</v>
      </c>
      <c r="L35" s="34"/>
    </row>
    <row r="36" spans="2:12" s="1" customFormat="1" ht="14.45" hidden="1" customHeight="1">
      <c r="B36" s="34"/>
      <c r="E36" s="28" t="s">
        <v>50</v>
      </c>
      <c r="F36" s="90">
        <f>ROUNDUP((SUM(BH84:BH163)),  2)</f>
        <v>0</v>
      </c>
      <c r="I36" s="91">
        <v>0.12</v>
      </c>
      <c r="J36" s="90">
        <f>0</f>
        <v>0</v>
      </c>
      <c r="L36" s="34"/>
    </row>
    <row r="37" spans="2:12" s="1" customFormat="1" ht="14.45" hidden="1" customHeight="1">
      <c r="B37" s="34"/>
      <c r="E37" s="28" t="s">
        <v>51</v>
      </c>
      <c r="F37" s="90">
        <f>ROUNDUP((SUM(BI84:BI163)),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IO 431.1 - IO 431.1 - Pokládka trubek pro optické kabely Camel Net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J84</f>
        <v>0</v>
      </c>
      <c r="L59" s="34"/>
      <c r="AU59" s="18" t="s">
        <v>186</v>
      </c>
    </row>
    <row r="60" spans="2:47" s="8" customFormat="1" ht="24.95" customHeight="1">
      <c r="B60" s="101"/>
      <c r="D60" s="102" t="s">
        <v>187</v>
      </c>
      <c r="E60" s="103"/>
      <c r="F60" s="103"/>
      <c r="G60" s="103"/>
      <c r="H60" s="103"/>
      <c r="I60" s="103"/>
      <c r="J60" s="104">
        <f>J85</f>
        <v>0</v>
      </c>
      <c r="L60" s="101"/>
    </row>
    <row r="61" spans="2:47" s="9" customFormat="1" ht="19.899999999999999" customHeight="1">
      <c r="B61" s="105"/>
      <c r="D61" s="106" t="s">
        <v>188</v>
      </c>
      <c r="E61" s="107"/>
      <c r="F61" s="107"/>
      <c r="G61" s="107"/>
      <c r="H61" s="107"/>
      <c r="I61" s="107"/>
      <c r="J61" s="108">
        <f>J86</f>
        <v>0</v>
      </c>
      <c r="L61" s="105"/>
    </row>
    <row r="62" spans="2:47" s="8" customFormat="1" ht="24.95" customHeight="1">
      <c r="B62" s="101"/>
      <c r="D62" s="102" t="s">
        <v>3066</v>
      </c>
      <c r="E62" s="103"/>
      <c r="F62" s="103"/>
      <c r="G62" s="103"/>
      <c r="H62" s="103"/>
      <c r="I62" s="103"/>
      <c r="J62" s="104">
        <f>J98</f>
        <v>0</v>
      </c>
      <c r="L62" s="101"/>
    </row>
    <row r="63" spans="2:47" s="9" customFormat="1" ht="19.899999999999999" customHeight="1">
      <c r="B63" s="105"/>
      <c r="D63" s="106" t="s">
        <v>3067</v>
      </c>
      <c r="E63" s="107"/>
      <c r="F63" s="107"/>
      <c r="G63" s="107"/>
      <c r="H63" s="107"/>
      <c r="I63" s="107"/>
      <c r="J63" s="108">
        <f>J99</f>
        <v>0</v>
      </c>
      <c r="L63" s="105"/>
    </row>
    <row r="64" spans="2:47" s="9" customFormat="1" ht="19.899999999999999" customHeight="1">
      <c r="B64" s="105"/>
      <c r="D64" s="106" t="s">
        <v>3068</v>
      </c>
      <c r="E64" s="107"/>
      <c r="F64" s="107"/>
      <c r="G64" s="107"/>
      <c r="H64" s="107"/>
      <c r="I64" s="107"/>
      <c r="J64" s="108">
        <f>J107</f>
        <v>0</v>
      </c>
      <c r="L64" s="105"/>
    </row>
    <row r="65" spans="2:12" s="1" customFormat="1" ht="21.75" customHeight="1">
      <c r="B65" s="34"/>
      <c r="L65" s="34"/>
    </row>
    <row r="66" spans="2:12" s="1" customFormat="1" ht="6.95" customHeight="1">
      <c r="B66" s="43"/>
      <c r="C66" s="44"/>
      <c r="D66" s="44"/>
      <c r="E66" s="44"/>
      <c r="F66" s="44"/>
      <c r="G66" s="44"/>
      <c r="H66" s="44"/>
      <c r="I66" s="44"/>
      <c r="J66" s="44"/>
      <c r="K66" s="44"/>
      <c r="L66" s="34"/>
    </row>
    <row r="70" spans="2:12" s="1" customFormat="1" ht="6.95" customHeight="1">
      <c r="B70" s="45"/>
      <c r="C70" s="46"/>
      <c r="D70" s="46"/>
      <c r="E70" s="46"/>
      <c r="F70" s="46"/>
      <c r="G70" s="46"/>
      <c r="H70" s="46"/>
      <c r="I70" s="46"/>
      <c r="J70" s="46"/>
      <c r="K70" s="46"/>
      <c r="L70" s="34"/>
    </row>
    <row r="71" spans="2:12" s="1" customFormat="1" ht="24.95" customHeight="1">
      <c r="B71" s="34"/>
      <c r="C71" s="22" t="s">
        <v>208</v>
      </c>
      <c r="L71" s="34"/>
    </row>
    <row r="72" spans="2:12" s="1" customFormat="1" ht="6.95" customHeight="1">
      <c r="B72" s="34"/>
      <c r="L72" s="34"/>
    </row>
    <row r="73" spans="2:12" s="1" customFormat="1" ht="12" customHeight="1">
      <c r="B73" s="34"/>
      <c r="C73" s="28" t="s">
        <v>16</v>
      </c>
      <c r="L73" s="34"/>
    </row>
    <row r="74" spans="2:12" s="1" customFormat="1" ht="16.5" customHeight="1">
      <c r="B74" s="34"/>
      <c r="E74" s="320" t="str">
        <f>E7</f>
        <v>II/231 Rekonstrukce ul. 28.října, II.část</v>
      </c>
      <c r="F74" s="321"/>
      <c r="G74" s="321"/>
      <c r="H74" s="321"/>
      <c r="L74" s="34"/>
    </row>
    <row r="75" spans="2:12" s="1" customFormat="1" ht="12" customHeight="1">
      <c r="B75" s="34"/>
      <c r="C75" s="28" t="s">
        <v>180</v>
      </c>
      <c r="L75" s="34"/>
    </row>
    <row r="76" spans="2:12" s="1" customFormat="1" ht="30" customHeight="1">
      <c r="B76" s="34"/>
      <c r="E76" s="315" t="str">
        <f>E9</f>
        <v>IO 431.1 - IO 431.1 - Pokládka trubek pro optické kabely Camel Net (100% SÚS)</v>
      </c>
      <c r="F76" s="322"/>
      <c r="G76" s="322"/>
      <c r="H76" s="322"/>
      <c r="L76" s="34"/>
    </row>
    <row r="77" spans="2:12" s="1" customFormat="1" ht="6.95" customHeight="1">
      <c r="B77" s="34"/>
      <c r="L77" s="34"/>
    </row>
    <row r="78" spans="2:12" s="1" customFormat="1" ht="12" customHeight="1">
      <c r="B78" s="34"/>
      <c r="C78" s="28" t="s">
        <v>21</v>
      </c>
      <c r="F78" s="26" t="str">
        <f>F12</f>
        <v xml:space="preserve"> </v>
      </c>
      <c r="I78" s="28" t="s">
        <v>23</v>
      </c>
      <c r="J78" s="51" t="str">
        <f>IF(J12="","",J12)</f>
        <v>1. 10. 2024</v>
      </c>
      <c r="L78" s="34"/>
    </row>
    <row r="79" spans="2:12" s="1" customFormat="1" ht="6.95" customHeight="1">
      <c r="B79" s="34"/>
      <c r="L79" s="34"/>
    </row>
    <row r="80" spans="2:12" s="1" customFormat="1" ht="15.2" customHeight="1">
      <c r="B80" s="34"/>
      <c r="C80" s="28" t="s">
        <v>29</v>
      </c>
      <c r="F80" s="26" t="str">
        <f>E15</f>
        <v>Statutární město Plzeň+ SÚS Plzeňského kraje, p.o.</v>
      </c>
      <c r="I80" s="28" t="s">
        <v>35</v>
      </c>
      <c r="J80" s="32" t="str">
        <f>E21</f>
        <v>PSDS s.r.o.</v>
      </c>
      <c r="L80" s="34"/>
    </row>
    <row r="81" spans="2:65" s="1" customFormat="1" ht="15.2" customHeight="1">
      <c r="B81" s="34"/>
      <c r="C81" s="28" t="s">
        <v>33</v>
      </c>
      <c r="F81" s="26" t="str">
        <f>IF(E18="","",E18)</f>
        <v>Vyplň údaj</v>
      </c>
      <c r="I81" s="28" t="s">
        <v>38</v>
      </c>
      <c r="J81" s="32" t="str">
        <f>E24</f>
        <v xml:space="preserve"> </v>
      </c>
      <c r="L81" s="34"/>
    </row>
    <row r="82" spans="2:65" s="1" customFormat="1" ht="10.35" customHeight="1">
      <c r="B82" s="34"/>
      <c r="L82" s="34"/>
    </row>
    <row r="83" spans="2:65" s="10" customFormat="1" ht="29.25" customHeight="1">
      <c r="B83" s="109"/>
      <c r="C83" s="110" t="s">
        <v>209</v>
      </c>
      <c r="D83" s="111" t="s">
        <v>61</v>
      </c>
      <c r="E83" s="111" t="s">
        <v>57</v>
      </c>
      <c r="F83" s="111" t="s">
        <v>58</v>
      </c>
      <c r="G83" s="111" t="s">
        <v>210</v>
      </c>
      <c r="H83" s="111" t="s">
        <v>211</v>
      </c>
      <c r="I83" s="111" t="s">
        <v>212</v>
      </c>
      <c r="J83" s="111" t="s">
        <v>185</v>
      </c>
      <c r="K83" s="112" t="s">
        <v>213</v>
      </c>
      <c r="L83" s="109"/>
      <c r="M83" s="58" t="s">
        <v>19</v>
      </c>
      <c r="N83" s="59" t="s">
        <v>46</v>
      </c>
      <c r="O83" s="59" t="s">
        <v>214</v>
      </c>
      <c r="P83" s="59" t="s">
        <v>215</v>
      </c>
      <c r="Q83" s="59" t="s">
        <v>216</v>
      </c>
      <c r="R83" s="59" t="s">
        <v>217</v>
      </c>
      <c r="S83" s="59" t="s">
        <v>218</v>
      </c>
      <c r="T83" s="60" t="s">
        <v>219</v>
      </c>
    </row>
    <row r="84" spans="2:65" s="1" customFormat="1" ht="22.9" customHeight="1">
      <c r="B84" s="34"/>
      <c r="C84" s="63" t="s">
        <v>220</v>
      </c>
      <c r="J84" s="113">
        <f>BK84</f>
        <v>0</v>
      </c>
      <c r="L84" s="34"/>
      <c r="M84" s="61"/>
      <c r="N84" s="52"/>
      <c r="O84" s="52"/>
      <c r="P84" s="114">
        <f>P85+P98</f>
        <v>0</v>
      </c>
      <c r="Q84" s="52"/>
      <c r="R84" s="114">
        <f>R85+R98</f>
        <v>341.79818299999999</v>
      </c>
      <c r="S84" s="52"/>
      <c r="T84" s="115">
        <f>T85+T98</f>
        <v>0</v>
      </c>
      <c r="AT84" s="18" t="s">
        <v>75</v>
      </c>
      <c r="AU84" s="18" t="s">
        <v>186</v>
      </c>
      <c r="BK84" s="116">
        <f>BK85+BK98</f>
        <v>0</v>
      </c>
    </row>
    <row r="85" spans="2:65" s="11" customFormat="1" ht="25.9" customHeight="1">
      <c r="B85" s="117"/>
      <c r="D85" s="118" t="s">
        <v>75</v>
      </c>
      <c r="E85" s="119" t="s">
        <v>221</v>
      </c>
      <c r="F85" s="119" t="s">
        <v>222</v>
      </c>
      <c r="I85" s="120"/>
      <c r="J85" s="121">
        <f>BK85</f>
        <v>0</v>
      </c>
      <c r="L85" s="117"/>
      <c r="M85" s="122"/>
      <c r="P85" s="123">
        <f>P86</f>
        <v>0</v>
      </c>
      <c r="R85" s="123">
        <f>R86</f>
        <v>0</v>
      </c>
      <c r="T85" s="124">
        <f>T86</f>
        <v>0</v>
      </c>
      <c r="AR85" s="118" t="s">
        <v>84</v>
      </c>
      <c r="AT85" s="125" t="s">
        <v>75</v>
      </c>
      <c r="AU85" s="125" t="s">
        <v>76</v>
      </c>
      <c r="AY85" s="118" t="s">
        <v>223</v>
      </c>
      <c r="BK85" s="126">
        <f>BK86</f>
        <v>0</v>
      </c>
    </row>
    <row r="86" spans="2:65" s="11" customFormat="1" ht="22.9" customHeight="1">
      <c r="B86" s="117"/>
      <c r="D86" s="118" t="s">
        <v>75</v>
      </c>
      <c r="E86" s="127" t="s">
        <v>84</v>
      </c>
      <c r="F86" s="127" t="s">
        <v>224</v>
      </c>
      <c r="I86" s="120"/>
      <c r="J86" s="128">
        <f>BK86</f>
        <v>0</v>
      </c>
      <c r="L86" s="117"/>
      <c r="M86" s="122"/>
      <c r="P86" s="123">
        <f>SUM(P87:P97)</f>
        <v>0</v>
      </c>
      <c r="R86" s="123">
        <f>SUM(R87:R97)</f>
        <v>0</v>
      </c>
      <c r="T86" s="124">
        <f>SUM(T87:T97)</f>
        <v>0</v>
      </c>
      <c r="AR86" s="118" t="s">
        <v>84</v>
      </c>
      <c r="AT86" s="125" t="s">
        <v>75</v>
      </c>
      <c r="AU86" s="125" t="s">
        <v>84</v>
      </c>
      <c r="AY86" s="118" t="s">
        <v>223</v>
      </c>
      <c r="BK86" s="126">
        <f>SUM(BK87:BK97)</f>
        <v>0</v>
      </c>
    </row>
    <row r="87" spans="2:65" s="1" customFormat="1" ht="66.75" customHeight="1">
      <c r="B87" s="34"/>
      <c r="C87" s="129" t="s">
        <v>84</v>
      </c>
      <c r="D87" s="129" t="s">
        <v>227</v>
      </c>
      <c r="E87" s="130" t="s">
        <v>245</v>
      </c>
      <c r="F87" s="131" t="s">
        <v>246</v>
      </c>
      <c r="G87" s="132" t="s">
        <v>247</v>
      </c>
      <c r="H87" s="133">
        <v>134.96299999999999</v>
      </c>
      <c r="I87" s="134"/>
      <c r="J87" s="135">
        <f>ROUND(I87*H87,2)</f>
        <v>0</v>
      </c>
      <c r="K87" s="131" t="s">
        <v>231</v>
      </c>
      <c r="L87" s="34"/>
      <c r="M87" s="136" t="s">
        <v>19</v>
      </c>
      <c r="N87" s="137" t="s">
        <v>47</v>
      </c>
      <c r="P87" s="138">
        <f>O87*H87</f>
        <v>0</v>
      </c>
      <c r="Q87" s="138">
        <v>0</v>
      </c>
      <c r="R87" s="138">
        <f>Q87*H87</f>
        <v>0</v>
      </c>
      <c r="S87" s="138">
        <v>0</v>
      </c>
      <c r="T87" s="139">
        <f>S87*H87</f>
        <v>0</v>
      </c>
      <c r="AR87" s="140" t="s">
        <v>232</v>
      </c>
      <c r="AT87" s="140" t="s">
        <v>227</v>
      </c>
      <c r="AU87" s="140" t="s">
        <v>87</v>
      </c>
      <c r="AY87" s="18" t="s">
        <v>223</v>
      </c>
      <c r="BE87" s="141">
        <f>IF(N87="základní",J87,0)</f>
        <v>0</v>
      </c>
      <c r="BF87" s="141">
        <f>IF(N87="snížená",J87,0)</f>
        <v>0</v>
      </c>
      <c r="BG87" s="141">
        <f>IF(N87="zákl. přenesená",J87,0)</f>
        <v>0</v>
      </c>
      <c r="BH87" s="141">
        <f>IF(N87="sníž. přenesená",J87,0)</f>
        <v>0</v>
      </c>
      <c r="BI87" s="141">
        <f>IF(N87="nulová",J87,0)</f>
        <v>0</v>
      </c>
      <c r="BJ87" s="18" t="s">
        <v>84</v>
      </c>
      <c r="BK87" s="141">
        <f>ROUND(I87*H87,2)</f>
        <v>0</v>
      </c>
      <c r="BL87" s="18" t="s">
        <v>232</v>
      </c>
      <c r="BM87" s="140" t="s">
        <v>3415</v>
      </c>
    </row>
    <row r="88" spans="2:65" s="12" customFormat="1" ht="11.25">
      <c r="B88" s="142"/>
      <c r="D88" s="143" t="s">
        <v>249</v>
      </c>
      <c r="E88" s="144" t="s">
        <v>19</v>
      </c>
      <c r="F88" s="145" t="s">
        <v>250</v>
      </c>
      <c r="H88" s="144" t="s">
        <v>19</v>
      </c>
      <c r="I88" s="146"/>
      <c r="L88" s="142"/>
      <c r="M88" s="147"/>
      <c r="T88" s="148"/>
      <c r="AT88" s="144" t="s">
        <v>249</v>
      </c>
      <c r="AU88" s="144" t="s">
        <v>87</v>
      </c>
      <c r="AV88" s="12" t="s">
        <v>84</v>
      </c>
      <c r="AW88" s="12" t="s">
        <v>37</v>
      </c>
      <c r="AX88" s="12" t="s">
        <v>76</v>
      </c>
      <c r="AY88" s="144" t="s">
        <v>223</v>
      </c>
    </row>
    <row r="89" spans="2:65" s="13" customFormat="1" ht="11.25">
      <c r="B89" s="149"/>
      <c r="D89" s="143" t="s">
        <v>249</v>
      </c>
      <c r="E89" s="150" t="s">
        <v>19</v>
      </c>
      <c r="F89" s="151" t="s">
        <v>3416</v>
      </c>
      <c r="H89" s="152">
        <v>61.819000000000003</v>
      </c>
      <c r="I89" s="153"/>
      <c r="L89" s="149"/>
      <c r="M89" s="154"/>
      <c r="T89" s="155"/>
      <c r="AT89" s="150" t="s">
        <v>249</v>
      </c>
      <c r="AU89" s="150" t="s">
        <v>87</v>
      </c>
      <c r="AV89" s="13" t="s">
        <v>87</v>
      </c>
      <c r="AW89" s="13" t="s">
        <v>37</v>
      </c>
      <c r="AX89" s="13" t="s">
        <v>76</v>
      </c>
      <c r="AY89" s="150" t="s">
        <v>223</v>
      </c>
    </row>
    <row r="90" spans="2:65" s="13" customFormat="1" ht="11.25">
      <c r="B90" s="149"/>
      <c r="D90" s="143" t="s">
        <v>249</v>
      </c>
      <c r="E90" s="150" t="s">
        <v>19</v>
      </c>
      <c r="F90" s="151" t="s">
        <v>3417</v>
      </c>
      <c r="H90" s="152">
        <v>26.643999999999998</v>
      </c>
      <c r="I90" s="153"/>
      <c r="L90" s="149"/>
      <c r="M90" s="154"/>
      <c r="T90" s="155"/>
      <c r="AT90" s="150" t="s">
        <v>249</v>
      </c>
      <c r="AU90" s="150" t="s">
        <v>87</v>
      </c>
      <c r="AV90" s="13" t="s">
        <v>87</v>
      </c>
      <c r="AW90" s="13" t="s">
        <v>37</v>
      </c>
      <c r="AX90" s="13" t="s">
        <v>76</v>
      </c>
      <c r="AY90" s="150" t="s">
        <v>223</v>
      </c>
    </row>
    <row r="91" spans="2:65" s="13" customFormat="1" ht="11.25">
      <c r="B91" s="149"/>
      <c r="D91" s="143" t="s">
        <v>249</v>
      </c>
      <c r="E91" s="150" t="s">
        <v>19</v>
      </c>
      <c r="F91" s="151" t="s">
        <v>3418</v>
      </c>
      <c r="H91" s="152">
        <v>46.5</v>
      </c>
      <c r="I91" s="153"/>
      <c r="L91" s="149"/>
      <c r="M91" s="154"/>
      <c r="T91" s="155"/>
      <c r="AT91" s="150" t="s">
        <v>249</v>
      </c>
      <c r="AU91" s="150" t="s">
        <v>87</v>
      </c>
      <c r="AV91" s="13" t="s">
        <v>87</v>
      </c>
      <c r="AW91" s="13" t="s">
        <v>37</v>
      </c>
      <c r="AX91" s="13" t="s">
        <v>76</v>
      </c>
      <c r="AY91" s="150" t="s">
        <v>223</v>
      </c>
    </row>
    <row r="92" spans="2:65" s="14" customFormat="1" ht="11.25">
      <c r="B92" s="156"/>
      <c r="D92" s="143" t="s">
        <v>249</v>
      </c>
      <c r="E92" s="157" t="s">
        <v>19</v>
      </c>
      <c r="F92" s="158" t="s">
        <v>253</v>
      </c>
      <c r="H92" s="159">
        <v>134.96299999999999</v>
      </c>
      <c r="I92" s="160"/>
      <c r="L92" s="156"/>
      <c r="M92" s="161"/>
      <c r="T92" s="162"/>
      <c r="AT92" s="157" t="s">
        <v>249</v>
      </c>
      <c r="AU92" s="157" t="s">
        <v>87</v>
      </c>
      <c r="AV92" s="14" t="s">
        <v>232</v>
      </c>
      <c r="AW92" s="14" t="s">
        <v>37</v>
      </c>
      <c r="AX92" s="14" t="s">
        <v>84</v>
      </c>
      <c r="AY92" s="157" t="s">
        <v>223</v>
      </c>
    </row>
    <row r="93" spans="2:65" s="1" customFormat="1" ht="66.75" customHeight="1">
      <c r="B93" s="34"/>
      <c r="C93" s="129" t="s">
        <v>87</v>
      </c>
      <c r="D93" s="129" t="s">
        <v>227</v>
      </c>
      <c r="E93" s="130" t="s">
        <v>255</v>
      </c>
      <c r="F93" s="131" t="s">
        <v>256</v>
      </c>
      <c r="G93" s="132" t="s">
        <v>247</v>
      </c>
      <c r="H93" s="133">
        <v>9.3000000000000007</v>
      </c>
      <c r="I93" s="134"/>
      <c r="J93" s="135">
        <f>ROUND(I93*H93,2)</f>
        <v>0</v>
      </c>
      <c r="K93" s="131" t="s">
        <v>231</v>
      </c>
      <c r="L93" s="34"/>
      <c r="M93" s="136" t="s">
        <v>19</v>
      </c>
      <c r="N93" s="137" t="s">
        <v>47</v>
      </c>
      <c r="P93" s="138">
        <f>O93*H93</f>
        <v>0</v>
      </c>
      <c r="Q93" s="138">
        <v>0</v>
      </c>
      <c r="R93" s="138">
        <f>Q93*H93</f>
        <v>0</v>
      </c>
      <c r="S93" s="138">
        <v>0</v>
      </c>
      <c r="T93" s="139">
        <f>S93*H93</f>
        <v>0</v>
      </c>
      <c r="AR93" s="140" t="s">
        <v>232</v>
      </c>
      <c r="AT93" s="140" t="s">
        <v>227</v>
      </c>
      <c r="AU93" s="140" t="s">
        <v>87</v>
      </c>
      <c r="AY93" s="18" t="s">
        <v>223</v>
      </c>
      <c r="BE93" s="141">
        <f>IF(N93="základní",J93,0)</f>
        <v>0</v>
      </c>
      <c r="BF93" s="141">
        <f>IF(N93="snížená",J93,0)</f>
        <v>0</v>
      </c>
      <c r="BG93" s="141">
        <f>IF(N93="zákl. přenesená",J93,0)</f>
        <v>0</v>
      </c>
      <c r="BH93" s="141">
        <f>IF(N93="sníž. přenesená",J93,0)</f>
        <v>0</v>
      </c>
      <c r="BI93" s="141">
        <f>IF(N93="nulová",J93,0)</f>
        <v>0</v>
      </c>
      <c r="BJ93" s="18" t="s">
        <v>84</v>
      </c>
      <c r="BK93" s="141">
        <f>ROUND(I93*H93,2)</f>
        <v>0</v>
      </c>
      <c r="BL93" s="18" t="s">
        <v>232</v>
      </c>
      <c r="BM93" s="140" t="s">
        <v>3419</v>
      </c>
    </row>
    <row r="94" spans="2:65" s="12" customFormat="1" ht="11.25">
      <c r="B94" s="142"/>
      <c r="D94" s="143" t="s">
        <v>249</v>
      </c>
      <c r="E94" s="144" t="s">
        <v>19</v>
      </c>
      <c r="F94" s="145" t="s">
        <v>258</v>
      </c>
      <c r="H94" s="144" t="s">
        <v>19</v>
      </c>
      <c r="I94" s="146"/>
      <c r="L94" s="142"/>
      <c r="M94" s="147"/>
      <c r="T94" s="148"/>
      <c r="AT94" s="144" t="s">
        <v>249</v>
      </c>
      <c r="AU94" s="144" t="s">
        <v>87</v>
      </c>
      <c r="AV94" s="12" t="s">
        <v>84</v>
      </c>
      <c r="AW94" s="12" t="s">
        <v>37</v>
      </c>
      <c r="AX94" s="12" t="s">
        <v>76</v>
      </c>
      <c r="AY94" s="144" t="s">
        <v>223</v>
      </c>
    </row>
    <row r="95" spans="2:65" s="13" customFormat="1" ht="11.25">
      <c r="B95" s="149"/>
      <c r="D95" s="143" t="s">
        <v>249</v>
      </c>
      <c r="E95" s="150" t="s">
        <v>19</v>
      </c>
      <c r="F95" s="151" t="s">
        <v>3420</v>
      </c>
      <c r="H95" s="152">
        <v>9.3000000000000007</v>
      </c>
      <c r="I95" s="153"/>
      <c r="L95" s="149"/>
      <c r="M95" s="154"/>
      <c r="T95" s="155"/>
      <c r="AT95" s="150" t="s">
        <v>249</v>
      </c>
      <c r="AU95" s="150" t="s">
        <v>87</v>
      </c>
      <c r="AV95" s="13" t="s">
        <v>87</v>
      </c>
      <c r="AW95" s="13" t="s">
        <v>37</v>
      </c>
      <c r="AX95" s="13" t="s">
        <v>84</v>
      </c>
      <c r="AY95" s="150" t="s">
        <v>223</v>
      </c>
    </row>
    <row r="96" spans="2:65" s="1" customFormat="1" ht="49.15" customHeight="1">
      <c r="B96" s="34"/>
      <c r="C96" s="129" t="s">
        <v>233</v>
      </c>
      <c r="D96" s="129" t="s">
        <v>227</v>
      </c>
      <c r="E96" s="130" t="s">
        <v>263</v>
      </c>
      <c r="F96" s="131" t="s">
        <v>264</v>
      </c>
      <c r="G96" s="132" t="s">
        <v>265</v>
      </c>
      <c r="H96" s="133">
        <v>263.178</v>
      </c>
      <c r="I96" s="134"/>
      <c r="J96" s="135">
        <f>ROUND(I96*H96,2)</f>
        <v>0</v>
      </c>
      <c r="K96" s="131" t="s">
        <v>231</v>
      </c>
      <c r="L96" s="34"/>
      <c r="M96" s="136" t="s">
        <v>19</v>
      </c>
      <c r="N96" s="137" t="s">
        <v>47</v>
      </c>
      <c r="P96" s="138">
        <f>O96*H96</f>
        <v>0</v>
      </c>
      <c r="Q96" s="138">
        <v>0</v>
      </c>
      <c r="R96" s="138">
        <f>Q96*H96</f>
        <v>0</v>
      </c>
      <c r="S96" s="138">
        <v>0</v>
      </c>
      <c r="T96" s="139">
        <f>S96*H96</f>
        <v>0</v>
      </c>
      <c r="AR96" s="140" t="s">
        <v>232</v>
      </c>
      <c r="AT96" s="140" t="s">
        <v>227</v>
      </c>
      <c r="AU96" s="140" t="s">
        <v>87</v>
      </c>
      <c r="AY96" s="18" t="s">
        <v>223</v>
      </c>
      <c r="BE96" s="141">
        <f>IF(N96="základní",J96,0)</f>
        <v>0</v>
      </c>
      <c r="BF96" s="141">
        <f>IF(N96="snížená",J96,0)</f>
        <v>0</v>
      </c>
      <c r="BG96" s="141">
        <f>IF(N96="zákl. přenesená",J96,0)</f>
        <v>0</v>
      </c>
      <c r="BH96" s="141">
        <f>IF(N96="sníž. přenesená",J96,0)</f>
        <v>0</v>
      </c>
      <c r="BI96" s="141">
        <f>IF(N96="nulová",J96,0)</f>
        <v>0</v>
      </c>
      <c r="BJ96" s="18" t="s">
        <v>84</v>
      </c>
      <c r="BK96" s="141">
        <f>ROUND(I96*H96,2)</f>
        <v>0</v>
      </c>
      <c r="BL96" s="18" t="s">
        <v>232</v>
      </c>
      <c r="BM96" s="140" t="s">
        <v>3421</v>
      </c>
    </row>
    <row r="97" spans="2:65" s="13" customFormat="1" ht="22.5">
      <c r="B97" s="149"/>
      <c r="D97" s="143" t="s">
        <v>249</v>
      </c>
      <c r="E97" s="150" t="s">
        <v>19</v>
      </c>
      <c r="F97" s="151" t="s">
        <v>3422</v>
      </c>
      <c r="H97" s="152">
        <v>263.178</v>
      </c>
      <c r="I97" s="153"/>
      <c r="L97" s="149"/>
      <c r="M97" s="154"/>
      <c r="T97" s="155"/>
      <c r="AT97" s="150" t="s">
        <v>249</v>
      </c>
      <c r="AU97" s="150" t="s">
        <v>87</v>
      </c>
      <c r="AV97" s="13" t="s">
        <v>87</v>
      </c>
      <c r="AW97" s="13" t="s">
        <v>37</v>
      </c>
      <c r="AX97" s="13" t="s">
        <v>84</v>
      </c>
      <c r="AY97" s="150" t="s">
        <v>223</v>
      </c>
    </row>
    <row r="98" spans="2:65" s="11" customFormat="1" ht="25.9" customHeight="1">
      <c r="B98" s="117"/>
      <c r="D98" s="118" t="s">
        <v>75</v>
      </c>
      <c r="E98" s="119" t="s">
        <v>314</v>
      </c>
      <c r="F98" s="119" t="s">
        <v>3073</v>
      </c>
      <c r="I98" s="120"/>
      <c r="J98" s="121">
        <f>BK98</f>
        <v>0</v>
      </c>
      <c r="L98" s="117"/>
      <c r="M98" s="122"/>
      <c r="P98" s="123">
        <f>P99+P107</f>
        <v>0</v>
      </c>
      <c r="R98" s="123">
        <f>R99+R107</f>
        <v>341.79818299999999</v>
      </c>
      <c r="T98" s="124">
        <f>T99+T107</f>
        <v>0</v>
      </c>
      <c r="AR98" s="118" t="s">
        <v>233</v>
      </c>
      <c r="AT98" s="125" t="s">
        <v>75</v>
      </c>
      <c r="AU98" s="125" t="s">
        <v>76</v>
      </c>
      <c r="AY98" s="118" t="s">
        <v>223</v>
      </c>
      <c r="BK98" s="126">
        <f>BK99+BK107</f>
        <v>0</v>
      </c>
    </row>
    <row r="99" spans="2:65" s="11" customFormat="1" ht="22.9" customHeight="1">
      <c r="B99" s="117"/>
      <c r="D99" s="118" t="s">
        <v>75</v>
      </c>
      <c r="E99" s="127" t="s">
        <v>3074</v>
      </c>
      <c r="F99" s="127" t="s">
        <v>3075</v>
      </c>
      <c r="I99" s="120"/>
      <c r="J99" s="128">
        <f>BK99</f>
        <v>0</v>
      </c>
      <c r="L99" s="117"/>
      <c r="M99" s="122"/>
      <c r="P99" s="123">
        <f>SUM(P100:P106)</f>
        <v>0</v>
      </c>
      <c r="R99" s="123">
        <f>SUM(R100:R106)</f>
        <v>6.3825000000000007E-2</v>
      </c>
      <c r="T99" s="124">
        <f>SUM(T100:T106)</f>
        <v>0</v>
      </c>
      <c r="AR99" s="118" t="s">
        <v>233</v>
      </c>
      <c r="AT99" s="125" t="s">
        <v>75</v>
      </c>
      <c r="AU99" s="125" t="s">
        <v>84</v>
      </c>
      <c r="AY99" s="118" t="s">
        <v>223</v>
      </c>
      <c r="BK99" s="126">
        <f>SUM(BK100:BK106)</f>
        <v>0</v>
      </c>
    </row>
    <row r="100" spans="2:65" s="1" customFormat="1" ht="55.5" customHeight="1">
      <c r="B100" s="34"/>
      <c r="C100" s="129" t="s">
        <v>232</v>
      </c>
      <c r="D100" s="129" t="s">
        <v>227</v>
      </c>
      <c r="E100" s="130" t="s">
        <v>3423</v>
      </c>
      <c r="F100" s="131" t="s">
        <v>3424</v>
      </c>
      <c r="G100" s="132" t="s">
        <v>563</v>
      </c>
      <c r="H100" s="133">
        <v>1110</v>
      </c>
      <c r="I100" s="134"/>
      <c r="J100" s="135">
        <f>ROUND(I100*H100,2)</f>
        <v>0</v>
      </c>
      <c r="K100" s="131" t="s">
        <v>272</v>
      </c>
      <c r="L100" s="34"/>
      <c r="M100" s="136" t="s">
        <v>19</v>
      </c>
      <c r="N100" s="137" t="s">
        <v>47</v>
      </c>
      <c r="P100" s="138">
        <f>O100*H100</f>
        <v>0</v>
      </c>
      <c r="Q100" s="138">
        <v>0</v>
      </c>
      <c r="R100" s="138">
        <f>Q100*H100</f>
        <v>0</v>
      </c>
      <c r="S100" s="138">
        <v>0</v>
      </c>
      <c r="T100" s="139">
        <f>S100*H100</f>
        <v>0</v>
      </c>
      <c r="AR100" s="140" t="s">
        <v>629</v>
      </c>
      <c r="AT100" s="140" t="s">
        <v>227</v>
      </c>
      <c r="AU100" s="140" t="s">
        <v>87</v>
      </c>
      <c r="AY100" s="18" t="s">
        <v>223</v>
      </c>
      <c r="BE100" s="141">
        <f>IF(N100="základní",J100,0)</f>
        <v>0</v>
      </c>
      <c r="BF100" s="141">
        <f>IF(N100="snížená",J100,0)</f>
        <v>0</v>
      </c>
      <c r="BG100" s="141">
        <f>IF(N100="zákl. přenesená",J100,0)</f>
        <v>0</v>
      </c>
      <c r="BH100" s="141">
        <f>IF(N100="sníž. přenesená",J100,0)</f>
        <v>0</v>
      </c>
      <c r="BI100" s="141">
        <f>IF(N100="nulová",J100,0)</f>
        <v>0</v>
      </c>
      <c r="BJ100" s="18" t="s">
        <v>84</v>
      </c>
      <c r="BK100" s="141">
        <f>ROUND(I100*H100,2)</f>
        <v>0</v>
      </c>
      <c r="BL100" s="18" t="s">
        <v>629</v>
      </c>
      <c r="BM100" s="140" t="s">
        <v>3425</v>
      </c>
    </row>
    <row r="101" spans="2:65" s="1" customFormat="1" ht="11.25">
      <c r="B101" s="34"/>
      <c r="D101" s="163" t="s">
        <v>274</v>
      </c>
      <c r="F101" s="164" t="s">
        <v>3426</v>
      </c>
      <c r="I101" s="165"/>
      <c r="L101" s="34"/>
      <c r="M101" s="166"/>
      <c r="T101" s="55"/>
      <c r="AT101" s="18" t="s">
        <v>274</v>
      </c>
      <c r="AU101" s="18" t="s">
        <v>87</v>
      </c>
    </row>
    <row r="102" spans="2:65" s="13" customFormat="1" ht="11.25">
      <c r="B102" s="149"/>
      <c r="D102" s="143" t="s">
        <v>249</v>
      </c>
      <c r="E102" s="150" t="s">
        <v>19</v>
      </c>
      <c r="F102" s="151" t="s">
        <v>3427</v>
      </c>
      <c r="H102" s="152">
        <v>1110</v>
      </c>
      <c r="I102" s="153"/>
      <c r="L102" s="149"/>
      <c r="M102" s="154"/>
      <c r="T102" s="155"/>
      <c r="AT102" s="150" t="s">
        <v>249</v>
      </c>
      <c r="AU102" s="150" t="s">
        <v>87</v>
      </c>
      <c r="AV102" s="13" t="s">
        <v>87</v>
      </c>
      <c r="AW102" s="13" t="s">
        <v>37</v>
      </c>
      <c r="AX102" s="13" t="s">
        <v>84</v>
      </c>
      <c r="AY102" s="150" t="s">
        <v>223</v>
      </c>
    </row>
    <row r="103" spans="2:65" s="1" customFormat="1" ht="24.2" customHeight="1">
      <c r="B103" s="34"/>
      <c r="C103" s="174" t="s">
        <v>244</v>
      </c>
      <c r="D103" s="174" t="s">
        <v>314</v>
      </c>
      <c r="E103" s="175" t="s">
        <v>3428</v>
      </c>
      <c r="F103" s="176" t="s">
        <v>3429</v>
      </c>
      <c r="G103" s="177" t="s">
        <v>563</v>
      </c>
      <c r="H103" s="178">
        <v>1276.5</v>
      </c>
      <c r="I103" s="179"/>
      <c r="J103" s="180">
        <f>ROUND(I103*H103,2)</f>
        <v>0</v>
      </c>
      <c r="K103" s="176" t="s">
        <v>272</v>
      </c>
      <c r="L103" s="181"/>
      <c r="M103" s="182" t="s">
        <v>19</v>
      </c>
      <c r="N103" s="183" t="s">
        <v>47</v>
      </c>
      <c r="P103" s="138">
        <f>O103*H103</f>
        <v>0</v>
      </c>
      <c r="Q103" s="138">
        <v>5.0000000000000002E-5</v>
      </c>
      <c r="R103" s="138">
        <f>Q103*H103</f>
        <v>6.3825000000000007E-2</v>
      </c>
      <c r="S103" s="138">
        <v>0</v>
      </c>
      <c r="T103" s="139">
        <f>S103*H103</f>
        <v>0</v>
      </c>
      <c r="AR103" s="140" t="s">
        <v>485</v>
      </c>
      <c r="AT103" s="140" t="s">
        <v>314</v>
      </c>
      <c r="AU103" s="140" t="s">
        <v>87</v>
      </c>
      <c r="AY103" s="18" t="s">
        <v>223</v>
      </c>
      <c r="BE103" s="141">
        <f>IF(N103="základní",J103,0)</f>
        <v>0</v>
      </c>
      <c r="BF103" s="141">
        <f>IF(N103="snížená",J103,0)</f>
        <v>0</v>
      </c>
      <c r="BG103" s="141">
        <f>IF(N103="zákl. přenesená",J103,0)</f>
        <v>0</v>
      </c>
      <c r="BH103" s="141">
        <f>IF(N103="sníž. přenesená",J103,0)</f>
        <v>0</v>
      </c>
      <c r="BI103" s="141">
        <f>IF(N103="nulová",J103,0)</f>
        <v>0</v>
      </c>
      <c r="BJ103" s="18" t="s">
        <v>84</v>
      </c>
      <c r="BK103" s="141">
        <f>ROUND(I103*H103,2)</f>
        <v>0</v>
      </c>
      <c r="BL103" s="18" t="s">
        <v>485</v>
      </c>
      <c r="BM103" s="140" t="s">
        <v>3430</v>
      </c>
    </row>
    <row r="104" spans="2:65" s="1" customFormat="1" ht="19.5">
      <c r="B104" s="34"/>
      <c r="D104" s="143" t="s">
        <v>1024</v>
      </c>
      <c r="F104" s="187" t="s">
        <v>3431</v>
      </c>
      <c r="I104" s="165"/>
      <c r="L104" s="34"/>
      <c r="M104" s="166"/>
      <c r="T104" s="55"/>
      <c r="AT104" s="18" t="s">
        <v>1024</v>
      </c>
      <c r="AU104" s="18" t="s">
        <v>87</v>
      </c>
    </row>
    <row r="105" spans="2:65" s="13" customFormat="1" ht="11.25">
      <c r="B105" s="149"/>
      <c r="D105" s="143" t="s">
        <v>249</v>
      </c>
      <c r="E105" s="150" t="s">
        <v>19</v>
      </c>
      <c r="F105" s="151" t="s">
        <v>3427</v>
      </c>
      <c r="H105" s="152">
        <v>1110</v>
      </c>
      <c r="I105" s="153"/>
      <c r="L105" s="149"/>
      <c r="M105" s="154"/>
      <c r="T105" s="155"/>
      <c r="AT105" s="150" t="s">
        <v>249</v>
      </c>
      <c r="AU105" s="150" t="s">
        <v>87</v>
      </c>
      <c r="AV105" s="13" t="s">
        <v>87</v>
      </c>
      <c r="AW105" s="13" t="s">
        <v>37</v>
      </c>
      <c r="AX105" s="13" t="s">
        <v>84</v>
      </c>
      <c r="AY105" s="150" t="s">
        <v>223</v>
      </c>
    </row>
    <row r="106" spans="2:65" s="13" customFormat="1" ht="11.25">
      <c r="B106" s="149"/>
      <c r="D106" s="143" t="s">
        <v>249</v>
      </c>
      <c r="F106" s="151" t="s">
        <v>3432</v>
      </c>
      <c r="H106" s="152">
        <v>1276.5</v>
      </c>
      <c r="I106" s="153"/>
      <c r="L106" s="149"/>
      <c r="M106" s="154"/>
      <c r="T106" s="155"/>
      <c r="AT106" s="150" t="s">
        <v>249</v>
      </c>
      <c r="AU106" s="150" t="s">
        <v>87</v>
      </c>
      <c r="AV106" s="13" t="s">
        <v>87</v>
      </c>
      <c r="AW106" s="13" t="s">
        <v>4</v>
      </c>
      <c r="AX106" s="13" t="s">
        <v>84</v>
      </c>
      <c r="AY106" s="150" t="s">
        <v>223</v>
      </c>
    </row>
    <row r="107" spans="2:65" s="11" customFormat="1" ht="22.9" customHeight="1">
      <c r="B107" s="117"/>
      <c r="D107" s="118" t="s">
        <v>75</v>
      </c>
      <c r="E107" s="127" t="s">
        <v>3089</v>
      </c>
      <c r="F107" s="127" t="s">
        <v>3090</v>
      </c>
      <c r="I107" s="120"/>
      <c r="J107" s="128">
        <f>BK107</f>
        <v>0</v>
      </c>
      <c r="L107" s="117"/>
      <c r="M107" s="122"/>
      <c r="P107" s="123">
        <f>SUM(P108:P163)</f>
        <v>0</v>
      </c>
      <c r="R107" s="123">
        <f>SUM(R108:R163)</f>
        <v>341.73435799999999</v>
      </c>
      <c r="T107" s="124">
        <f>SUM(T108:T163)</f>
        <v>0</v>
      </c>
      <c r="AR107" s="118" t="s">
        <v>233</v>
      </c>
      <c r="AT107" s="125" t="s">
        <v>75</v>
      </c>
      <c r="AU107" s="125" t="s">
        <v>84</v>
      </c>
      <c r="AY107" s="118" t="s">
        <v>223</v>
      </c>
      <c r="BK107" s="126">
        <f>SUM(BK108:BK163)</f>
        <v>0</v>
      </c>
    </row>
    <row r="108" spans="2:65" s="1" customFormat="1" ht="62.65" customHeight="1">
      <c r="B108" s="34"/>
      <c r="C108" s="129" t="s">
        <v>254</v>
      </c>
      <c r="D108" s="129" t="s">
        <v>227</v>
      </c>
      <c r="E108" s="130" t="s">
        <v>3433</v>
      </c>
      <c r="F108" s="131" t="s">
        <v>3434</v>
      </c>
      <c r="G108" s="132" t="s">
        <v>563</v>
      </c>
      <c r="H108" s="133">
        <v>353.25</v>
      </c>
      <c r="I108" s="134"/>
      <c r="J108" s="135">
        <f>ROUND(I108*H108,2)</f>
        <v>0</v>
      </c>
      <c r="K108" s="131" t="s">
        <v>272</v>
      </c>
      <c r="L108" s="34"/>
      <c r="M108" s="136" t="s">
        <v>19</v>
      </c>
      <c r="N108" s="137" t="s">
        <v>47</v>
      </c>
      <c r="P108" s="138">
        <f>O108*H108</f>
        <v>0</v>
      </c>
      <c r="Q108" s="138">
        <v>0</v>
      </c>
      <c r="R108" s="138">
        <f>Q108*H108</f>
        <v>0</v>
      </c>
      <c r="S108" s="138">
        <v>0</v>
      </c>
      <c r="T108" s="139">
        <f>S108*H108</f>
        <v>0</v>
      </c>
      <c r="AR108" s="140" t="s">
        <v>629</v>
      </c>
      <c r="AT108" s="140" t="s">
        <v>227</v>
      </c>
      <c r="AU108" s="140" t="s">
        <v>87</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629</v>
      </c>
      <c r="BM108" s="140" t="s">
        <v>3435</v>
      </c>
    </row>
    <row r="109" spans="2:65" s="1" customFormat="1" ht="11.25">
      <c r="B109" s="34"/>
      <c r="D109" s="163" t="s">
        <v>274</v>
      </c>
      <c r="F109" s="164" t="s">
        <v>3436</v>
      </c>
      <c r="I109" s="165"/>
      <c r="L109" s="34"/>
      <c r="M109" s="166"/>
      <c r="T109" s="55"/>
      <c r="AT109" s="18" t="s">
        <v>274</v>
      </c>
      <c r="AU109" s="18" t="s">
        <v>87</v>
      </c>
    </row>
    <row r="110" spans="2:65" s="13" customFormat="1" ht="11.25">
      <c r="B110" s="149"/>
      <c r="D110" s="143" t="s">
        <v>249</v>
      </c>
      <c r="E110" s="150" t="s">
        <v>19</v>
      </c>
      <c r="F110" s="151" t="s">
        <v>3437</v>
      </c>
      <c r="H110" s="152">
        <v>353.25</v>
      </c>
      <c r="I110" s="153"/>
      <c r="L110" s="149"/>
      <c r="M110" s="154"/>
      <c r="T110" s="155"/>
      <c r="AT110" s="150" t="s">
        <v>249</v>
      </c>
      <c r="AU110" s="150" t="s">
        <v>87</v>
      </c>
      <c r="AV110" s="13" t="s">
        <v>87</v>
      </c>
      <c r="AW110" s="13" t="s">
        <v>37</v>
      </c>
      <c r="AX110" s="13" t="s">
        <v>84</v>
      </c>
      <c r="AY110" s="150" t="s">
        <v>223</v>
      </c>
    </row>
    <row r="111" spans="2:65" s="1" customFormat="1" ht="62.65" customHeight="1">
      <c r="B111" s="34"/>
      <c r="C111" s="129" t="s">
        <v>262</v>
      </c>
      <c r="D111" s="129" t="s">
        <v>227</v>
      </c>
      <c r="E111" s="130" t="s">
        <v>3195</v>
      </c>
      <c r="F111" s="131" t="s">
        <v>3196</v>
      </c>
      <c r="G111" s="132" t="s">
        <v>563</v>
      </c>
      <c r="H111" s="133">
        <v>108.75</v>
      </c>
      <c r="I111" s="134"/>
      <c r="J111" s="135">
        <f>ROUND(I111*H111,2)</f>
        <v>0</v>
      </c>
      <c r="K111" s="131" t="s">
        <v>272</v>
      </c>
      <c r="L111" s="34"/>
      <c r="M111" s="136" t="s">
        <v>19</v>
      </c>
      <c r="N111" s="137" t="s">
        <v>47</v>
      </c>
      <c r="P111" s="138">
        <f>O111*H111</f>
        <v>0</v>
      </c>
      <c r="Q111" s="138">
        <v>0</v>
      </c>
      <c r="R111" s="138">
        <f>Q111*H111</f>
        <v>0</v>
      </c>
      <c r="S111" s="138">
        <v>0</v>
      </c>
      <c r="T111" s="139">
        <f>S111*H111</f>
        <v>0</v>
      </c>
      <c r="AR111" s="140" t="s">
        <v>629</v>
      </c>
      <c r="AT111" s="140" t="s">
        <v>227</v>
      </c>
      <c r="AU111" s="140" t="s">
        <v>87</v>
      </c>
      <c r="AY111" s="18" t="s">
        <v>223</v>
      </c>
      <c r="BE111" s="141">
        <f>IF(N111="základní",J111,0)</f>
        <v>0</v>
      </c>
      <c r="BF111" s="141">
        <f>IF(N111="snížená",J111,0)</f>
        <v>0</v>
      </c>
      <c r="BG111" s="141">
        <f>IF(N111="zákl. přenesená",J111,0)</f>
        <v>0</v>
      </c>
      <c r="BH111" s="141">
        <f>IF(N111="sníž. přenesená",J111,0)</f>
        <v>0</v>
      </c>
      <c r="BI111" s="141">
        <f>IF(N111="nulová",J111,0)</f>
        <v>0</v>
      </c>
      <c r="BJ111" s="18" t="s">
        <v>84</v>
      </c>
      <c r="BK111" s="141">
        <f>ROUND(I111*H111,2)</f>
        <v>0</v>
      </c>
      <c r="BL111" s="18" t="s">
        <v>629</v>
      </c>
      <c r="BM111" s="140" t="s">
        <v>3438</v>
      </c>
    </row>
    <row r="112" spans="2:65" s="1" customFormat="1" ht="11.25">
      <c r="B112" s="34"/>
      <c r="D112" s="163" t="s">
        <v>274</v>
      </c>
      <c r="F112" s="164" t="s">
        <v>3198</v>
      </c>
      <c r="I112" s="165"/>
      <c r="L112" s="34"/>
      <c r="M112" s="166"/>
      <c r="T112" s="55"/>
      <c r="AT112" s="18" t="s">
        <v>274</v>
      </c>
      <c r="AU112" s="18" t="s">
        <v>87</v>
      </c>
    </row>
    <row r="113" spans="2:65" s="13" customFormat="1" ht="22.5">
      <c r="B113" s="149"/>
      <c r="D113" s="143" t="s">
        <v>249</v>
      </c>
      <c r="E113" s="150" t="s">
        <v>19</v>
      </c>
      <c r="F113" s="151" t="s">
        <v>3439</v>
      </c>
      <c r="H113" s="152">
        <v>108.75</v>
      </c>
      <c r="I113" s="153"/>
      <c r="L113" s="149"/>
      <c r="M113" s="154"/>
      <c r="T113" s="155"/>
      <c r="AT113" s="150" t="s">
        <v>249</v>
      </c>
      <c r="AU113" s="150" t="s">
        <v>87</v>
      </c>
      <c r="AV113" s="13" t="s">
        <v>87</v>
      </c>
      <c r="AW113" s="13" t="s">
        <v>37</v>
      </c>
      <c r="AX113" s="13" t="s">
        <v>84</v>
      </c>
      <c r="AY113" s="150" t="s">
        <v>223</v>
      </c>
    </row>
    <row r="114" spans="2:65" s="1" customFormat="1" ht="62.65" customHeight="1">
      <c r="B114" s="34"/>
      <c r="C114" s="129" t="s">
        <v>268</v>
      </c>
      <c r="D114" s="129" t="s">
        <v>227</v>
      </c>
      <c r="E114" s="130" t="s">
        <v>3440</v>
      </c>
      <c r="F114" s="131" t="s">
        <v>3441</v>
      </c>
      <c r="G114" s="132" t="s">
        <v>563</v>
      </c>
      <c r="H114" s="133">
        <v>93</v>
      </c>
      <c r="I114" s="134"/>
      <c r="J114" s="135">
        <f>ROUND(I114*H114,2)</f>
        <v>0</v>
      </c>
      <c r="K114" s="131" t="s">
        <v>272</v>
      </c>
      <c r="L114" s="34"/>
      <c r="M114" s="136" t="s">
        <v>19</v>
      </c>
      <c r="N114" s="137" t="s">
        <v>47</v>
      </c>
      <c r="P114" s="138">
        <f>O114*H114</f>
        <v>0</v>
      </c>
      <c r="Q114" s="138">
        <v>0</v>
      </c>
      <c r="R114" s="138">
        <f>Q114*H114</f>
        <v>0</v>
      </c>
      <c r="S114" s="138">
        <v>0</v>
      </c>
      <c r="T114" s="139">
        <f>S114*H114</f>
        <v>0</v>
      </c>
      <c r="AR114" s="140" t="s">
        <v>629</v>
      </c>
      <c r="AT114" s="140" t="s">
        <v>227</v>
      </c>
      <c r="AU114" s="140" t="s">
        <v>87</v>
      </c>
      <c r="AY114" s="18" t="s">
        <v>223</v>
      </c>
      <c r="BE114" s="141">
        <f>IF(N114="základní",J114,0)</f>
        <v>0</v>
      </c>
      <c r="BF114" s="141">
        <f>IF(N114="snížená",J114,0)</f>
        <v>0</v>
      </c>
      <c r="BG114" s="141">
        <f>IF(N114="zákl. přenesená",J114,0)</f>
        <v>0</v>
      </c>
      <c r="BH114" s="141">
        <f>IF(N114="sníž. přenesená",J114,0)</f>
        <v>0</v>
      </c>
      <c r="BI114" s="141">
        <f>IF(N114="nulová",J114,0)</f>
        <v>0</v>
      </c>
      <c r="BJ114" s="18" t="s">
        <v>84</v>
      </c>
      <c r="BK114" s="141">
        <f>ROUND(I114*H114,2)</f>
        <v>0</v>
      </c>
      <c r="BL114" s="18" t="s">
        <v>629</v>
      </c>
      <c r="BM114" s="140" t="s">
        <v>3442</v>
      </c>
    </row>
    <row r="115" spans="2:65" s="1" customFormat="1" ht="11.25">
      <c r="B115" s="34"/>
      <c r="D115" s="163" t="s">
        <v>274</v>
      </c>
      <c r="F115" s="164" t="s">
        <v>3443</v>
      </c>
      <c r="I115" s="165"/>
      <c r="L115" s="34"/>
      <c r="M115" s="166"/>
      <c r="T115" s="55"/>
      <c r="AT115" s="18" t="s">
        <v>274</v>
      </c>
      <c r="AU115" s="18" t="s">
        <v>87</v>
      </c>
    </row>
    <row r="116" spans="2:65" s="13" customFormat="1" ht="33.75">
      <c r="B116" s="149"/>
      <c r="D116" s="143" t="s">
        <v>249</v>
      </c>
      <c r="E116" s="150" t="s">
        <v>19</v>
      </c>
      <c r="F116" s="151" t="s">
        <v>3444</v>
      </c>
      <c r="H116" s="152">
        <v>93</v>
      </c>
      <c r="I116" s="153"/>
      <c r="L116" s="149"/>
      <c r="M116" s="154"/>
      <c r="T116" s="155"/>
      <c r="AT116" s="150" t="s">
        <v>249</v>
      </c>
      <c r="AU116" s="150" t="s">
        <v>87</v>
      </c>
      <c r="AV116" s="13" t="s">
        <v>87</v>
      </c>
      <c r="AW116" s="13" t="s">
        <v>37</v>
      </c>
      <c r="AX116" s="13" t="s">
        <v>84</v>
      </c>
      <c r="AY116" s="150" t="s">
        <v>223</v>
      </c>
    </row>
    <row r="117" spans="2:65" s="1" customFormat="1" ht="24.2" customHeight="1">
      <c r="B117" s="34"/>
      <c r="C117" s="129" t="s">
        <v>282</v>
      </c>
      <c r="D117" s="129" t="s">
        <v>227</v>
      </c>
      <c r="E117" s="130" t="s">
        <v>3445</v>
      </c>
      <c r="F117" s="131" t="s">
        <v>3446</v>
      </c>
      <c r="G117" s="132" t="s">
        <v>271</v>
      </c>
      <c r="H117" s="133">
        <v>223.2</v>
      </c>
      <c r="I117" s="134"/>
      <c r="J117" s="135">
        <f>ROUND(I117*H117,2)</f>
        <v>0</v>
      </c>
      <c r="K117" s="131" t="s">
        <v>272</v>
      </c>
      <c r="L117" s="34"/>
      <c r="M117" s="136" t="s">
        <v>19</v>
      </c>
      <c r="N117" s="137" t="s">
        <v>47</v>
      </c>
      <c r="P117" s="138">
        <f>O117*H117</f>
        <v>0</v>
      </c>
      <c r="Q117" s="138">
        <v>8.4000000000000003E-4</v>
      </c>
      <c r="R117" s="138">
        <f>Q117*H117</f>
        <v>0.18748799999999999</v>
      </c>
      <c r="S117" s="138">
        <v>0</v>
      </c>
      <c r="T117" s="139">
        <f>S117*H117</f>
        <v>0</v>
      </c>
      <c r="AR117" s="140" t="s">
        <v>629</v>
      </c>
      <c r="AT117" s="140" t="s">
        <v>227</v>
      </c>
      <c r="AU117" s="140" t="s">
        <v>87</v>
      </c>
      <c r="AY117" s="18" t="s">
        <v>223</v>
      </c>
      <c r="BE117" s="141">
        <f>IF(N117="základní",J117,0)</f>
        <v>0</v>
      </c>
      <c r="BF117" s="141">
        <f>IF(N117="snížená",J117,0)</f>
        <v>0</v>
      </c>
      <c r="BG117" s="141">
        <f>IF(N117="zákl. přenesená",J117,0)</f>
        <v>0</v>
      </c>
      <c r="BH117" s="141">
        <f>IF(N117="sníž. přenesená",J117,0)</f>
        <v>0</v>
      </c>
      <c r="BI117" s="141">
        <f>IF(N117="nulová",J117,0)</f>
        <v>0</v>
      </c>
      <c r="BJ117" s="18" t="s">
        <v>84</v>
      </c>
      <c r="BK117" s="141">
        <f>ROUND(I117*H117,2)</f>
        <v>0</v>
      </c>
      <c r="BL117" s="18" t="s">
        <v>629</v>
      </c>
      <c r="BM117" s="140" t="s">
        <v>3447</v>
      </c>
    </row>
    <row r="118" spans="2:65" s="1" customFormat="1" ht="11.25">
      <c r="B118" s="34"/>
      <c r="D118" s="163" t="s">
        <v>274</v>
      </c>
      <c r="F118" s="164" t="s">
        <v>3448</v>
      </c>
      <c r="I118" s="165"/>
      <c r="L118" s="34"/>
      <c r="M118" s="166"/>
      <c r="T118" s="55"/>
      <c r="AT118" s="18" t="s">
        <v>274</v>
      </c>
      <c r="AU118" s="18" t="s">
        <v>87</v>
      </c>
    </row>
    <row r="119" spans="2:65" s="13" customFormat="1" ht="11.25">
      <c r="B119" s="149"/>
      <c r="D119" s="143" t="s">
        <v>249</v>
      </c>
      <c r="E119" s="150" t="s">
        <v>19</v>
      </c>
      <c r="F119" s="151" t="s">
        <v>3449</v>
      </c>
      <c r="H119" s="152">
        <v>223.2</v>
      </c>
      <c r="I119" s="153"/>
      <c r="L119" s="149"/>
      <c r="M119" s="154"/>
      <c r="T119" s="155"/>
      <c r="AT119" s="150" t="s">
        <v>249</v>
      </c>
      <c r="AU119" s="150" t="s">
        <v>87</v>
      </c>
      <c r="AV119" s="13" t="s">
        <v>87</v>
      </c>
      <c r="AW119" s="13" t="s">
        <v>37</v>
      </c>
      <c r="AX119" s="13" t="s">
        <v>84</v>
      </c>
      <c r="AY119" s="150" t="s">
        <v>223</v>
      </c>
    </row>
    <row r="120" spans="2:65" s="1" customFormat="1" ht="24.2" customHeight="1">
      <c r="B120" s="34"/>
      <c r="C120" s="129" t="s">
        <v>301</v>
      </c>
      <c r="D120" s="129" t="s">
        <v>227</v>
      </c>
      <c r="E120" s="130" t="s">
        <v>3450</v>
      </c>
      <c r="F120" s="131" t="s">
        <v>3451</v>
      </c>
      <c r="G120" s="132" t="s">
        <v>271</v>
      </c>
      <c r="H120" s="133">
        <v>223.2</v>
      </c>
      <c r="I120" s="134"/>
      <c r="J120" s="135">
        <f>ROUND(I120*H120,2)</f>
        <v>0</v>
      </c>
      <c r="K120" s="131" t="s">
        <v>272</v>
      </c>
      <c r="L120" s="34"/>
      <c r="M120" s="136" t="s">
        <v>19</v>
      </c>
      <c r="N120" s="137" t="s">
        <v>47</v>
      </c>
      <c r="P120" s="138">
        <f>O120*H120</f>
        <v>0</v>
      </c>
      <c r="Q120" s="138">
        <v>0</v>
      </c>
      <c r="R120" s="138">
        <f>Q120*H120</f>
        <v>0</v>
      </c>
      <c r="S120" s="138">
        <v>0</v>
      </c>
      <c r="T120" s="139">
        <f>S120*H120</f>
        <v>0</v>
      </c>
      <c r="AR120" s="140" t="s">
        <v>629</v>
      </c>
      <c r="AT120" s="140" t="s">
        <v>227</v>
      </c>
      <c r="AU120" s="140" t="s">
        <v>87</v>
      </c>
      <c r="AY120" s="18" t="s">
        <v>223</v>
      </c>
      <c r="BE120" s="141">
        <f>IF(N120="základní",J120,0)</f>
        <v>0</v>
      </c>
      <c r="BF120" s="141">
        <f>IF(N120="snížená",J120,0)</f>
        <v>0</v>
      </c>
      <c r="BG120" s="141">
        <f>IF(N120="zákl. přenesená",J120,0)</f>
        <v>0</v>
      </c>
      <c r="BH120" s="141">
        <f>IF(N120="sníž. přenesená",J120,0)</f>
        <v>0</v>
      </c>
      <c r="BI120" s="141">
        <f>IF(N120="nulová",J120,0)</f>
        <v>0</v>
      </c>
      <c r="BJ120" s="18" t="s">
        <v>84</v>
      </c>
      <c r="BK120" s="141">
        <f>ROUND(I120*H120,2)</f>
        <v>0</v>
      </c>
      <c r="BL120" s="18" t="s">
        <v>629</v>
      </c>
      <c r="BM120" s="140" t="s">
        <v>3452</v>
      </c>
    </row>
    <row r="121" spans="2:65" s="1" customFormat="1" ht="11.25">
      <c r="B121" s="34"/>
      <c r="D121" s="163" t="s">
        <v>274</v>
      </c>
      <c r="F121" s="164" t="s">
        <v>3453</v>
      </c>
      <c r="I121" s="165"/>
      <c r="L121" s="34"/>
      <c r="M121" s="166"/>
      <c r="T121" s="55"/>
      <c r="AT121" s="18" t="s">
        <v>274</v>
      </c>
      <c r="AU121" s="18" t="s">
        <v>87</v>
      </c>
    </row>
    <row r="122" spans="2:65" s="1" customFormat="1" ht="37.9" customHeight="1">
      <c r="B122" s="34"/>
      <c r="C122" s="129" t="s">
        <v>308</v>
      </c>
      <c r="D122" s="129" t="s">
        <v>227</v>
      </c>
      <c r="E122" s="130" t="s">
        <v>3454</v>
      </c>
      <c r="F122" s="131" t="s">
        <v>3455</v>
      </c>
      <c r="G122" s="132" t="s">
        <v>563</v>
      </c>
      <c r="H122" s="133">
        <v>462</v>
      </c>
      <c r="I122" s="134"/>
      <c r="J122" s="135">
        <f>ROUND(I122*H122,2)</f>
        <v>0</v>
      </c>
      <c r="K122" s="131" t="s">
        <v>272</v>
      </c>
      <c r="L122" s="34"/>
      <c r="M122" s="136" t="s">
        <v>19</v>
      </c>
      <c r="N122" s="137" t="s">
        <v>47</v>
      </c>
      <c r="P122" s="138">
        <f>O122*H122</f>
        <v>0</v>
      </c>
      <c r="Q122" s="138">
        <v>0.26</v>
      </c>
      <c r="R122" s="138">
        <f>Q122*H122</f>
        <v>120.12</v>
      </c>
      <c r="S122" s="138">
        <v>0</v>
      </c>
      <c r="T122" s="139">
        <f>S122*H122</f>
        <v>0</v>
      </c>
      <c r="AR122" s="140" t="s">
        <v>629</v>
      </c>
      <c r="AT122" s="140" t="s">
        <v>227</v>
      </c>
      <c r="AU122" s="140" t="s">
        <v>87</v>
      </c>
      <c r="AY122" s="18" t="s">
        <v>223</v>
      </c>
      <c r="BE122" s="141">
        <f>IF(N122="základní",J122,0)</f>
        <v>0</v>
      </c>
      <c r="BF122" s="141">
        <f>IF(N122="snížená",J122,0)</f>
        <v>0</v>
      </c>
      <c r="BG122" s="141">
        <f>IF(N122="zákl. přenesená",J122,0)</f>
        <v>0</v>
      </c>
      <c r="BH122" s="141">
        <f>IF(N122="sníž. přenesená",J122,0)</f>
        <v>0</v>
      </c>
      <c r="BI122" s="141">
        <f>IF(N122="nulová",J122,0)</f>
        <v>0</v>
      </c>
      <c r="BJ122" s="18" t="s">
        <v>84</v>
      </c>
      <c r="BK122" s="141">
        <f>ROUND(I122*H122,2)</f>
        <v>0</v>
      </c>
      <c r="BL122" s="18" t="s">
        <v>629</v>
      </c>
      <c r="BM122" s="140" t="s">
        <v>3456</v>
      </c>
    </row>
    <row r="123" spans="2:65" s="1" customFormat="1" ht="11.25">
      <c r="B123" s="34"/>
      <c r="D123" s="163" t="s">
        <v>274</v>
      </c>
      <c r="F123" s="164" t="s">
        <v>3457</v>
      </c>
      <c r="I123" s="165"/>
      <c r="L123" s="34"/>
      <c r="M123" s="166"/>
      <c r="T123" s="55"/>
      <c r="AT123" s="18" t="s">
        <v>274</v>
      </c>
      <c r="AU123" s="18" t="s">
        <v>87</v>
      </c>
    </row>
    <row r="124" spans="2:65" s="13" customFormat="1" ht="11.25">
      <c r="B124" s="149"/>
      <c r="D124" s="143" t="s">
        <v>249</v>
      </c>
      <c r="E124" s="150" t="s">
        <v>19</v>
      </c>
      <c r="F124" s="151" t="s">
        <v>3458</v>
      </c>
      <c r="H124" s="152">
        <v>462</v>
      </c>
      <c r="I124" s="153"/>
      <c r="L124" s="149"/>
      <c r="M124" s="154"/>
      <c r="T124" s="155"/>
      <c r="AT124" s="150" t="s">
        <v>249</v>
      </c>
      <c r="AU124" s="150" t="s">
        <v>87</v>
      </c>
      <c r="AV124" s="13" t="s">
        <v>87</v>
      </c>
      <c r="AW124" s="13" t="s">
        <v>37</v>
      </c>
      <c r="AX124" s="13" t="s">
        <v>84</v>
      </c>
      <c r="AY124" s="150" t="s">
        <v>223</v>
      </c>
    </row>
    <row r="125" spans="2:65" s="1" customFormat="1" ht="37.9" customHeight="1">
      <c r="B125" s="34"/>
      <c r="C125" s="129" t="s">
        <v>8</v>
      </c>
      <c r="D125" s="129" t="s">
        <v>227</v>
      </c>
      <c r="E125" s="130" t="s">
        <v>3459</v>
      </c>
      <c r="F125" s="131" t="s">
        <v>3460</v>
      </c>
      <c r="G125" s="132" t="s">
        <v>563</v>
      </c>
      <c r="H125" s="133">
        <v>924</v>
      </c>
      <c r="I125" s="134"/>
      <c r="J125" s="135">
        <f>ROUND(I125*H125,2)</f>
        <v>0</v>
      </c>
      <c r="K125" s="131" t="s">
        <v>272</v>
      </c>
      <c r="L125" s="34"/>
      <c r="M125" s="136" t="s">
        <v>19</v>
      </c>
      <c r="N125" s="137" t="s">
        <v>47</v>
      </c>
      <c r="P125" s="138">
        <f>O125*H125</f>
        <v>0</v>
      </c>
      <c r="Q125" s="138">
        <v>6.0000000000000002E-5</v>
      </c>
      <c r="R125" s="138">
        <f>Q125*H125</f>
        <v>5.5440000000000003E-2</v>
      </c>
      <c r="S125" s="138">
        <v>0</v>
      </c>
      <c r="T125" s="139">
        <f>S125*H125</f>
        <v>0</v>
      </c>
      <c r="AR125" s="140" t="s">
        <v>629</v>
      </c>
      <c r="AT125" s="140" t="s">
        <v>227</v>
      </c>
      <c r="AU125" s="140" t="s">
        <v>87</v>
      </c>
      <c r="AY125" s="18" t="s">
        <v>223</v>
      </c>
      <c r="BE125" s="141">
        <f>IF(N125="základní",J125,0)</f>
        <v>0</v>
      </c>
      <c r="BF125" s="141">
        <f>IF(N125="snížená",J125,0)</f>
        <v>0</v>
      </c>
      <c r="BG125" s="141">
        <f>IF(N125="zákl. přenesená",J125,0)</f>
        <v>0</v>
      </c>
      <c r="BH125" s="141">
        <f>IF(N125="sníž. přenesená",J125,0)</f>
        <v>0</v>
      </c>
      <c r="BI125" s="141">
        <f>IF(N125="nulová",J125,0)</f>
        <v>0</v>
      </c>
      <c r="BJ125" s="18" t="s">
        <v>84</v>
      </c>
      <c r="BK125" s="141">
        <f>ROUND(I125*H125,2)</f>
        <v>0</v>
      </c>
      <c r="BL125" s="18" t="s">
        <v>629</v>
      </c>
      <c r="BM125" s="140" t="s">
        <v>3461</v>
      </c>
    </row>
    <row r="126" spans="2:65" s="1" customFormat="1" ht="11.25">
      <c r="B126" s="34"/>
      <c r="D126" s="163" t="s">
        <v>274</v>
      </c>
      <c r="F126" s="164" t="s">
        <v>3462</v>
      </c>
      <c r="I126" s="165"/>
      <c r="L126" s="34"/>
      <c r="M126" s="166"/>
      <c r="T126" s="55"/>
      <c r="AT126" s="18" t="s">
        <v>274</v>
      </c>
      <c r="AU126" s="18" t="s">
        <v>87</v>
      </c>
    </row>
    <row r="127" spans="2:65" s="13" customFormat="1" ht="11.25">
      <c r="B127" s="149"/>
      <c r="D127" s="143" t="s">
        <v>249</v>
      </c>
      <c r="E127" s="150" t="s">
        <v>19</v>
      </c>
      <c r="F127" s="151" t="s">
        <v>3463</v>
      </c>
      <c r="H127" s="152">
        <v>924</v>
      </c>
      <c r="I127" s="153"/>
      <c r="L127" s="149"/>
      <c r="M127" s="154"/>
      <c r="T127" s="155"/>
      <c r="AT127" s="150" t="s">
        <v>249</v>
      </c>
      <c r="AU127" s="150" t="s">
        <v>87</v>
      </c>
      <c r="AV127" s="13" t="s">
        <v>87</v>
      </c>
      <c r="AW127" s="13" t="s">
        <v>37</v>
      </c>
      <c r="AX127" s="13" t="s">
        <v>84</v>
      </c>
      <c r="AY127" s="150" t="s">
        <v>223</v>
      </c>
    </row>
    <row r="128" spans="2:65" s="1" customFormat="1" ht="37.9" customHeight="1">
      <c r="B128" s="34"/>
      <c r="C128" s="129" t="s">
        <v>322</v>
      </c>
      <c r="D128" s="129" t="s">
        <v>227</v>
      </c>
      <c r="E128" s="130" t="s">
        <v>3464</v>
      </c>
      <c r="F128" s="131" t="s">
        <v>3465</v>
      </c>
      <c r="G128" s="132" t="s">
        <v>563</v>
      </c>
      <c r="H128" s="133">
        <v>93</v>
      </c>
      <c r="I128" s="134"/>
      <c r="J128" s="135">
        <f>ROUND(I128*H128,2)</f>
        <v>0</v>
      </c>
      <c r="K128" s="131" t="s">
        <v>272</v>
      </c>
      <c r="L128" s="34"/>
      <c r="M128" s="136" t="s">
        <v>19</v>
      </c>
      <c r="N128" s="137" t="s">
        <v>47</v>
      </c>
      <c r="P128" s="138">
        <f>O128*H128</f>
        <v>0</v>
      </c>
      <c r="Q128" s="138">
        <v>9.0000000000000006E-5</v>
      </c>
      <c r="R128" s="138">
        <f>Q128*H128</f>
        <v>8.3700000000000007E-3</v>
      </c>
      <c r="S128" s="138">
        <v>0</v>
      </c>
      <c r="T128" s="139">
        <f>S128*H128</f>
        <v>0</v>
      </c>
      <c r="AR128" s="140" t="s">
        <v>629</v>
      </c>
      <c r="AT128" s="140" t="s">
        <v>227</v>
      </c>
      <c r="AU128" s="140" t="s">
        <v>87</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629</v>
      </c>
      <c r="BM128" s="140" t="s">
        <v>3466</v>
      </c>
    </row>
    <row r="129" spans="2:65" s="1" customFormat="1" ht="11.25">
      <c r="B129" s="34"/>
      <c r="D129" s="163" t="s">
        <v>274</v>
      </c>
      <c r="F129" s="164" t="s">
        <v>3467</v>
      </c>
      <c r="I129" s="165"/>
      <c r="L129" s="34"/>
      <c r="M129" s="166"/>
      <c r="T129" s="55"/>
      <c r="AT129" s="18" t="s">
        <v>274</v>
      </c>
      <c r="AU129" s="18" t="s">
        <v>87</v>
      </c>
    </row>
    <row r="130" spans="2:65" s="13" customFormat="1" ht="11.25">
      <c r="B130" s="149"/>
      <c r="D130" s="143" t="s">
        <v>249</v>
      </c>
      <c r="E130" s="150" t="s">
        <v>19</v>
      </c>
      <c r="F130" s="151" t="s">
        <v>3468</v>
      </c>
      <c r="H130" s="152">
        <v>93</v>
      </c>
      <c r="I130" s="153"/>
      <c r="L130" s="149"/>
      <c r="M130" s="154"/>
      <c r="T130" s="155"/>
      <c r="AT130" s="150" t="s">
        <v>249</v>
      </c>
      <c r="AU130" s="150" t="s">
        <v>87</v>
      </c>
      <c r="AV130" s="13" t="s">
        <v>87</v>
      </c>
      <c r="AW130" s="13" t="s">
        <v>37</v>
      </c>
      <c r="AX130" s="13" t="s">
        <v>84</v>
      </c>
      <c r="AY130" s="150" t="s">
        <v>223</v>
      </c>
    </row>
    <row r="131" spans="2:65" s="1" customFormat="1" ht="49.15" customHeight="1">
      <c r="B131" s="34"/>
      <c r="C131" s="129" t="s">
        <v>328</v>
      </c>
      <c r="D131" s="129" t="s">
        <v>227</v>
      </c>
      <c r="E131" s="130" t="s">
        <v>3469</v>
      </c>
      <c r="F131" s="131" t="s">
        <v>3470</v>
      </c>
      <c r="G131" s="132" t="s">
        <v>563</v>
      </c>
      <c r="H131" s="133">
        <v>1110</v>
      </c>
      <c r="I131" s="134"/>
      <c r="J131" s="135">
        <f>ROUND(I131*H131,2)</f>
        <v>0</v>
      </c>
      <c r="K131" s="131" t="s">
        <v>272</v>
      </c>
      <c r="L131" s="34"/>
      <c r="M131" s="136" t="s">
        <v>19</v>
      </c>
      <c r="N131" s="137" t="s">
        <v>47</v>
      </c>
      <c r="P131" s="138">
        <f>O131*H131</f>
        <v>0</v>
      </c>
      <c r="Q131" s="138">
        <v>0.18</v>
      </c>
      <c r="R131" s="138">
        <f>Q131*H131</f>
        <v>199.79999999999998</v>
      </c>
      <c r="S131" s="138">
        <v>0</v>
      </c>
      <c r="T131" s="139">
        <f>S131*H131</f>
        <v>0</v>
      </c>
      <c r="AR131" s="140" t="s">
        <v>629</v>
      </c>
      <c r="AT131" s="140" t="s">
        <v>227</v>
      </c>
      <c r="AU131" s="140" t="s">
        <v>87</v>
      </c>
      <c r="AY131" s="18" t="s">
        <v>223</v>
      </c>
      <c r="BE131" s="141">
        <f>IF(N131="základní",J131,0)</f>
        <v>0</v>
      </c>
      <c r="BF131" s="141">
        <f>IF(N131="snížená",J131,0)</f>
        <v>0</v>
      </c>
      <c r="BG131" s="141">
        <f>IF(N131="zákl. přenesená",J131,0)</f>
        <v>0</v>
      </c>
      <c r="BH131" s="141">
        <f>IF(N131="sníž. přenesená",J131,0)</f>
        <v>0</v>
      </c>
      <c r="BI131" s="141">
        <f>IF(N131="nulová",J131,0)</f>
        <v>0</v>
      </c>
      <c r="BJ131" s="18" t="s">
        <v>84</v>
      </c>
      <c r="BK131" s="141">
        <f>ROUND(I131*H131,2)</f>
        <v>0</v>
      </c>
      <c r="BL131" s="18" t="s">
        <v>629</v>
      </c>
      <c r="BM131" s="140" t="s">
        <v>3471</v>
      </c>
    </row>
    <row r="132" spans="2:65" s="1" customFormat="1" ht="11.25">
      <c r="B132" s="34"/>
      <c r="D132" s="163" t="s">
        <v>274</v>
      </c>
      <c r="F132" s="164" t="s">
        <v>3472</v>
      </c>
      <c r="I132" s="165"/>
      <c r="L132" s="34"/>
      <c r="M132" s="166"/>
      <c r="T132" s="55"/>
      <c r="AT132" s="18" t="s">
        <v>274</v>
      </c>
      <c r="AU132" s="18" t="s">
        <v>87</v>
      </c>
    </row>
    <row r="133" spans="2:65" s="13" customFormat="1" ht="11.25">
      <c r="B133" s="149"/>
      <c r="D133" s="143" t="s">
        <v>249</v>
      </c>
      <c r="E133" s="150" t="s">
        <v>19</v>
      </c>
      <c r="F133" s="151" t="s">
        <v>3473</v>
      </c>
      <c r="H133" s="152">
        <v>1110</v>
      </c>
      <c r="I133" s="153"/>
      <c r="L133" s="149"/>
      <c r="M133" s="154"/>
      <c r="T133" s="155"/>
      <c r="AT133" s="150" t="s">
        <v>249</v>
      </c>
      <c r="AU133" s="150" t="s">
        <v>87</v>
      </c>
      <c r="AV133" s="13" t="s">
        <v>87</v>
      </c>
      <c r="AW133" s="13" t="s">
        <v>37</v>
      </c>
      <c r="AX133" s="13" t="s">
        <v>84</v>
      </c>
      <c r="AY133" s="150" t="s">
        <v>223</v>
      </c>
    </row>
    <row r="134" spans="2:65" s="1" customFormat="1" ht="16.5" customHeight="1">
      <c r="B134" s="34"/>
      <c r="C134" s="174" t="s">
        <v>334</v>
      </c>
      <c r="D134" s="174" t="s">
        <v>314</v>
      </c>
      <c r="E134" s="175" t="s">
        <v>3474</v>
      </c>
      <c r="F134" s="176" t="s">
        <v>3475</v>
      </c>
      <c r="G134" s="177" t="s">
        <v>563</v>
      </c>
      <c r="H134" s="178">
        <v>1110</v>
      </c>
      <c r="I134" s="179"/>
      <c r="J134" s="180">
        <f>ROUND(I134*H134,2)</f>
        <v>0</v>
      </c>
      <c r="K134" s="176" t="s">
        <v>272</v>
      </c>
      <c r="L134" s="181"/>
      <c r="M134" s="182" t="s">
        <v>19</v>
      </c>
      <c r="N134" s="183" t="s">
        <v>47</v>
      </c>
      <c r="P134" s="138">
        <f>O134*H134</f>
        <v>0</v>
      </c>
      <c r="Q134" s="138">
        <v>4.2999999999999999E-4</v>
      </c>
      <c r="R134" s="138">
        <f>Q134*H134</f>
        <v>0.4773</v>
      </c>
      <c r="S134" s="138">
        <v>0</v>
      </c>
      <c r="T134" s="139">
        <f>S134*H134</f>
        <v>0</v>
      </c>
      <c r="AR134" s="140" t="s">
        <v>485</v>
      </c>
      <c r="AT134" s="140" t="s">
        <v>314</v>
      </c>
      <c r="AU134" s="140" t="s">
        <v>87</v>
      </c>
      <c r="AY134" s="18" t="s">
        <v>223</v>
      </c>
      <c r="BE134" s="141">
        <f>IF(N134="základní",J134,0)</f>
        <v>0</v>
      </c>
      <c r="BF134" s="141">
        <f>IF(N134="snížená",J134,0)</f>
        <v>0</v>
      </c>
      <c r="BG134" s="141">
        <f>IF(N134="zákl. přenesená",J134,0)</f>
        <v>0</v>
      </c>
      <c r="BH134" s="141">
        <f>IF(N134="sníž. přenesená",J134,0)</f>
        <v>0</v>
      </c>
      <c r="BI134" s="141">
        <f>IF(N134="nulová",J134,0)</f>
        <v>0</v>
      </c>
      <c r="BJ134" s="18" t="s">
        <v>84</v>
      </c>
      <c r="BK134" s="141">
        <f>ROUND(I134*H134,2)</f>
        <v>0</v>
      </c>
      <c r="BL134" s="18" t="s">
        <v>485</v>
      </c>
      <c r="BM134" s="140" t="s">
        <v>3476</v>
      </c>
    </row>
    <row r="135" spans="2:65" s="13" customFormat="1" ht="11.25">
      <c r="B135" s="149"/>
      <c r="D135" s="143" t="s">
        <v>249</v>
      </c>
      <c r="E135" s="150" t="s">
        <v>19</v>
      </c>
      <c r="F135" s="151" t="s">
        <v>3473</v>
      </c>
      <c r="H135" s="152">
        <v>1110</v>
      </c>
      <c r="I135" s="153"/>
      <c r="L135" s="149"/>
      <c r="M135" s="154"/>
      <c r="T135" s="155"/>
      <c r="AT135" s="150" t="s">
        <v>249</v>
      </c>
      <c r="AU135" s="150" t="s">
        <v>87</v>
      </c>
      <c r="AV135" s="13" t="s">
        <v>87</v>
      </c>
      <c r="AW135" s="13" t="s">
        <v>37</v>
      </c>
      <c r="AX135" s="13" t="s">
        <v>84</v>
      </c>
      <c r="AY135" s="150" t="s">
        <v>223</v>
      </c>
    </row>
    <row r="136" spans="2:65" s="1" customFormat="1" ht="49.15" customHeight="1">
      <c r="B136" s="34"/>
      <c r="C136" s="129" t="s">
        <v>340</v>
      </c>
      <c r="D136" s="129" t="s">
        <v>227</v>
      </c>
      <c r="E136" s="130" t="s">
        <v>3477</v>
      </c>
      <c r="F136" s="131" t="s">
        <v>3478</v>
      </c>
      <c r="G136" s="132" t="s">
        <v>563</v>
      </c>
      <c r="H136" s="133">
        <v>93</v>
      </c>
      <c r="I136" s="134"/>
      <c r="J136" s="135">
        <f>ROUND(I136*H136,2)</f>
        <v>0</v>
      </c>
      <c r="K136" s="131" t="s">
        <v>272</v>
      </c>
      <c r="L136" s="34"/>
      <c r="M136" s="136" t="s">
        <v>19</v>
      </c>
      <c r="N136" s="137" t="s">
        <v>47</v>
      </c>
      <c r="P136" s="138">
        <f>O136*H136</f>
        <v>0</v>
      </c>
      <c r="Q136" s="138">
        <v>0.22563</v>
      </c>
      <c r="R136" s="138">
        <f>Q136*H136</f>
        <v>20.98359</v>
      </c>
      <c r="S136" s="138">
        <v>0</v>
      </c>
      <c r="T136" s="139">
        <f>S136*H136</f>
        <v>0</v>
      </c>
      <c r="AR136" s="140" t="s">
        <v>629</v>
      </c>
      <c r="AT136" s="140" t="s">
        <v>227</v>
      </c>
      <c r="AU136" s="140" t="s">
        <v>87</v>
      </c>
      <c r="AY136" s="18" t="s">
        <v>223</v>
      </c>
      <c r="BE136" s="141">
        <f>IF(N136="základní",J136,0)</f>
        <v>0</v>
      </c>
      <c r="BF136" s="141">
        <f>IF(N136="snížená",J136,0)</f>
        <v>0</v>
      </c>
      <c r="BG136" s="141">
        <f>IF(N136="zákl. přenesená",J136,0)</f>
        <v>0</v>
      </c>
      <c r="BH136" s="141">
        <f>IF(N136="sníž. přenesená",J136,0)</f>
        <v>0</v>
      </c>
      <c r="BI136" s="141">
        <f>IF(N136="nulová",J136,0)</f>
        <v>0</v>
      </c>
      <c r="BJ136" s="18" t="s">
        <v>84</v>
      </c>
      <c r="BK136" s="141">
        <f>ROUND(I136*H136,2)</f>
        <v>0</v>
      </c>
      <c r="BL136" s="18" t="s">
        <v>629</v>
      </c>
      <c r="BM136" s="140" t="s">
        <v>3479</v>
      </c>
    </row>
    <row r="137" spans="2:65" s="1" customFormat="1" ht="11.25">
      <c r="B137" s="34"/>
      <c r="D137" s="163" t="s">
        <v>274</v>
      </c>
      <c r="F137" s="164" t="s">
        <v>3480</v>
      </c>
      <c r="I137" s="165"/>
      <c r="L137" s="34"/>
      <c r="M137" s="166"/>
      <c r="T137" s="55"/>
      <c r="AT137" s="18" t="s">
        <v>274</v>
      </c>
      <c r="AU137" s="18" t="s">
        <v>87</v>
      </c>
    </row>
    <row r="138" spans="2:65" s="13" customFormat="1" ht="33.75">
      <c r="B138" s="149"/>
      <c r="D138" s="143" t="s">
        <v>249</v>
      </c>
      <c r="E138" s="150" t="s">
        <v>19</v>
      </c>
      <c r="F138" s="151" t="s">
        <v>3481</v>
      </c>
      <c r="H138" s="152">
        <v>93</v>
      </c>
      <c r="I138" s="153"/>
      <c r="L138" s="149"/>
      <c r="M138" s="154"/>
      <c r="T138" s="155"/>
      <c r="AT138" s="150" t="s">
        <v>249</v>
      </c>
      <c r="AU138" s="150" t="s">
        <v>87</v>
      </c>
      <c r="AV138" s="13" t="s">
        <v>87</v>
      </c>
      <c r="AW138" s="13" t="s">
        <v>37</v>
      </c>
      <c r="AX138" s="13" t="s">
        <v>84</v>
      </c>
      <c r="AY138" s="150" t="s">
        <v>223</v>
      </c>
    </row>
    <row r="139" spans="2:65" s="1" customFormat="1" ht="33" customHeight="1">
      <c r="B139" s="34"/>
      <c r="C139" s="174" t="s">
        <v>346</v>
      </c>
      <c r="D139" s="174" t="s">
        <v>314</v>
      </c>
      <c r="E139" s="175" t="s">
        <v>3482</v>
      </c>
      <c r="F139" s="176" t="s">
        <v>3483</v>
      </c>
      <c r="G139" s="177" t="s">
        <v>563</v>
      </c>
      <c r="H139" s="178">
        <v>93</v>
      </c>
      <c r="I139" s="179"/>
      <c r="J139" s="180">
        <f>ROUND(I139*H139,2)</f>
        <v>0</v>
      </c>
      <c r="K139" s="176" t="s">
        <v>272</v>
      </c>
      <c r="L139" s="181"/>
      <c r="M139" s="182" t="s">
        <v>19</v>
      </c>
      <c r="N139" s="183" t="s">
        <v>47</v>
      </c>
      <c r="P139" s="138">
        <f>O139*H139</f>
        <v>0</v>
      </c>
      <c r="Q139" s="138">
        <v>6.8999999999999997E-4</v>
      </c>
      <c r="R139" s="138">
        <f>Q139*H139</f>
        <v>6.4169999999999991E-2</v>
      </c>
      <c r="S139" s="138">
        <v>0</v>
      </c>
      <c r="T139" s="139">
        <f>S139*H139</f>
        <v>0</v>
      </c>
      <c r="AR139" s="140" t="s">
        <v>485</v>
      </c>
      <c r="AT139" s="140" t="s">
        <v>314</v>
      </c>
      <c r="AU139" s="140" t="s">
        <v>87</v>
      </c>
      <c r="AY139" s="18" t="s">
        <v>223</v>
      </c>
      <c r="BE139" s="141">
        <f>IF(N139="základní",J139,0)</f>
        <v>0</v>
      </c>
      <c r="BF139" s="141">
        <f>IF(N139="snížená",J139,0)</f>
        <v>0</v>
      </c>
      <c r="BG139" s="141">
        <f>IF(N139="zákl. přenesená",J139,0)</f>
        <v>0</v>
      </c>
      <c r="BH139" s="141">
        <f>IF(N139="sníž. přenesená",J139,0)</f>
        <v>0</v>
      </c>
      <c r="BI139" s="141">
        <f>IF(N139="nulová",J139,0)</f>
        <v>0</v>
      </c>
      <c r="BJ139" s="18" t="s">
        <v>84</v>
      </c>
      <c r="BK139" s="141">
        <f>ROUND(I139*H139,2)</f>
        <v>0</v>
      </c>
      <c r="BL139" s="18" t="s">
        <v>485</v>
      </c>
      <c r="BM139" s="140" t="s">
        <v>3484</v>
      </c>
    </row>
    <row r="140" spans="2:65" s="13" customFormat="1" ht="33.75">
      <c r="B140" s="149"/>
      <c r="D140" s="143" t="s">
        <v>249</v>
      </c>
      <c r="E140" s="150" t="s">
        <v>19</v>
      </c>
      <c r="F140" s="151" t="s">
        <v>3481</v>
      </c>
      <c r="H140" s="152">
        <v>93</v>
      </c>
      <c r="I140" s="153"/>
      <c r="L140" s="149"/>
      <c r="M140" s="154"/>
      <c r="T140" s="155"/>
      <c r="AT140" s="150" t="s">
        <v>249</v>
      </c>
      <c r="AU140" s="150" t="s">
        <v>87</v>
      </c>
      <c r="AV140" s="13" t="s">
        <v>87</v>
      </c>
      <c r="AW140" s="13" t="s">
        <v>37</v>
      </c>
      <c r="AX140" s="13" t="s">
        <v>84</v>
      </c>
      <c r="AY140" s="150" t="s">
        <v>223</v>
      </c>
    </row>
    <row r="141" spans="2:65" s="1" customFormat="1" ht="24.2" customHeight="1">
      <c r="B141" s="34"/>
      <c r="C141" s="174" t="s">
        <v>353</v>
      </c>
      <c r="D141" s="174" t="s">
        <v>314</v>
      </c>
      <c r="E141" s="175" t="s">
        <v>3485</v>
      </c>
      <c r="F141" s="176" t="s">
        <v>3486</v>
      </c>
      <c r="G141" s="177" t="s">
        <v>230</v>
      </c>
      <c r="H141" s="178">
        <v>38</v>
      </c>
      <c r="I141" s="179"/>
      <c r="J141" s="180">
        <f>ROUND(I141*H141,2)</f>
        <v>0</v>
      </c>
      <c r="K141" s="176" t="s">
        <v>272</v>
      </c>
      <c r="L141" s="181"/>
      <c r="M141" s="182" t="s">
        <v>19</v>
      </c>
      <c r="N141" s="183" t="s">
        <v>47</v>
      </c>
      <c r="P141" s="138">
        <f>O141*H141</f>
        <v>0</v>
      </c>
      <c r="Q141" s="138">
        <v>1E-3</v>
      </c>
      <c r="R141" s="138">
        <f>Q141*H141</f>
        <v>3.7999999999999999E-2</v>
      </c>
      <c r="S141" s="138">
        <v>0</v>
      </c>
      <c r="T141" s="139">
        <f>S141*H141</f>
        <v>0</v>
      </c>
      <c r="AR141" s="140" t="s">
        <v>485</v>
      </c>
      <c r="AT141" s="140" t="s">
        <v>314</v>
      </c>
      <c r="AU141" s="140" t="s">
        <v>87</v>
      </c>
      <c r="AY141" s="18" t="s">
        <v>223</v>
      </c>
      <c r="BE141" s="141">
        <f>IF(N141="základní",J141,0)</f>
        <v>0</v>
      </c>
      <c r="BF141" s="141">
        <f>IF(N141="snížená",J141,0)</f>
        <v>0</v>
      </c>
      <c r="BG141" s="141">
        <f>IF(N141="zákl. přenesená",J141,0)</f>
        <v>0</v>
      </c>
      <c r="BH141" s="141">
        <f>IF(N141="sníž. přenesená",J141,0)</f>
        <v>0</v>
      </c>
      <c r="BI141" s="141">
        <f>IF(N141="nulová",J141,0)</f>
        <v>0</v>
      </c>
      <c r="BJ141" s="18" t="s">
        <v>84</v>
      </c>
      <c r="BK141" s="141">
        <f>ROUND(I141*H141,2)</f>
        <v>0</v>
      </c>
      <c r="BL141" s="18" t="s">
        <v>485</v>
      </c>
      <c r="BM141" s="140" t="s">
        <v>3487</v>
      </c>
    </row>
    <row r="142" spans="2:65" s="13" customFormat="1" ht="11.25">
      <c r="B142" s="149"/>
      <c r="D142" s="143" t="s">
        <v>249</v>
      </c>
      <c r="E142" s="150" t="s">
        <v>19</v>
      </c>
      <c r="F142" s="151" t="s">
        <v>3488</v>
      </c>
      <c r="H142" s="152">
        <v>38</v>
      </c>
      <c r="I142" s="153"/>
      <c r="L142" s="149"/>
      <c r="M142" s="154"/>
      <c r="T142" s="155"/>
      <c r="AT142" s="150" t="s">
        <v>249</v>
      </c>
      <c r="AU142" s="150" t="s">
        <v>87</v>
      </c>
      <c r="AV142" s="13" t="s">
        <v>87</v>
      </c>
      <c r="AW142" s="13" t="s">
        <v>37</v>
      </c>
      <c r="AX142" s="13" t="s">
        <v>84</v>
      </c>
      <c r="AY142" s="150" t="s">
        <v>223</v>
      </c>
    </row>
    <row r="143" spans="2:65" s="1" customFormat="1" ht="55.5" customHeight="1">
      <c r="B143" s="34"/>
      <c r="C143" s="129" t="s">
        <v>361</v>
      </c>
      <c r="D143" s="129" t="s">
        <v>227</v>
      </c>
      <c r="E143" s="130" t="s">
        <v>3489</v>
      </c>
      <c r="F143" s="131" t="s">
        <v>3490</v>
      </c>
      <c r="G143" s="132" t="s">
        <v>563</v>
      </c>
      <c r="H143" s="133">
        <v>353.25</v>
      </c>
      <c r="I143" s="134"/>
      <c r="J143" s="135">
        <f>ROUND(I143*H143,2)</f>
        <v>0</v>
      </c>
      <c r="K143" s="131" t="s">
        <v>272</v>
      </c>
      <c r="L143" s="34"/>
      <c r="M143" s="136" t="s">
        <v>19</v>
      </c>
      <c r="N143" s="137" t="s">
        <v>47</v>
      </c>
      <c r="P143" s="138">
        <f>O143*H143</f>
        <v>0</v>
      </c>
      <c r="Q143" s="138">
        <v>0</v>
      </c>
      <c r="R143" s="138">
        <f>Q143*H143</f>
        <v>0</v>
      </c>
      <c r="S143" s="138">
        <v>0</v>
      </c>
      <c r="T143" s="139">
        <f>S143*H143</f>
        <v>0</v>
      </c>
      <c r="AR143" s="140" t="s">
        <v>629</v>
      </c>
      <c r="AT143" s="140" t="s">
        <v>227</v>
      </c>
      <c r="AU143" s="140" t="s">
        <v>87</v>
      </c>
      <c r="AY143" s="18" t="s">
        <v>223</v>
      </c>
      <c r="BE143" s="141">
        <f>IF(N143="základní",J143,0)</f>
        <v>0</v>
      </c>
      <c r="BF143" s="141">
        <f>IF(N143="snížená",J143,0)</f>
        <v>0</v>
      </c>
      <c r="BG143" s="141">
        <f>IF(N143="zákl. přenesená",J143,0)</f>
        <v>0</v>
      </c>
      <c r="BH143" s="141">
        <f>IF(N143="sníž. přenesená",J143,0)</f>
        <v>0</v>
      </c>
      <c r="BI143" s="141">
        <f>IF(N143="nulová",J143,0)</f>
        <v>0</v>
      </c>
      <c r="BJ143" s="18" t="s">
        <v>84</v>
      </c>
      <c r="BK143" s="141">
        <f>ROUND(I143*H143,2)</f>
        <v>0</v>
      </c>
      <c r="BL143" s="18" t="s">
        <v>629</v>
      </c>
      <c r="BM143" s="140" t="s">
        <v>3491</v>
      </c>
    </row>
    <row r="144" spans="2:65" s="1" customFormat="1" ht="11.25">
      <c r="B144" s="34"/>
      <c r="D144" s="163" t="s">
        <v>274</v>
      </c>
      <c r="F144" s="164" t="s">
        <v>3492</v>
      </c>
      <c r="I144" s="165"/>
      <c r="L144" s="34"/>
      <c r="M144" s="166"/>
      <c r="T144" s="55"/>
      <c r="AT144" s="18" t="s">
        <v>274</v>
      </c>
      <c r="AU144" s="18" t="s">
        <v>87</v>
      </c>
    </row>
    <row r="145" spans="2:65" s="13" customFormat="1" ht="11.25">
      <c r="B145" s="149"/>
      <c r="D145" s="143" t="s">
        <v>249</v>
      </c>
      <c r="E145" s="150" t="s">
        <v>19</v>
      </c>
      <c r="F145" s="151" t="s">
        <v>3437</v>
      </c>
      <c r="H145" s="152">
        <v>353.25</v>
      </c>
      <c r="I145" s="153"/>
      <c r="L145" s="149"/>
      <c r="M145" s="154"/>
      <c r="T145" s="155"/>
      <c r="AT145" s="150" t="s">
        <v>249</v>
      </c>
      <c r="AU145" s="150" t="s">
        <v>87</v>
      </c>
      <c r="AV145" s="13" t="s">
        <v>87</v>
      </c>
      <c r="AW145" s="13" t="s">
        <v>37</v>
      </c>
      <c r="AX145" s="13" t="s">
        <v>84</v>
      </c>
      <c r="AY145" s="150" t="s">
        <v>223</v>
      </c>
    </row>
    <row r="146" spans="2:65" s="1" customFormat="1" ht="55.5" customHeight="1">
      <c r="B146" s="34"/>
      <c r="C146" s="129" t="s">
        <v>369</v>
      </c>
      <c r="D146" s="129" t="s">
        <v>227</v>
      </c>
      <c r="E146" s="130" t="s">
        <v>3493</v>
      </c>
      <c r="F146" s="131" t="s">
        <v>3494</v>
      </c>
      <c r="G146" s="132" t="s">
        <v>563</v>
      </c>
      <c r="H146" s="133">
        <v>108.75</v>
      </c>
      <c r="I146" s="134"/>
      <c r="J146" s="135">
        <f>ROUND(I146*H146,2)</f>
        <v>0</v>
      </c>
      <c r="K146" s="131" t="s">
        <v>272</v>
      </c>
      <c r="L146" s="34"/>
      <c r="M146" s="136" t="s">
        <v>19</v>
      </c>
      <c r="N146" s="137" t="s">
        <v>47</v>
      </c>
      <c r="P146" s="138">
        <f>O146*H146</f>
        <v>0</v>
      </c>
      <c r="Q146" s="138">
        <v>0</v>
      </c>
      <c r="R146" s="138">
        <f>Q146*H146</f>
        <v>0</v>
      </c>
      <c r="S146" s="138">
        <v>0</v>
      </c>
      <c r="T146" s="139">
        <f>S146*H146</f>
        <v>0</v>
      </c>
      <c r="AR146" s="140" t="s">
        <v>629</v>
      </c>
      <c r="AT146" s="140" t="s">
        <v>227</v>
      </c>
      <c r="AU146" s="140" t="s">
        <v>87</v>
      </c>
      <c r="AY146" s="18" t="s">
        <v>223</v>
      </c>
      <c r="BE146" s="141">
        <f>IF(N146="základní",J146,0)</f>
        <v>0</v>
      </c>
      <c r="BF146" s="141">
        <f>IF(N146="snížená",J146,0)</f>
        <v>0</v>
      </c>
      <c r="BG146" s="141">
        <f>IF(N146="zákl. přenesená",J146,0)</f>
        <v>0</v>
      </c>
      <c r="BH146" s="141">
        <f>IF(N146="sníž. přenesená",J146,0)</f>
        <v>0</v>
      </c>
      <c r="BI146" s="141">
        <f>IF(N146="nulová",J146,0)</f>
        <v>0</v>
      </c>
      <c r="BJ146" s="18" t="s">
        <v>84</v>
      </c>
      <c r="BK146" s="141">
        <f>ROUND(I146*H146,2)</f>
        <v>0</v>
      </c>
      <c r="BL146" s="18" t="s">
        <v>629</v>
      </c>
      <c r="BM146" s="140" t="s">
        <v>3495</v>
      </c>
    </row>
    <row r="147" spans="2:65" s="1" customFormat="1" ht="11.25">
      <c r="B147" s="34"/>
      <c r="D147" s="163" t="s">
        <v>274</v>
      </c>
      <c r="F147" s="164" t="s">
        <v>3496</v>
      </c>
      <c r="I147" s="165"/>
      <c r="L147" s="34"/>
      <c r="M147" s="166"/>
      <c r="T147" s="55"/>
      <c r="AT147" s="18" t="s">
        <v>274</v>
      </c>
      <c r="AU147" s="18" t="s">
        <v>87</v>
      </c>
    </row>
    <row r="148" spans="2:65" s="13" customFormat="1" ht="22.5">
      <c r="B148" s="149"/>
      <c r="D148" s="143" t="s">
        <v>249</v>
      </c>
      <c r="E148" s="150" t="s">
        <v>19</v>
      </c>
      <c r="F148" s="151" t="s">
        <v>3439</v>
      </c>
      <c r="H148" s="152">
        <v>108.75</v>
      </c>
      <c r="I148" s="153"/>
      <c r="L148" s="149"/>
      <c r="M148" s="154"/>
      <c r="T148" s="155"/>
      <c r="AT148" s="150" t="s">
        <v>249</v>
      </c>
      <c r="AU148" s="150" t="s">
        <v>87</v>
      </c>
      <c r="AV148" s="13" t="s">
        <v>87</v>
      </c>
      <c r="AW148" s="13" t="s">
        <v>37</v>
      </c>
      <c r="AX148" s="13" t="s">
        <v>84</v>
      </c>
      <c r="AY148" s="150" t="s">
        <v>223</v>
      </c>
    </row>
    <row r="149" spans="2:65" s="1" customFormat="1" ht="55.5" customHeight="1">
      <c r="B149" s="34"/>
      <c r="C149" s="129" t="s">
        <v>7</v>
      </c>
      <c r="D149" s="129" t="s">
        <v>227</v>
      </c>
      <c r="E149" s="130" t="s">
        <v>3497</v>
      </c>
      <c r="F149" s="131" t="s">
        <v>3498</v>
      </c>
      <c r="G149" s="132" t="s">
        <v>563</v>
      </c>
      <c r="H149" s="133">
        <v>93</v>
      </c>
      <c r="I149" s="134"/>
      <c r="J149" s="135">
        <f>ROUND(I149*H149,2)</f>
        <v>0</v>
      </c>
      <c r="K149" s="131" t="s">
        <v>272</v>
      </c>
      <c r="L149" s="34"/>
      <c r="M149" s="136" t="s">
        <v>19</v>
      </c>
      <c r="N149" s="137" t="s">
        <v>47</v>
      </c>
      <c r="P149" s="138">
        <f>O149*H149</f>
        <v>0</v>
      </c>
      <c r="Q149" s="138">
        <v>0</v>
      </c>
      <c r="R149" s="138">
        <f>Q149*H149</f>
        <v>0</v>
      </c>
      <c r="S149" s="138">
        <v>0</v>
      </c>
      <c r="T149" s="139">
        <f>S149*H149</f>
        <v>0</v>
      </c>
      <c r="AR149" s="140" t="s">
        <v>629</v>
      </c>
      <c r="AT149" s="140" t="s">
        <v>227</v>
      </c>
      <c r="AU149" s="140" t="s">
        <v>87</v>
      </c>
      <c r="AY149" s="18" t="s">
        <v>223</v>
      </c>
      <c r="BE149" s="141">
        <f>IF(N149="základní",J149,0)</f>
        <v>0</v>
      </c>
      <c r="BF149" s="141">
        <f>IF(N149="snížená",J149,0)</f>
        <v>0</v>
      </c>
      <c r="BG149" s="141">
        <f>IF(N149="zákl. přenesená",J149,0)</f>
        <v>0</v>
      </c>
      <c r="BH149" s="141">
        <f>IF(N149="sníž. přenesená",J149,0)</f>
        <v>0</v>
      </c>
      <c r="BI149" s="141">
        <f>IF(N149="nulová",J149,0)</f>
        <v>0</v>
      </c>
      <c r="BJ149" s="18" t="s">
        <v>84</v>
      </c>
      <c r="BK149" s="141">
        <f>ROUND(I149*H149,2)</f>
        <v>0</v>
      </c>
      <c r="BL149" s="18" t="s">
        <v>629</v>
      </c>
      <c r="BM149" s="140" t="s">
        <v>3499</v>
      </c>
    </row>
    <row r="150" spans="2:65" s="1" customFormat="1" ht="11.25">
      <c r="B150" s="34"/>
      <c r="D150" s="163" t="s">
        <v>274</v>
      </c>
      <c r="F150" s="164" t="s">
        <v>3500</v>
      </c>
      <c r="I150" s="165"/>
      <c r="L150" s="34"/>
      <c r="M150" s="166"/>
      <c r="T150" s="55"/>
      <c r="AT150" s="18" t="s">
        <v>274</v>
      </c>
      <c r="AU150" s="18" t="s">
        <v>87</v>
      </c>
    </row>
    <row r="151" spans="2:65" s="13" customFormat="1" ht="33.75">
      <c r="B151" s="149"/>
      <c r="D151" s="143" t="s">
        <v>249</v>
      </c>
      <c r="E151" s="150" t="s">
        <v>19</v>
      </c>
      <c r="F151" s="151" t="s">
        <v>3444</v>
      </c>
      <c r="H151" s="152">
        <v>93</v>
      </c>
      <c r="I151" s="153"/>
      <c r="L151" s="149"/>
      <c r="M151" s="154"/>
      <c r="T151" s="155"/>
      <c r="AT151" s="150" t="s">
        <v>249</v>
      </c>
      <c r="AU151" s="150" t="s">
        <v>87</v>
      </c>
      <c r="AV151" s="13" t="s">
        <v>87</v>
      </c>
      <c r="AW151" s="13" t="s">
        <v>37</v>
      </c>
      <c r="AX151" s="13" t="s">
        <v>84</v>
      </c>
      <c r="AY151" s="150" t="s">
        <v>223</v>
      </c>
    </row>
    <row r="152" spans="2:65" s="1" customFormat="1" ht="16.5" customHeight="1">
      <c r="B152" s="34"/>
      <c r="C152" s="174" t="s">
        <v>382</v>
      </c>
      <c r="D152" s="174" t="s">
        <v>314</v>
      </c>
      <c r="E152" s="175" t="s">
        <v>3243</v>
      </c>
      <c r="F152" s="176" t="s">
        <v>3244</v>
      </c>
      <c r="G152" s="177" t="s">
        <v>265</v>
      </c>
      <c r="H152" s="178">
        <v>45.676000000000002</v>
      </c>
      <c r="I152" s="179"/>
      <c r="J152" s="180">
        <f>ROUND(I152*H152,2)</f>
        <v>0</v>
      </c>
      <c r="K152" s="176" t="s">
        <v>272</v>
      </c>
      <c r="L152" s="181"/>
      <c r="M152" s="182" t="s">
        <v>19</v>
      </c>
      <c r="N152" s="183" t="s">
        <v>47</v>
      </c>
      <c r="P152" s="138">
        <f>O152*H152</f>
        <v>0</v>
      </c>
      <c r="Q152" s="138">
        <v>0</v>
      </c>
      <c r="R152" s="138">
        <f>Q152*H152</f>
        <v>0</v>
      </c>
      <c r="S152" s="138">
        <v>0</v>
      </c>
      <c r="T152" s="139">
        <f>S152*H152</f>
        <v>0</v>
      </c>
      <c r="AR152" s="140" t="s">
        <v>3219</v>
      </c>
      <c r="AT152" s="140" t="s">
        <v>314</v>
      </c>
      <c r="AU152" s="140" t="s">
        <v>87</v>
      </c>
      <c r="AY152" s="18" t="s">
        <v>223</v>
      </c>
      <c r="BE152" s="141">
        <f>IF(N152="základní",J152,0)</f>
        <v>0</v>
      </c>
      <c r="BF152" s="141">
        <f>IF(N152="snížená",J152,0)</f>
        <v>0</v>
      </c>
      <c r="BG152" s="141">
        <f>IF(N152="zákl. přenesená",J152,0)</f>
        <v>0</v>
      </c>
      <c r="BH152" s="141">
        <f>IF(N152="sníž. přenesená",J152,0)</f>
        <v>0</v>
      </c>
      <c r="BI152" s="141">
        <f>IF(N152="nulová",J152,0)</f>
        <v>0</v>
      </c>
      <c r="BJ152" s="18" t="s">
        <v>84</v>
      </c>
      <c r="BK152" s="141">
        <f>ROUND(I152*H152,2)</f>
        <v>0</v>
      </c>
      <c r="BL152" s="18" t="s">
        <v>629</v>
      </c>
      <c r="BM152" s="140" t="s">
        <v>3501</v>
      </c>
    </row>
    <row r="153" spans="2:65" s="12" customFormat="1" ht="11.25">
      <c r="B153" s="142"/>
      <c r="D153" s="143" t="s">
        <v>249</v>
      </c>
      <c r="E153" s="144" t="s">
        <v>19</v>
      </c>
      <c r="F153" s="145" t="s">
        <v>351</v>
      </c>
      <c r="H153" s="144" t="s">
        <v>19</v>
      </c>
      <c r="I153" s="146"/>
      <c r="L153" s="142"/>
      <c r="M153" s="147"/>
      <c r="T153" s="148"/>
      <c r="AT153" s="144" t="s">
        <v>249</v>
      </c>
      <c r="AU153" s="144" t="s">
        <v>87</v>
      </c>
      <c r="AV153" s="12" t="s">
        <v>84</v>
      </c>
      <c r="AW153" s="12" t="s">
        <v>37</v>
      </c>
      <c r="AX153" s="12" t="s">
        <v>76</v>
      </c>
      <c r="AY153" s="144" t="s">
        <v>223</v>
      </c>
    </row>
    <row r="154" spans="2:65" s="13" customFormat="1" ht="11.25">
      <c r="B154" s="149"/>
      <c r="D154" s="143" t="s">
        <v>249</v>
      </c>
      <c r="E154" s="150" t="s">
        <v>19</v>
      </c>
      <c r="F154" s="151" t="s">
        <v>3502</v>
      </c>
      <c r="H154" s="152">
        <v>22.838000000000001</v>
      </c>
      <c r="I154" s="153"/>
      <c r="L154" s="149"/>
      <c r="M154" s="154"/>
      <c r="T154" s="155"/>
      <c r="AT154" s="150" t="s">
        <v>249</v>
      </c>
      <c r="AU154" s="150" t="s">
        <v>87</v>
      </c>
      <c r="AV154" s="13" t="s">
        <v>87</v>
      </c>
      <c r="AW154" s="13" t="s">
        <v>37</v>
      </c>
      <c r="AX154" s="13" t="s">
        <v>84</v>
      </c>
      <c r="AY154" s="150" t="s">
        <v>223</v>
      </c>
    </row>
    <row r="155" spans="2:65" s="13" customFormat="1" ht="11.25">
      <c r="B155" s="149"/>
      <c r="D155" s="143" t="s">
        <v>249</v>
      </c>
      <c r="F155" s="151" t="s">
        <v>3503</v>
      </c>
      <c r="H155" s="152">
        <v>45.676000000000002</v>
      </c>
      <c r="I155" s="153"/>
      <c r="L155" s="149"/>
      <c r="M155" s="154"/>
      <c r="T155" s="155"/>
      <c r="AT155" s="150" t="s">
        <v>249</v>
      </c>
      <c r="AU155" s="150" t="s">
        <v>87</v>
      </c>
      <c r="AV155" s="13" t="s">
        <v>87</v>
      </c>
      <c r="AW155" s="13" t="s">
        <v>4</v>
      </c>
      <c r="AX155" s="13" t="s">
        <v>84</v>
      </c>
      <c r="AY155" s="150" t="s">
        <v>223</v>
      </c>
    </row>
    <row r="156" spans="2:65" s="1" customFormat="1" ht="16.5" customHeight="1">
      <c r="B156" s="34"/>
      <c r="C156" s="174" t="s">
        <v>391</v>
      </c>
      <c r="D156" s="174" t="s">
        <v>314</v>
      </c>
      <c r="E156" s="175" t="s">
        <v>354</v>
      </c>
      <c r="F156" s="176" t="s">
        <v>3504</v>
      </c>
      <c r="G156" s="177" t="s">
        <v>265</v>
      </c>
      <c r="H156" s="178">
        <v>98.91</v>
      </c>
      <c r="I156" s="179"/>
      <c r="J156" s="180">
        <f>ROUND(I156*H156,2)</f>
        <v>0</v>
      </c>
      <c r="K156" s="176" t="s">
        <v>3505</v>
      </c>
      <c r="L156" s="181"/>
      <c r="M156" s="182" t="s">
        <v>19</v>
      </c>
      <c r="N156" s="183" t="s">
        <v>47</v>
      </c>
      <c r="P156" s="138">
        <f>O156*H156</f>
        <v>0</v>
      </c>
      <c r="Q156" s="138">
        <v>0</v>
      </c>
      <c r="R156" s="138">
        <f>Q156*H156</f>
        <v>0</v>
      </c>
      <c r="S156" s="138">
        <v>0</v>
      </c>
      <c r="T156" s="139">
        <f>S156*H156</f>
        <v>0</v>
      </c>
      <c r="AR156" s="140" t="s">
        <v>268</v>
      </c>
      <c r="AT156" s="140" t="s">
        <v>314</v>
      </c>
      <c r="AU156" s="140" t="s">
        <v>87</v>
      </c>
      <c r="AY156" s="18" t="s">
        <v>223</v>
      </c>
      <c r="BE156" s="141">
        <f>IF(N156="základní",J156,0)</f>
        <v>0</v>
      </c>
      <c r="BF156" s="141">
        <f>IF(N156="snížená",J156,0)</f>
        <v>0</v>
      </c>
      <c r="BG156" s="141">
        <f>IF(N156="zákl. přenesená",J156,0)</f>
        <v>0</v>
      </c>
      <c r="BH156" s="141">
        <f>IF(N156="sníž. přenesená",J156,0)</f>
        <v>0</v>
      </c>
      <c r="BI156" s="141">
        <f>IF(N156="nulová",J156,0)</f>
        <v>0</v>
      </c>
      <c r="BJ156" s="18" t="s">
        <v>84</v>
      </c>
      <c r="BK156" s="141">
        <f>ROUND(I156*H156,2)</f>
        <v>0</v>
      </c>
      <c r="BL156" s="18" t="s">
        <v>232</v>
      </c>
      <c r="BM156" s="140" t="s">
        <v>3506</v>
      </c>
    </row>
    <row r="157" spans="2:65" s="12" customFormat="1" ht="11.25">
      <c r="B157" s="142"/>
      <c r="D157" s="143" t="s">
        <v>249</v>
      </c>
      <c r="E157" s="144" t="s">
        <v>19</v>
      </c>
      <c r="F157" s="145" t="s">
        <v>351</v>
      </c>
      <c r="H157" s="144" t="s">
        <v>19</v>
      </c>
      <c r="I157" s="146"/>
      <c r="L157" s="142"/>
      <c r="M157" s="147"/>
      <c r="T157" s="148"/>
      <c r="AT157" s="144" t="s">
        <v>249</v>
      </c>
      <c r="AU157" s="144" t="s">
        <v>87</v>
      </c>
      <c r="AV157" s="12" t="s">
        <v>84</v>
      </c>
      <c r="AW157" s="12" t="s">
        <v>37</v>
      </c>
      <c r="AX157" s="12" t="s">
        <v>76</v>
      </c>
      <c r="AY157" s="144" t="s">
        <v>223</v>
      </c>
    </row>
    <row r="158" spans="2:65" s="13" customFormat="1" ht="11.25">
      <c r="B158" s="149"/>
      <c r="D158" s="143" t="s">
        <v>249</v>
      </c>
      <c r="E158" s="150" t="s">
        <v>19</v>
      </c>
      <c r="F158" s="151" t="s">
        <v>3507</v>
      </c>
      <c r="H158" s="152">
        <v>49.454999999999998</v>
      </c>
      <c r="I158" s="153"/>
      <c r="L158" s="149"/>
      <c r="M158" s="154"/>
      <c r="T158" s="155"/>
      <c r="AT158" s="150" t="s">
        <v>249</v>
      </c>
      <c r="AU158" s="150" t="s">
        <v>87</v>
      </c>
      <c r="AV158" s="13" t="s">
        <v>87</v>
      </c>
      <c r="AW158" s="13" t="s">
        <v>37</v>
      </c>
      <c r="AX158" s="13" t="s">
        <v>84</v>
      </c>
      <c r="AY158" s="150" t="s">
        <v>223</v>
      </c>
    </row>
    <row r="159" spans="2:65" s="13" customFormat="1" ht="11.25">
      <c r="B159" s="149"/>
      <c r="D159" s="143" t="s">
        <v>249</v>
      </c>
      <c r="F159" s="151" t="s">
        <v>3508</v>
      </c>
      <c r="H159" s="152">
        <v>98.91</v>
      </c>
      <c r="I159" s="153"/>
      <c r="L159" s="149"/>
      <c r="M159" s="154"/>
      <c r="T159" s="155"/>
      <c r="AT159" s="150" t="s">
        <v>249</v>
      </c>
      <c r="AU159" s="150" t="s">
        <v>87</v>
      </c>
      <c r="AV159" s="13" t="s">
        <v>87</v>
      </c>
      <c r="AW159" s="13" t="s">
        <v>4</v>
      </c>
      <c r="AX159" s="13" t="s">
        <v>84</v>
      </c>
      <c r="AY159" s="150" t="s">
        <v>223</v>
      </c>
    </row>
    <row r="160" spans="2:65" s="1" customFormat="1" ht="16.5" customHeight="1">
      <c r="B160" s="34"/>
      <c r="C160" s="174" t="s">
        <v>397</v>
      </c>
      <c r="D160" s="174" t="s">
        <v>314</v>
      </c>
      <c r="E160" s="175" t="s">
        <v>315</v>
      </c>
      <c r="F160" s="176" t="s">
        <v>316</v>
      </c>
      <c r="G160" s="177" t="s">
        <v>265</v>
      </c>
      <c r="H160" s="178">
        <v>83.7</v>
      </c>
      <c r="I160" s="179"/>
      <c r="J160" s="180">
        <f>ROUND(I160*H160,2)</f>
        <v>0</v>
      </c>
      <c r="K160" s="176" t="s">
        <v>272</v>
      </c>
      <c r="L160" s="181"/>
      <c r="M160" s="182" t="s">
        <v>19</v>
      </c>
      <c r="N160" s="183" t="s">
        <v>47</v>
      </c>
      <c r="P160" s="138">
        <f>O160*H160</f>
        <v>0</v>
      </c>
      <c r="Q160" s="138">
        <v>0</v>
      </c>
      <c r="R160" s="138">
        <f>Q160*H160</f>
        <v>0</v>
      </c>
      <c r="S160" s="138">
        <v>0</v>
      </c>
      <c r="T160" s="139">
        <f>S160*H160</f>
        <v>0</v>
      </c>
      <c r="AR160" s="140" t="s">
        <v>268</v>
      </c>
      <c r="AT160" s="140" t="s">
        <v>314</v>
      </c>
      <c r="AU160" s="140" t="s">
        <v>87</v>
      </c>
      <c r="AY160" s="18" t="s">
        <v>223</v>
      </c>
      <c r="BE160" s="141">
        <f>IF(N160="základní",J160,0)</f>
        <v>0</v>
      </c>
      <c r="BF160" s="141">
        <f>IF(N160="snížená",J160,0)</f>
        <v>0</v>
      </c>
      <c r="BG160" s="141">
        <f>IF(N160="zákl. přenesená",J160,0)</f>
        <v>0</v>
      </c>
      <c r="BH160" s="141">
        <f>IF(N160="sníž. přenesená",J160,0)</f>
        <v>0</v>
      </c>
      <c r="BI160" s="141">
        <f>IF(N160="nulová",J160,0)</f>
        <v>0</v>
      </c>
      <c r="BJ160" s="18" t="s">
        <v>84</v>
      </c>
      <c r="BK160" s="141">
        <f>ROUND(I160*H160,2)</f>
        <v>0</v>
      </c>
      <c r="BL160" s="18" t="s">
        <v>232</v>
      </c>
      <c r="BM160" s="140" t="s">
        <v>3509</v>
      </c>
    </row>
    <row r="161" spans="2:51" s="12" customFormat="1" ht="11.25">
      <c r="B161" s="142"/>
      <c r="D161" s="143" t="s">
        <v>249</v>
      </c>
      <c r="E161" s="144" t="s">
        <v>19</v>
      </c>
      <c r="F161" s="145" t="s">
        <v>351</v>
      </c>
      <c r="H161" s="144" t="s">
        <v>19</v>
      </c>
      <c r="I161" s="146"/>
      <c r="L161" s="142"/>
      <c r="M161" s="147"/>
      <c r="T161" s="148"/>
      <c r="AT161" s="144" t="s">
        <v>249</v>
      </c>
      <c r="AU161" s="144" t="s">
        <v>87</v>
      </c>
      <c r="AV161" s="12" t="s">
        <v>84</v>
      </c>
      <c r="AW161" s="12" t="s">
        <v>37</v>
      </c>
      <c r="AX161" s="12" t="s">
        <v>76</v>
      </c>
      <c r="AY161" s="144" t="s">
        <v>223</v>
      </c>
    </row>
    <row r="162" spans="2:51" s="13" customFormat="1" ht="11.25">
      <c r="B162" s="149"/>
      <c r="D162" s="143" t="s">
        <v>249</v>
      </c>
      <c r="E162" s="150" t="s">
        <v>19</v>
      </c>
      <c r="F162" s="151" t="s">
        <v>3510</v>
      </c>
      <c r="H162" s="152">
        <v>41.85</v>
      </c>
      <c r="I162" s="153"/>
      <c r="L162" s="149"/>
      <c r="M162" s="154"/>
      <c r="T162" s="155"/>
      <c r="AT162" s="150" t="s">
        <v>249</v>
      </c>
      <c r="AU162" s="150" t="s">
        <v>87</v>
      </c>
      <c r="AV162" s="13" t="s">
        <v>87</v>
      </c>
      <c r="AW162" s="13" t="s">
        <v>37</v>
      </c>
      <c r="AX162" s="13" t="s">
        <v>84</v>
      </c>
      <c r="AY162" s="150" t="s">
        <v>223</v>
      </c>
    </row>
    <row r="163" spans="2:51" s="13" customFormat="1" ht="11.25">
      <c r="B163" s="149"/>
      <c r="D163" s="143" t="s">
        <v>249</v>
      </c>
      <c r="F163" s="151" t="s">
        <v>3511</v>
      </c>
      <c r="H163" s="152">
        <v>83.7</v>
      </c>
      <c r="I163" s="153"/>
      <c r="L163" s="149"/>
      <c r="M163" s="188"/>
      <c r="N163" s="189"/>
      <c r="O163" s="189"/>
      <c r="P163" s="189"/>
      <c r="Q163" s="189"/>
      <c r="R163" s="189"/>
      <c r="S163" s="189"/>
      <c r="T163" s="190"/>
      <c r="AT163" s="150" t="s">
        <v>249</v>
      </c>
      <c r="AU163" s="150" t="s">
        <v>87</v>
      </c>
      <c r="AV163" s="13" t="s">
        <v>87</v>
      </c>
      <c r="AW163" s="13" t="s">
        <v>4</v>
      </c>
      <c r="AX163" s="13" t="s">
        <v>84</v>
      </c>
      <c r="AY163" s="150" t="s">
        <v>223</v>
      </c>
    </row>
    <row r="164" spans="2:51" s="1" customFormat="1" ht="6.95" customHeight="1">
      <c r="B164" s="43"/>
      <c r="C164" s="44"/>
      <c r="D164" s="44"/>
      <c r="E164" s="44"/>
      <c r="F164" s="44"/>
      <c r="G164" s="44"/>
      <c r="H164" s="44"/>
      <c r="I164" s="44"/>
      <c r="J164" s="44"/>
      <c r="K164" s="44"/>
      <c r="L164" s="34"/>
    </row>
  </sheetData>
  <sheetProtection algorithmName="SHA-512" hashValue="YizcKf4gMP/ehBfryV2NPflLdApPy8NJqP+zbOyKw1G5Dp6+taamEPIgtodJ7hcV05uWLIiKUKwQkeHE32saBw==" saltValue="OejXwhAhRNRQd0Cz2UYRPdGcJ+1vEkTQV5qcBoTRY+3nnE1wUHbPVUyr2o40NpcQB2tZRrTwNU57S7zh3qrMKQ==" spinCount="100000" sheet="1" objects="1" scenarios="1" formatColumns="0" formatRows="0" autoFilter="0"/>
  <autoFilter ref="C83:K163" xr:uid="{00000000-0009-0000-0000-000018000000}"/>
  <mergeCells count="9">
    <mergeCell ref="E50:H50"/>
    <mergeCell ref="E74:H74"/>
    <mergeCell ref="E76:H76"/>
    <mergeCell ref="L2:V2"/>
    <mergeCell ref="E7:H7"/>
    <mergeCell ref="E9:H9"/>
    <mergeCell ref="E18:H18"/>
    <mergeCell ref="E27:H27"/>
    <mergeCell ref="E48:H48"/>
  </mergeCells>
  <hyperlinks>
    <hyperlink ref="F101" r:id="rId1" xr:uid="{00000000-0004-0000-1800-000000000000}"/>
    <hyperlink ref="F109" r:id="rId2" xr:uid="{00000000-0004-0000-1800-000001000000}"/>
    <hyperlink ref="F112" r:id="rId3" xr:uid="{00000000-0004-0000-1800-000002000000}"/>
    <hyperlink ref="F115" r:id="rId4" xr:uid="{00000000-0004-0000-1800-000003000000}"/>
    <hyperlink ref="F118" r:id="rId5" xr:uid="{00000000-0004-0000-1800-000004000000}"/>
    <hyperlink ref="F121" r:id="rId6" xr:uid="{00000000-0004-0000-1800-000005000000}"/>
    <hyperlink ref="F123" r:id="rId7" xr:uid="{00000000-0004-0000-1800-000006000000}"/>
    <hyperlink ref="F126" r:id="rId8" xr:uid="{00000000-0004-0000-1800-000007000000}"/>
    <hyperlink ref="F129" r:id="rId9" xr:uid="{00000000-0004-0000-1800-000008000000}"/>
    <hyperlink ref="F132" r:id="rId10" xr:uid="{00000000-0004-0000-1800-000009000000}"/>
    <hyperlink ref="F137" r:id="rId11" xr:uid="{00000000-0004-0000-1800-00000A000000}"/>
    <hyperlink ref="F144" r:id="rId12" xr:uid="{00000000-0004-0000-1800-00000B000000}"/>
    <hyperlink ref="F147" r:id="rId13" xr:uid="{00000000-0004-0000-1800-00000C000000}"/>
    <hyperlink ref="F150" r:id="rId14" xr:uid="{00000000-0004-0000-1800-00000D000000}"/>
  </hyperlinks>
  <pageMargins left="0.39370078740157483" right="0.39370078740157483" top="0.39370078740157483" bottom="0.39370078740157483" header="0" footer="0"/>
  <pageSetup paperSize="9" scale="76" fitToHeight="0" orientation="portrait" r:id="rId15"/>
  <headerFooter>
    <oddFooter>&amp;CStrana &amp;P z &amp;N</oddFooter>
  </headerFooter>
  <drawing r:id="rId16"/>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B2:BM16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166</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3512</v>
      </c>
      <c r="F9" s="322"/>
      <c r="G9" s="322"/>
      <c r="H9" s="322"/>
      <c r="L9" s="34"/>
    </row>
    <row r="10" spans="2:46" s="1" customFormat="1" ht="11.25">
      <c r="B10" s="34"/>
      <c r="L10" s="34"/>
    </row>
    <row r="11" spans="2:46" s="1" customFormat="1" ht="12" customHeight="1">
      <c r="B11" s="34"/>
      <c r="D11" s="28" t="s">
        <v>18</v>
      </c>
      <c r="F11" s="26" t="s">
        <v>163</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2155</v>
      </c>
      <c r="I13" s="25" t="s">
        <v>27</v>
      </c>
      <c r="J13" s="30" t="s">
        <v>3414</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ROUNDUP(J84,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ROUNDUP((SUM(BE84:BE163)),  2)</f>
        <v>0</v>
      </c>
      <c r="I33" s="91">
        <v>0.21</v>
      </c>
      <c r="J33" s="90">
        <f>ROUNDUP(((SUM(BE84:BE163))*I33),  2)</f>
        <v>0</v>
      </c>
      <c r="L33" s="34"/>
    </row>
    <row r="34" spans="2:12" s="1" customFormat="1" ht="14.45" customHeight="1">
      <c r="B34" s="34"/>
      <c r="E34" s="28" t="s">
        <v>48</v>
      </c>
      <c r="F34" s="90">
        <f>ROUNDUP((SUM(BF84:BF163)),  2)</f>
        <v>0</v>
      </c>
      <c r="I34" s="91">
        <v>0.12</v>
      </c>
      <c r="J34" s="90">
        <f>ROUNDUP(((SUM(BF84:BF163))*I34),  2)</f>
        <v>0</v>
      </c>
      <c r="L34" s="34"/>
    </row>
    <row r="35" spans="2:12" s="1" customFormat="1" ht="14.45" hidden="1" customHeight="1">
      <c r="B35" s="34"/>
      <c r="E35" s="28" t="s">
        <v>49</v>
      </c>
      <c r="F35" s="90">
        <f>ROUNDUP((SUM(BG84:BG163)),  2)</f>
        <v>0</v>
      </c>
      <c r="I35" s="91">
        <v>0.21</v>
      </c>
      <c r="J35" s="90">
        <f>0</f>
        <v>0</v>
      </c>
      <c r="L35" s="34"/>
    </row>
    <row r="36" spans="2:12" s="1" customFormat="1" ht="14.45" hidden="1" customHeight="1">
      <c r="B36" s="34"/>
      <c r="E36" s="28" t="s">
        <v>50</v>
      </c>
      <c r="F36" s="90">
        <f>ROUNDUP((SUM(BH84:BH163)),  2)</f>
        <v>0</v>
      </c>
      <c r="I36" s="91">
        <v>0.12</v>
      </c>
      <c r="J36" s="90">
        <f>0</f>
        <v>0</v>
      </c>
      <c r="L36" s="34"/>
    </row>
    <row r="37" spans="2:12" s="1" customFormat="1" ht="14.45" hidden="1" customHeight="1">
      <c r="B37" s="34"/>
      <c r="E37" s="28" t="s">
        <v>51</v>
      </c>
      <c r="F37" s="90">
        <f>ROUNDUP((SUM(BI84:BI163)),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IO 431.2 - IO 431.2 - Pokládka trubek pro optické kabely SITmP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J84</f>
        <v>0</v>
      </c>
      <c r="L59" s="34"/>
      <c r="AU59" s="18" t="s">
        <v>186</v>
      </c>
    </row>
    <row r="60" spans="2:47" s="8" customFormat="1" ht="24.95" customHeight="1">
      <c r="B60" s="101"/>
      <c r="D60" s="102" t="s">
        <v>187</v>
      </c>
      <c r="E60" s="103"/>
      <c r="F60" s="103"/>
      <c r="G60" s="103"/>
      <c r="H60" s="103"/>
      <c r="I60" s="103"/>
      <c r="J60" s="104">
        <f>J85</f>
        <v>0</v>
      </c>
      <c r="L60" s="101"/>
    </row>
    <row r="61" spans="2:47" s="9" customFormat="1" ht="19.899999999999999" customHeight="1">
      <c r="B61" s="105"/>
      <c r="D61" s="106" t="s">
        <v>188</v>
      </c>
      <c r="E61" s="107"/>
      <c r="F61" s="107"/>
      <c r="G61" s="107"/>
      <c r="H61" s="107"/>
      <c r="I61" s="107"/>
      <c r="J61" s="108">
        <f>J86</f>
        <v>0</v>
      </c>
      <c r="L61" s="105"/>
    </row>
    <row r="62" spans="2:47" s="8" customFormat="1" ht="24.95" customHeight="1">
      <c r="B62" s="101"/>
      <c r="D62" s="102" t="s">
        <v>3066</v>
      </c>
      <c r="E62" s="103"/>
      <c r="F62" s="103"/>
      <c r="G62" s="103"/>
      <c r="H62" s="103"/>
      <c r="I62" s="103"/>
      <c r="J62" s="104">
        <f>J98</f>
        <v>0</v>
      </c>
      <c r="L62" s="101"/>
    </row>
    <row r="63" spans="2:47" s="9" customFormat="1" ht="19.899999999999999" customHeight="1">
      <c r="B63" s="105"/>
      <c r="D63" s="106" t="s">
        <v>3067</v>
      </c>
      <c r="E63" s="107"/>
      <c r="F63" s="107"/>
      <c r="G63" s="107"/>
      <c r="H63" s="107"/>
      <c r="I63" s="107"/>
      <c r="J63" s="108">
        <f>J99</f>
        <v>0</v>
      </c>
      <c r="L63" s="105"/>
    </row>
    <row r="64" spans="2:47" s="9" customFormat="1" ht="19.899999999999999" customHeight="1">
      <c r="B64" s="105"/>
      <c r="D64" s="106" t="s">
        <v>3068</v>
      </c>
      <c r="E64" s="107"/>
      <c r="F64" s="107"/>
      <c r="G64" s="107"/>
      <c r="H64" s="107"/>
      <c r="I64" s="107"/>
      <c r="J64" s="108">
        <f>J107</f>
        <v>0</v>
      </c>
      <c r="L64" s="105"/>
    </row>
    <row r="65" spans="2:12" s="1" customFormat="1" ht="21.75" customHeight="1">
      <c r="B65" s="34"/>
      <c r="L65" s="34"/>
    </row>
    <row r="66" spans="2:12" s="1" customFormat="1" ht="6.95" customHeight="1">
      <c r="B66" s="43"/>
      <c r="C66" s="44"/>
      <c r="D66" s="44"/>
      <c r="E66" s="44"/>
      <c r="F66" s="44"/>
      <c r="G66" s="44"/>
      <c r="H66" s="44"/>
      <c r="I66" s="44"/>
      <c r="J66" s="44"/>
      <c r="K66" s="44"/>
      <c r="L66" s="34"/>
    </row>
    <row r="70" spans="2:12" s="1" customFormat="1" ht="6.95" customHeight="1">
      <c r="B70" s="45"/>
      <c r="C70" s="46"/>
      <c r="D70" s="46"/>
      <c r="E70" s="46"/>
      <c r="F70" s="46"/>
      <c r="G70" s="46"/>
      <c r="H70" s="46"/>
      <c r="I70" s="46"/>
      <c r="J70" s="46"/>
      <c r="K70" s="46"/>
      <c r="L70" s="34"/>
    </row>
    <row r="71" spans="2:12" s="1" customFormat="1" ht="24.95" customHeight="1">
      <c r="B71" s="34"/>
      <c r="C71" s="22" t="s">
        <v>208</v>
      </c>
      <c r="L71" s="34"/>
    </row>
    <row r="72" spans="2:12" s="1" customFormat="1" ht="6.95" customHeight="1">
      <c r="B72" s="34"/>
      <c r="L72" s="34"/>
    </row>
    <row r="73" spans="2:12" s="1" customFormat="1" ht="12" customHeight="1">
      <c r="B73" s="34"/>
      <c r="C73" s="28" t="s">
        <v>16</v>
      </c>
      <c r="L73" s="34"/>
    </row>
    <row r="74" spans="2:12" s="1" customFormat="1" ht="16.5" customHeight="1">
      <c r="B74" s="34"/>
      <c r="E74" s="320" t="str">
        <f>E7</f>
        <v>II/231 Rekonstrukce ul. 28.října, II.část</v>
      </c>
      <c r="F74" s="321"/>
      <c r="G74" s="321"/>
      <c r="H74" s="321"/>
      <c r="L74" s="34"/>
    </row>
    <row r="75" spans="2:12" s="1" customFormat="1" ht="12" customHeight="1">
      <c r="B75" s="34"/>
      <c r="C75" s="28" t="s">
        <v>180</v>
      </c>
      <c r="L75" s="34"/>
    </row>
    <row r="76" spans="2:12" s="1" customFormat="1" ht="30" customHeight="1">
      <c r="B76" s="34"/>
      <c r="E76" s="315" t="str">
        <f>E9</f>
        <v>IO 431.2 - IO 431.2 - Pokládka trubek pro optické kabely SITmP (100% město)</v>
      </c>
      <c r="F76" s="322"/>
      <c r="G76" s="322"/>
      <c r="H76" s="322"/>
      <c r="L76" s="34"/>
    </row>
    <row r="77" spans="2:12" s="1" customFormat="1" ht="6.95" customHeight="1">
      <c r="B77" s="34"/>
      <c r="L77" s="34"/>
    </row>
    <row r="78" spans="2:12" s="1" customFormat="1" ht="12" customHeight="1">
      <c r="B78" s="34"/>
      <c r="C78" s="28" t="s">
        <v>21</v>
      </c>
      <c r="F78" s="26" t="str">
        <f>F12</f>
        <v xml:space="preserve"> </v>
      </c>
      <c r="I78" s="28" t="s">
        <v>23</v>
      </c>
      <c r="J78" s="51" t="str">
        <f>IF(J12="","",J12)</f>
        <v>1. 10. 2024</v>
      </c>
      <c r="L78" s="34"/>
    </row>
    <row r="79" spans="2:12" s="1" customFormat="1" ht="6.95" customHeight="1">
      <c r="B79" s="34"/>
      <c r="L79" s="34"/>
    </row>
    <row r="80" spans="2:12" s="1" customFormat="1" ht="15.2" customHeight="1">
      <c r="B80" s="34"/>
      <c r="C80" s="28" t="s">
        <v>29</v>
      </c>
      <c r="F80" s="26" t="str">
        <f>E15</f>
        <v>Statutární město Plzeň+ SÚS Plzeňského kraje, p.o.</v>
      </c>
      <c r="I80" s="28" t="s">
        <v>35</v>
      </c>
      <c r="J80" s="32" t="str">
        <f>E21</f>
        <v>PSDS s.r.o.</v>
      </c>
      <c r="L80" s="34"/>
    </row>
    <row r="81" spans="2:65" s="1" customFormat="1" ht="15.2" customHeight="1">
      <c r="B81" s="34"/>
      <c r="C81" s="28" t="s">
        <v>33</v>
      </c>
      <c r="F81" s="26" t="str">
        <f>IF(E18="","",E18)</f>
        <v>Vyplň údaj</v>
      </c>
      <c r="I81" s="28" t="s">
        <v>38</v>
      </c>
      <c r="J81" s="32" t="str">
        <f>E24</f>
        <v xml:space="preserve"> </v>
      </c>
      <c r="L81" s="34"/>
    </row>
    <row r="82" spans="2:65" s="1" customFormat="1" ht="10.35" customHeight="1">
      <c r="B82" s="34"/>
      <c r="L82" s="34"/>
    </row>
    <row r="83" spans="2:65" s="10" customFormat="1" ht="29.25" customHeight="1">
      <c r="B83" s="109"/>
      <c r="C83" s="110" t="s">
        <v>209</v>
      </c>
      <c r="D83" s="111" t="s">
        <v>61</v>
      </c>
      <c r="E83" s="111" t="s">
        <v>57</v>
      </c>
      <c r="F83" s="111" t="s">
        <v>58</v>
      </c>
      <c r="G83" s="111" t="s">
        <v>210</v>
      </c>
      <c r="H83" s="111" t="s">
        <v>211</v>
      </c>
      <c r="I83" s="111" t="s">
        <v>212</v>
      </c>
      <c r="J83" s="111" t="s">
        <v>185</v>
      </c>
      <c r="K83" s="112" t="s">
        <v>213</v>
      </c>
      <c r="L83" s="109"/>
      <c r="M83" s="58" t="s">
        <v>19</v>
      </c>
      <c r="N83" s="59" t="s">
        <v>46</v>
      </c>
      <c r="O83" s="59" t="s">
        <v>214</v>
      </c>
      <c r="P83" s="59" t="s">
        <v>215</v>
      </c>
      <c r="Q83" s="59" t="s">
        <v>216</v>
      </c>
      <c r="R83" s="59" t="s">
        <v>217</v>
      </c>
      <c r="S83" s="59" t="s">
        <v>218</v>
      </c>
      <c r="T83" s="60" t="s">
        <v>219</v>
      </c>
    </row>
    <row r="84" spans="2:65" s="1" customFormat="1" ht="22.9" customHeight="1">
      <c r="B84" s="34"/>
      <c r="C84" s="63" t="s">
        <v>220</v>
      </c>
      <c r="J84" s="113">
        <f>BK84</f>
        <v>0</v>
      </c>
      <c r="L84" s="34"/>
      <c r="M84" s="61"/>
      <c r="N84" s="52"/>
      <c r="O84" s="52"/>
      <c r="P84" s="114">
        <f>P85+P98</f>
        <v>0</v>
      </c>
      <c r="Q84" s="52"/>
      <c r="R84" s="114">
        <f>R85+R98</f>
        <v>341.79818299999999</v>
      </c>
      <c r="S84" s="52"/>
      <c r="T84" s="115">
        <f>T85+T98</f>
        <v>0</v>
      </c>
      <c r="AT84" s="18" t="s">
        <v>75</v>
      </c>
      <c r="AU84" s="18" t="s">
        <v>186</v>
      </c>
      <c r="BK84" s="116">
        <f>BK85+BK98</f>
        <v>0</v>
      </c>
    </row>
    <row r="85" spans="2:65" s="11" customFormat="1" ht="25.9" customHeight="1">
      <c r="B85" s="117"/>
      <c r="D85" s="118" t="s">
        <v>75</v>
      </c>
      <c r="E85" s="119" t="s">
        <v>221</v>
      </c>
      <c r="F85" s="119" t="s">
        <v>222</v>
      </c>
      <c r="I85" s="120"/>
      <c r="J85" s="121">
        <f>BK85</f>
        <v>0</v>
      </c>
      <c r="L85" s="117"/>
      <c r="M85" s="122"/>
      <c r="P85" s="123">
        <f>P86</f>
        <v>0</v>
      </c>
      <c r="R85" s="123">
        <f>R86</f>
        <v>0</v>
      </c>
      <c r="T85" s="124">
        <f>T86</f>
        <v>0</v>
      </c>
      <c r="AR85" s="118" t="s">
        <v>84</v>
      </c>
      <c r="AT85" s="125" t="s">
        <v>75</v>
      </c>
      <c r="AU85" s="125" t="s">
        <v>76</v>
      </c>
      <c r="AY85" s="118" t="s">
        <v>223</v>
      </c>
      <c r="BK85" s="126">
        <f>BK86</f>
        <v>0</v>
      </c>
    </row>
    <row r="86" spans="2:65" s="11" customFormat="1" ht="22.9" customHeight="1">
      <c r="B86" s="117"/>
      <c r="D86" s="118" t="s">
        <v>75</v>
      </c>
      <c r="E86" s="127" t="s">
        <v>84</v>
      </c>
      <c r="F86" s="127" t="s">
        <v>224</v>
      </c>
      <c r="I86" s="120"/>
      <c r="J86" s="128">
        <f>BK86</f>
        <v>0</v>
      </c>
      <c r="L86" s="117"/>
      <c r="M86" s="122"/>
      <c r="P86" s="123">
        <f>SUM(P87:P97)</f>
        <v>0</v>
      </c>
      <c r="R86" s="123">
        <f>SUM(R87:R97)</f>
        <v>0</v>
      </c>
      <c r="T86" s="124">
        <f>SUM(T87:T97)</f>
        <v>0</v>
      </c>
      <c r="AR86" s="118" t="s">
        <v>84</v>
      </c>
      <c r="AT86" s="125" t="s">
        <v>75</v>
      </c>
      <c r="AU86" s="125" t="s">
        <v>84</v>
      </c>
      <c r="AY86" s="118" t="s">
        <v>223</v>
      </c>
      <c r="BK86" s="126">
        <f>SUM(BK87:BK97)</f>
        <v>0</v>
      </c>
    </row>
    <row r="87" spans="2:65" s="1" customFormat="1" ht="66.75" customHeight="1">
      <c r="B87" s="34"/>
      <c r="C87" s="129" t="s">
        <v>84</v>
      </c>
      <c r="D87" s="129" t="s">
        <v>227</v>
      </c>
      <c r="E87" s="130" t="s">
        <v>245</v>
      </c>
      <c r="F87" s="131" t="s">
        <v>246</v>
      </c>
      <c r="G87" s="132" t="s">
        <v>247</v>
      </c>
      <c r="H87" s="133">
        <v>134.96299999999999</v>
      </c>
      <c r="I87" s="134"/>
      <c r="J87" s="135">
        <f>ROUND(I87*H87,2)</f>
        <v>0</v>
      </c>
      <c r="K87" s="131" t="s">
        <v>231</v>
      </c>
      <c r="L87" s="34"/>
      <c r="M87" s="136" t="s">
        <v>19</v>
      </c>
      <c r="N87" s="137" t="s">
        <v>47</v>
      </c>
      <c r="P87" s="138">
        <f>O87*H87</f>
        <v>0</v>
      </c>
      <c r="Q87" s="138">
        <v>0</v>
      </c>
      <c r="R87" s="138">
        <f>Q87*H87</f>
        <v>0</v>
      </c>
      <c r="S87" s="138">
        <v>0</v>
      </c>
      <c r="T87" s="139">
        <f>S87*H87</f>
        <v>0</v>
      </c>
      <c r="AR87" s="140" t="s">
        <v>232</v>
      </c>
      <c r="AT87" s="140" t="s">
        <v>227</v>
      </c>
      <c r="AU87" s="140" t="s">
        <v>87</v>
      </c>
      <c r="AY87" s="18" t="s">
        <v>223</v>
      </c>
      <c r="BE87" s="141">
        <f>IF(N87="základní",J87,0)</f>
        <v>0</v>
      </c>
      <c r="BF87" s="141">
        <f>IF(N87="snížená",J87,0)</f>
        <v>0</v>
      </c>
      <c r="BG87" s="141">
        <f>IF(N87="zákl. přenesená",J87,0)</f>
        <v>0</v>
      </c>
      <c r="BH87" s="141">
        <f>IF(N87="sníž. přenesená",J87,0)</f>
        <v>0</v>
      </c>
      <c r="BI87" s="141">
        <f>IF(N87="nulová",J87,0)</f>
        <v>0</v>
      </c>
      <c r="BJ87" s="18" t="s">
        <v>84</v>
      </c>
      <c r="BK87" s="141">
        <f>ROUND(I87*H87,2)</f>
        <v>0</v>
      </c>
      <c r="BL87" s="18" t="s">
        <v>232</v>
      </c>
      <c r="BM87" s="140" t="s">
        <v>3513</v>
      </c>
    </row>
    <row r="88" spans="2:65" s="12" customFormat="1" ht="11.25">
      <c r="B88" s="142"/>
      <c r="D88" s="143" t="s">
        <v>249</v>
      </c>
      <c r="E88" s="144" t="s">
        <v>19</v>
      </c>
      <c r="F88" s="145" t="s">
        <v>250</v>
      </c>
      <c r="H88" s="144" t="s">
        <v>19</v>
      </c>
      <c r="I88" s="146"/>
      <c r="L88" s="142"/>
      <c r="M88" s="147"/>
      <c r="T88" s="148"/>
      <c r="AT88" s="144" t="s">
        <v>249</v>
      </c>
      <c r="AU88" s="144" t="s">
        <v>87</v>
      </c>
      <c r="AV88" s="12" t="s">
        <v>84</v>
      </c>
      <c r="AW88" s="12" t="s">
        <v>37</v>
      </c>
      <c r="AX88" s="12" t="s">
        <v>76</v>
      </c>
      <c r="AY88" s="144" t="s">
        <v>223</v>
      </c>
    </row>
    <row r="89" spans="2:65" s="13" customFormat="1" ht="11.25">
      <c r="B89" s="149"/>
      <c r="D89" s="143" t="s">
        <v>249</v>
      </c>
      <c r="E89" s="150" t="s">
        <v>19</v>
      </c>
      <c r="F89" s="151" t="s">
        <v>3416</v>
      </c>
      <c r="H89" s="152">
        <v>61.819000000000003</v>
      </c>
      <c r="I89" s="153"/>
      <c r="L89" s="149"/>
      <c r="M89" s="154"/>
      <c r="T89" s="155"/>
      <c r="AT89" s="150" t="s">
        <v>249</v>
      </c>
      <c r="AU89" s="150" t="s">
        <v>87</v>
      </c>
      <c r="AV89" s="13" t="s">
        <v>87</v>
      </c>
      <c r="AW89" s="13" t="s">
        <v>37</v>
      </c>
      <c r="AX89" s="13" t="s">
        <v>76</v>
      </c>
      <c r="AY89" s="150" t="s">
        <v>223</v>
      </c>
    </row>
    <row r="90" spans="2:65" s="13" customFormat="1" ht="11.25">
      <c r="B90" s="149"/>
      <c r="D90" s="143" t="s">
        <v>249</v>
      </c>
      <c r="E90" s="150" t="s">
        <v>19</v>
      </c>
      <c r="F90" s="151" t="s">
        <v>3417</v>
      </c>
      <c r="H90" s="152">
        <v>26.643999999999998</v>
      </c>
      <c r="I90" s="153"/>
      <c r="L90" s="149"/>
      <c r="M90" s="154"/>
      <c r="T90" s="155"/>
      <c r="AT90" s="150" t="s">
        <v>249</v>
      </c>
      <c r="AU90" s="150" t="s">
        <v>87</v>
      </c>
      <c r="AV90" s="13" t="s">
        <v>87</v>
      </c>
      <c r="AW90" s="13" t="s">
        <v>37</v>
      </c>
      <c r="AX90" s="13" t="s">
        <v>76</v>
      </c>
      <c r="AY90" s="150" t="s">
        <v>223</v>
      </c>
    </row>
    <row r="91" spans="2:65" s="13" customFormat="1" ht="11.25">
      <c r="B91" s="149"/>
      <c r="D91" s="143" t="s">
        <v>249</v>
      </c>
      <c r="E91" s="150" t="s">
        <v>19</v>
      </c>
      <c r="F91" s="151" t="s">
        <v>3418</v>
      </c>
      <c r="H91" s="152">
        <v>46.5</v>
      </c>
      <c r="I91" s="153"/>
      <c r="L91" s="149"/>
      <c r="M91" s="154"/>
      <c r="T91" s="155"/>
      <c r="AT91" s="150" t="s">
        <v>249</v>
      </c>
      <c r="AU91" s="150" t="s">
        <v>87</v>
      </c>
      <c r="AV91" s="13" t="s">
        <v>87</v>
      </c>
      <c r="AW91" s="13" t="s">
        <v>37</v>
      </c>
      <c r="AX91" s="13" t="s">
        <v>76</v>
      </c>
      <c r="AY91" s="150" t="s">
        <v>223</v>
      </c>
    </row>
    <row r="92" spans="2:65" s="14" customFormat="1" ht="11.25">
      <c r="B92" s="156"/>
      <c r="D92" s="143" t="s">
        <v>249</v>
      </c>
      <c r="E92" s="157" t="s">
        <v>19</v>
      </c>
      <c r="F92" s="158" t="s">
        <v>253</v>
      </c>
      <c r="H92" s="159">
        <v>134.96299999999999</v>
      </c>
      <c r="I92" s="160"/>
      <c r="L92" s="156"/>
      <c r="M92" s="161"/>
      <c r="T92" s="162"/>
      <c r="AT92" s="157" t="s">
        <v>249</v>
      </c>
      <c r="AU92" s="157" t="s">
        <v>87</v>
      </c>
      <c r="AV92" s="14" t="s">
        <v>232</v>
      </c>
      <c r="AW92" s="14" t="s">
        <v>37</v>
      </c>
      <c r="AX92" s="14" t="s">
        <v>84</v>
      </c>
      <c r="AY92" s="157" t="s">
        <v>223</v>
      </c>
    </row>
    <row r="93" spans="2:65" s="1" customFormat="1" ht="66.75" customHeight="1">
      <c r="B93" s="34"/>
      <c r="C93" s="129" t="s">
        <v>87</v>
      </c>
      <c r="D93" s="129" t="s">
        <v>227</v>
      </c>
      <c r="E93" s="130" t="s">
        <v>255</v>
      </c>
      <c r="F93" s="131" t="s">
        <v>256</v>
      </c>
      <c r="G93" s="132" t="s">
        <v>247</v>
      </c>
      <c r="H93" s="133">
        <v>9.3000000000000007</v>
      </c>
      <c r="I93" s="134"/>
      <c r="J93" s="135">
        <f>ROUND(I93*H93,2)</f>
        <v>0</v>
      </c>
      <c r="K93" s="131" t="s">
        <v>231</v>
      </c>
      <c r="L93" s="34"/>
      <c r="M93" s="136" t="s">
        <v>19</v>
      </c>
      <c r="N93" s="137" t="s">
        <v>47</v>
      </c>
      <c r="P93" s="138">
        <f>O93*H93</f>
        <v>0</v>
      </c>
      <c r="Q93" s="138">
        <v>0</v>
      </c>
      <c r="R93" s="138">
        <f>Q93*H93</f>
        <v>0</v>
      </c>
      <c r="S93" s="138">
        <v>0</v>
      </c>
      <c r="T93" s="139">
        <f>S93*H93</f>
        <v>0</v>
      </c>
      <c r="AR93" s="140" t="s">
        <v>232</v>
      </c>
      <c r="AT93" s="140" t="s">
        <v>227</v>
      </c>
      <c r="AU93" s="140" t="s">
        <v>87</v>
      </c>
      <c r="AY93" s="18" t="s">
        <v>223</v>
      </c>
      <c r="BE93" s="141">
        <f>IF(N93="základní",J93,0)</f>
        <v>0</v>
      </c>
      <c r="BF93" s="141">
        <f>IF(N93="snížená",J93,0)</f>
        <v>0</v>
      </c>
      <c r="BG93" s="141">
        <f>IF(N93="zákl. přenesená",J93,0)</f>
        <v>0</v>
      </c>
      <c r="BH93" s="141">
        <f>IF(N93="sníž. přenesená",J93,0)</f>
        <v>0</v>
      </c>
      <c r="BI93" s="141">
        <f>IF(N93="nulová",J93,0)</f>
        <v>0</v>
      </c>
      <c r="BJ93" s="18" t="s">
        <v>84</v>
      </c>
      <c r="BK93" s="141">
        <f>ROUND(I93*H93,2)</f>
        <v>0</v>
      </c>
      <c r="BL93" s="18" t="s">
        <v>232</v>
      </c>
      <c r="BM93" s="140" t="s">
        <v>3514</v>
      </c>
    </row>
    <row r="94" spans="2:65" s="12" customFormat="1" ht="11.25">
      <c r="B94" s="142"/>
      <c r="D94" s="143" t="s">
        <v>249</v>
      </c>
      <c r="E94" s="144" t="s">
        <v>19</v>
      </c>
      <c r="F94" s="145" t="s">
        <v>258</v>
      </c>
      <c r="H94" s="144" t="s">
        <v>19</v>
      </c>
      <c r="I94" s="146"/>
      <c r="L94" s="142"/>
      <c r="M94" s="147"/>
      <c r="T94" s="148"/>
      <c r="AT94" s="144" t="s">
        <v>249</v>
      </c>
      <c r="AU94" s="144" t="s">
        <v>87</v>
      </c>
      <c r="AV94" s="12" t="s">
        <v>84</v>
      </c>
      <c r="AW94" s="12" t="s">
        <v>37</v>
      </c>
      <c r="AX94" s="12" t="s">
        <v>76</v>
      </c>
      <c r="AY94" s="144" t="s">
        <v>223</v>
      </c>
    </row>
    <row r="95" spans="2:65" s="13" customFormat="1" ht="11.25">
      <c r="B95" s="149"/>
      <c r="D95" s="143" t="s">
        <v>249</v>
      </c>
      <c r="E95" s="150" t="s">
        <v>19</v>
      </c>
      <c r="F95" s="151" t="s">
        <v>3420</v>
      </c>
      <c r="H95" s="152">
        <v>9.3000000000000007</v>
      </c>
      <c r="I95" s="153"/>
      <c r="L95" s="149"/>
      <c r="M95" s="154"/>
      <c r="T95" s="155"/>
      <c r="AT95" s="150" t="s">
        <v>249</v>
      </c>
      <c r="AU95" s="150" t="s">
        <v>87</v>
      </c>
      <c r="AV95" s="13" t="s">
        <v>87</v>
      </c>
      <c r="AW95" s="13" t="s">
        <v>37</v>
      </c>
      <c r="AX95" s="13" t="s">
        <v>84</v>
      </c>
      <c r="AY95" s="150" t="s">
        <v>223</v>
      </c>
    </row>
    <row r="96" spans="2:65" s="1" customFormat="1" ht="49.15" customHeight="1">
      <c r="B96" s="34"/>
      <c r="C96" s="129" t="s">
        <v>233</v>
      </c>
      <c r="D96" s="129" t="s">
        <v>227</v>
      </c>
      <c r="E96" s="130" t="s">
        <v>263</v>
      </c>
      <c r="F96" s="131" t="s">
        <v>264</v>
      </c>
      <c r="G96" s="132" t="s">
        <v>265</v>
      </c>
      <c r="H96" s="133">
        <v>263.178</v>
      </c>
      <c r="I96" s="134"/>
      <c r="J96" s="135">
        <f>ROUND(I96*H96,2)</f>
        <v>0</v>
      </c>
      <c r="K96" s="131" t="s">
        <v>231</v>
      </c>
      <c r="L96" s="34"/>
      <c r="M96" s="136" t="s">
        <v>19</v>
      </c>
      <c r="N96" s="137" t="s">
        <v>47</v>
      </c>
      <c r="P96" s="138">
        <f>O96*H96</f>
        <v>0</v>
      </c>
      <c r="Q96" s="138">
        <v>0</v>
      </c>
      <c r="R96" s="138">
        <f>Q96*H96</f>
        <v>0</v>
      </c>
      <c r="S96" s="138">
        <v>0</v>
      </c>
      <c r="T96" s="139">
        <f>S96*H96</f>
        <v>0</v>
      </c>
      <c r="AR96" s="140" t="s">
        <v>232</v>
      </c>
      <c r="AT96" s="140" t="s">
        <v>227</v>
      </c>
      <c r="AU96" s="140" t="s">
        <v>87</v>
      </c>
      <c r="AY96" s="18" t="s">
        <v>223</v>
      </c>
      <c r="BE96" s="141">
        <f>IF(N96="základní",J96,0)</f>
        <v>0</v>
      </c>
      <c r="BF96" s="141">
        <f>IF(N96="snížená",J96,0)</f>
        <v>0</v>
      </c>
      <c r="BG96" s="141">
        <f>IF(N96="zákl. přenesená",J96,0)</f>
        <v>0</v>
      </c>
      <c r="BH96" s="141">
        <f>IF(N96="sníž. přenesená",J96,0)</f>
        <v>0</v>
      </c>
      <c r="BI96" s="141">
        <f>IF(N96="nulová",J96,0)</f>
        <v>0</v>
      </c>
      <c r="BJ96" s="18" t="s">
        <v>84</v>
      </c>
      <c r="BK96" s="141">
        <f>ROUND(I96*H96,2)</f>
        <v>0</v>
      </c>
      <c r="BL96" s="18" t="s">
        <v>232</v>
      </c>
      <c r="BM96" s="140" t="s">
        <v>3515</v>
      </c>
    </row>
    <row r="97" spans="2:65" s="13" customFormat="1" ht="22.5">
      <c r="B97" s="149"/>
      <c r="D97" s="143" t="s">
        <v>249</v>
      </c>
      <c r="E97" s="150" t="s">
        <v>19</v>
      </c>
      <c r="F97" s="151" t="s">
        <v>3422</v>
      </c>
      <c r="H97" s="152">
        <v>263.178</v>
      </c>
      <c r="I97" s="153"/>
      <c r="L97" s="149"/>
      <c r="M97" s="154"/>
      <c r="T97" s="155"/>
      <c r="AT97" s="150" t="s">
        <v>249</v>
      </c>
      <c r="AU97" s="150" t="s">
        <v>87</v>
      </c>
      <c r="AV97" s="13" t="s">
        <v>87</v>
      </c>
      <c r="AW97" s="13" t="s">
        <v>37</v>
      </c>
      <c r="AX97" s="13" t="s">
        <v>84</v>
      </c>
      <c r="AY97" s="150" t="s">
        <v>223</v>
      </c>
    </row>
    <row r="98" spans="2:65" s="11" customFormat="1" ht="25.9" customHeight="1">
      <c r="B98" s="117"/>
      <c r="D98" s="118" t="s">
        <v>75</v>
      </c>
      <c r="E98" s="119" t="s">
        <v>314</v>
      </c>
      <c r="F98" s="119" t="s">
        <v>3073</v>
      </c>
      <c r="I98" s="120"/>
      <c r="J98" s="121">
        <f>BK98</f>
        <v>0</v>
      </c>
      <c r="L98" s="117"/>
      <c r="M98" s="122"/>
      <c r="P98" s="123">
        <f>P99+P107</f>
        <v>0</v>
      </c>
      <c r="R98" s="123">
        <f>R99+R107</f>
        <v>341.79818299999999</v>
      </c>
      <c r="T98" s="124">
        <f>T99+T107</f>
        <v>0</v>
      </c>
      <c r="AR98" s="118" t="s">
        <v>233</v>
      </c>
      <c r="AT98" s="125" t="s">
        <v>75</v>
      </c>
      <c r="AU98" s="125" t="s">
        <v>76</v>
      </c>
      <c r="AY98" s="118" t="s">
        <v>223</v>
      </c>
      <c r="BK98" s="126">
        <f>BK99+BK107</f>
        <v>0</v>
      </c>
    </row>
    <row r="99" spans="2:65" s="11" customFormat="1" ht="22.9" customHeight="1">
      <c r="B99" s="117"/>
      <c r="D99" s="118" t="s">
        <v>75</v>
      </c>
      <c r="E99" s="127" t="s">
        <v>3074</v>
      </c>
      <c r="F99" s="127" t="s">
        <v>3075</v>
      </c>
      <c r="I99" s="120"/>
      <c r="J99" s="128">
        <f>BK99</f>
        <v>0</v>
      </c>
      <c r="L99" s="117"/>
      <c r="M99" s="122"/>
      <c r="P99" s="123">
        <f>SUM(P100:P106)</f>
        <v>0</v>
      </c>
      <c r="R99" s="123">
        <f>SUM(R100:R106)</f>
        <v>6.3825000000000007E-2</v>
      </c>
      <c r="T99" s="124">
        <f>SUM(T100:T106)</f>
        <v>0</v>
      </c>
      <c r="AR99" s="118" t="s">
        <v>233</v>
      </c>
      <c r="AT99" s="125" t="s">
        <v>75</v>
      </c>
      <c r="AU99" s="125" t="s">
        <v>84</v>
      </c>
      <c r="AY99" s="118" t="s">
        <v>223</v>
      </c>
      <c r="BK99" s="126">
        <f>SUM(BK100:BK106)</f>
        <v>0</v>
      </c>
    </row>
    <row r="100" spans="2:65" s="1" customFormat="1" ht="55.5" customHeight="1">
      <c r="B100" s="34"/>
      <c r="C100" s="129" t="s">
        <v>232</v>
      </c>
      <c r="D100" s="129" t="s">
        <v>227</v>
      </c>
      <c r="E100" s="130" t="s">
        <v>3423</v>
      </c>
      <c r="F100" s="131" t="s">
        <v>3424</v>
      </c>
      <c r="G100" s="132" t="s">
        <v>563</v>
      </c>
      <c r="H100" s="133">
        <v>1110</v>
      </c>
      <c r="I100" s="134"/>
      <c r="J100" s="135">
        <f>ROUND(I100*H100,2)</f>
        <v>0</v>
      </c>
      <c r="K100" s="131" t="s">
        <v>272</v>
      </c>
      <c r="L100" s="34"/>
      <c r="M100" s="136" t="s">
        <v>19</v>
      </c>
      <c r="N100" s="137" t="s">
        <v>47</v>
      </c>
      <c r="P100" s="138">
        <f>O100*H100</f>
        <v>0</v>
      </c>
      <c r="Q100" s="138">
        <v>0</v>
      </c>
      <c r="R100" s="138">
        <f>Q100*H100</f>
        <v>0</v>
      </c>
      <c r="S100" s="138">
        <v>0</v>
      </c>
      <c r="T100" s="139">
        <f>S100*H100</f>
        <v>0</v>
      </c>
      <c r="AR100" s="140" t="s">
        <v>629</v>
      </c>
      <c r="AT100" s="140" t="s">
        <v>227</v>
      </c>
      <c r="AU100" s="140" t="s">
        <v>87</v>
      </c>
      <c r="AY100" s="18" t="s">
        <v>223</v>
      </c>
      <c r="BE100" s="141">
        <f>IF(N100="základní",J100,0)</f>
        <v>0</v>
      </c>
      <c r="BF100" s="141">
        <f>IF(N100="snížená",J100,0)</f>
        <v>0</v>
      </c>
      <c r="BG100" s="141">
        <f>IF(N100="zákl. přenesená",J100,0)</f>
        <v>0</v>
      </c>
      <c r="BH100" s="141">
        <f>IF(N100="sníž. přenesená",J100,0)</f>
        <v>0</v>
      </c>
      <c r="BI100" s="141">
        <f>IF(N100="nulová",J100,0)</f>
        <v>0</v>
      </c>
      <c r="BJ100" s="18" t="s">
        <v>84</v>
      </c>
      <c r="BK100" s="141">
        <f>ROUND(I100*H100,2)</f>
        <v>0</v>
      </c>
      <c r="BL100" s="18" t="s">
        <v>629</v>
      </c>
      <c r="BM100" s="140" t="s">
        <v>3516</v>
      </c>
    </row>
    <row r="101" spans="2:65" s="1" customFormat="1" ht="11.25">
      <c r="B101" s="34"/>
      <c r="D101" s="163" t="s">
        <v>274</v>
      </c>
      <c r="F101" s="164" t="s">
        <v>3426</v>
      </c>
      <c r="I101" s="165"/>
      <c r="L101" s="34"/>
      <c r="M101" s="166"/>
      <c r="T101" s="55"/>
      <c r="AT101" s="18" t="s">
        <v>274</v>
      </c>
      <c r="AU101" s="18" t="s">
        <v>87</v>
      </c>
    </row>
    <row r="102" spans="2:65" s="13" customFormat="1" ht="11.25">
      <c r="B102" s="149"/>
      <c r="D102" s="143" t="s">
        <v>249</v>
      </c>
      <c r="E102" s="150" t="s">
        <v>19</v>
      </c>
      <c r="F102" s="151" t="s">
        <v>3427</v>
      </c>
      <c r="H102" s="152">
        <v>1110</v>
      </c>
      <c r="I102" s="153"/>
      <c r="L102" s="149"/>
      <c r="M102" s="154"/>
      <c r="T102" s="155"/>
      <c r="AT102" s="150" t="s">
        <v>249</v>
      </c>
      <c r="AU102" s="150" t="s">
        <v>87</v>
      </c>
      <c r="AV102" s="13" t="s">
        <v>87</v>
      </c>
      <c r="AW102" s="13" t="s">
        <v>37</v>
      </c>
      <c r="AX102" s="13" t="s">
        <v>84</v>
      </c>
      <c r="AY102" s="150" t="s">
        <v>223</v>
      </c>
    </row>
    <row r="103" spans="2:65" s="1" customFormat="1" ht="24.2" customHeight="1">
      <c r="B103" s="34"/>
      <c r="C103" s="174" t="s">
        <v>244</v>
      </c>
      <c r="D103" s="174" t="s">
        <v>314</v>
      </c>
      <c r="E103" s="175" t="s">
        <v>3428</v>
      </c>
      <c r="F103" s="176" t="s">
        <v>3429</v>
      </c>
      <c r="G103" s="177" t="s">
        <v>563</v>
      </c>
      <c r="H103" s="178">
        <v>1276.5</v>
      </c>
      <c r="I103" s="179"/>
      <c r="J103" s="180">
        <f>ROUND(I103*H103,2)</f>
        <v>0</v>
      </c>
      <c r="K103" s="176" t="s">
        <v>272</v>
      </c>
      <c r="L103" s="181"/>
      <c r="M103" s="182" t="s">
        <v>19</v>
      </c>
      <c r="N103" s="183" t="s">
        <v>47</v>
      </c>
      <c r="P103" s="138">
        <f>O103*H103</f>
        <v>0</v>
      </c>
      <c r="Q103" s="138">
        <v>5.0000000000000002E-5</v>
      </c>
      <c r="R103" s="138">
        <f>Q103*H103</f>
        <v>6.3825000000000007E-2</v>
      </c>
      <c r="S103" s="138">
        <v>0</v>
      </c>
      <c r="T103" s="139">
        <f>S103*H103</f>
        <v>0</v>
      </c>
      <c r="AR103" s="140" t="s">
        <v>485</v>
      </c>
      <c r="AT103" s="140" t="s">
        <v>314</v>
      </c>
      <c r="AU103" s="140" t="s">
        <v>87</v>
      </c>
      <c r="AY103" s="18" t="s">
        <v>223</v>
      </c>
      <c r="BE103" s="141">
        <f>IF(N103="základní",J103,0)</f>
        <v>0</v>
      </c>
      <c r="BF103" s="141">
        <f>IF(N103="snížená",J103,0)</f>
        <v>0</v>
      </c>
      <c r="BG103" s="141">
        <f>IF(N103="zákl. přenesená",J103,0)</f>
        <v>0</v>
      </c>
      <c r="BH103" s="141">
        <f>IF(N103="sníž. přenesená",J103,0)</f>
        <v>0</v>
      </c>
      <c r="BI103" s="141">
        <f>IF(N103="nulová",J103,0)</f>
        <v>0</v>
      </c>
      <c r="BJ103" s="18" t="s">
        <v>84</v>
      </c>
      <c r="BK103" s="141">
        <f>ROUND(I103*H103,2)</f>
        <v>0</v>
      </c>
      <c r="BL103" s="18" t="s">
        <v>485</v>
      </c>
      <c r="BM103" s="140" t="s">
        <v>3517</v>
      </c>
    </row>
    <row r="104" spans="2:65" s="1" customFormat="1" ht="19.5">
      <c r="B104" s="34"/>
      <c r="D104" s="143" t="s">
        <v>1024</v>
      </c>
      <c r="F104" s="187" t="s">
        <v>3431</v>
      </c>
      <c r="I104" s="165"/>
      <c r="L104" s="34"/>
      <c r="M104" s="166"/>
      <c r="T104" s="55"/>
      <c r="AT104" s="18" t="s">
        <v>1024</v>
      </c>
      <c r="AU104" s="18" t="s">
        <v>87</v>
      </c>
    </row>
    <row r="105" spans="2:65" s="13" customFormat="1" ht="11.25">
      <c r="B105" s="149"/>
      <c r="D105" s="143" t="s">
        <v>249</v>
      </c>
      <c r="E105" s="150" t="s">
        <v>19</v>
      </c>
      <c r="F105" s="151" t="s">
        <v>3427</v>
      </c>
      <c r="H105" s="152">
        <v>1110</v>
      </c>
      <c r="I105" s="153"/>
      <c r="L105" s="149"/>
      <c r="M105" s="154"/>
      <c r="T105" s="155"/>
      <c r="AT105" s="150" t="s">
        <v>249</v>
      </c>
      <c r="AU105" s="150" t="s">
        <v>87</v>
      </c>
      <c r="AV105" s="13" t="s">
        <v>87</v>
      </c>
      <c r="AW105" s="13" t="s">
        <v>37</v>
      </c>
      <c r="AX105" s="13" t="s">
        <v>84</v>
      </c>
      <c r="AY105" s="150" t="s">
        <v>223</v>
      </c>
    </row>
    <row r="106" spans="2:65" s="13" customFormat="1" ht="11.25">
      <c r="B106" s="149"/>
      <c r="D106" s="143" t="s">
        <v>249</v>
      </c>
      <c r="F106" s="151" t="s">
        <v>3432</v>
      </c>
      <c r="H106" s="152">
        <v>1276.5</v>
      </c>
      <c r="I106" s="153"/>
      <c r="L106" s="149"/>
      <c r="M106" s="154"/>
      <c r="T106" s="155"/>
      <c r="AT106" s="150" t="s">
        <v>249</v>
      </c>
      <c r="AU106" s="150" t="s">
        <v>87</v>
      </c>
      <c r="AV106" s="13" t="s">
        <v>87</v>
      </c>
      <c r="AW106" s="13" t="s">
        <v>4</v>
      </c>
      <c r="AX106" s="13" t="s">
        <v>84</v>
      </c>
      <c r="AY106" s="150" t="s">
        <v>223</v>
      </c>
    </row>
    <row r="107" spans="2:65" s="11" customFormat="1" ht="22.9" customHeight="1">
      <c r="B107" s="117"/>
      <c r="D107" s="118" t="s">
        <v>75</v>
      </c>
      <c r="E107" s="127" t="s">
        <v>3089</v>
      </c>
      <c r="F107" s="127" t="s">
        <v>3090</v>
      </c>
      <c r="I107" s="120"/>
      <c r="J107" s="128">
        <f>BK107</f>
        <v>0</v>
      </c>
      <c r="L107" s="117"/>
      <c r="M107" s="122"/>
      <c r="P107" s="123">
        <f>SUM(P108:P163)</f>
        <v>0</v>
      </c>
      <c r="R107" s="123">
        <f>SUM(R108:R163)</f>
        <v>341.73435799999999</v>
      </c>
      <c r="T107" s="124">
        <f>SUM(T108:T163)</f>
        <v>0</v>
      </c>
      <c r="AR107" s="118" t="s">
        <v>233</v>
      </c>
      <c r="AT107" s="125" t="s">
        <v>75</v>
      </c>
      <c r="AU107" s="125" t="s">
        <v>84</v>
      </c>
      <c r="AY107" s="118" t="s">
        <v>223</v>
      </c>
      <c r="BK107" s="126">
        <f>SUM(BK108:BK163)</f>
        <v>0</v>
      </c>
    </row>
    <row r="108" spans="2:65" s="1" customFormat="1" ht="62.65" customHeight="1">
      <c r="B108" s="34"/>
      <c r="C108" s="129" t="s">
        <v>254</v>
      </c>
      <c r="D108" s="129" t="s">
        <v>227</v>
      </c>
      <c r="E108" s="130" t="s">
        <v>3433</v>
      </c>
      <c r="F108" s="131" t="s">
        <v>3434</v>
      </c>
      <c r="G108" s="132" t="s">
        <v>563</v>
      </c>
      <c r="H108" s="133">
        <v>353.25</v>
      </c>
      <c r="I108" s="134"/>
      <c r="J108" s="135">
        <f>ROUND(I108*H108,2)</f>
        <v>0</v>
      </c>
      <c r="K108" s="131" t="s">
        <v>272</v>
      </c>
      <c r="L108" s="34"/>
      <c r="M108" s="136" t="s">
        <v>19</v>
      </c>
      <c r="N108" s="137" t="s">
        <v>47</v>
      </c>
      <c r="P108" s="138">
        <f>O108*H108</f>
        <v>0</v>
      </c>
      <c r="Q108" s="138">
        <v>0</v>
      </c>
      <c r="R108" s="138">
        <f>Q108*H108</f>
        <v>0</v>
      </c>
      <c r="S108" s="138">
        <v>0</v>
      </c>
      <c r="T108" s="139">
        <f>S108*H108</f>
        <v>0</v>
      </c>
      <c r="AR108" s="140" t="s">
        <v>629</v>
      </c>
      <c r="AT108" s="140" t="s">
        <v>227</v>
      </c>
      <c r="AU108" s="140" t="s">
        <v>87</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629</v>
      </c>
      <c r="BM108" s="140" t="s">
        <v>3518</v>
      </c>
    </row>
    <row r="109" spans="2:65" s="1" customFormat="1" ht="11.25">
      <c r="B109" s="34"/>
      <c r="D109" s="163" t="s">
        <v>274</v>
      </c>
      <c r="F109" s="164" t="s">
        <v>3436</v>
      </c>
      <c r="I109" s="165"/>
      <c r="L109" s="34"/>
      <c r="M109" s="166"/>
      <c r="T109" s="55"/>
      <c r="AT109" s="18" t="s">
        <v>274</v>
      </c>
      <c r="AU109" s="18" t="s">
        <v>87</v>
      </c>
    </row>
    <row r="110" spans="2:65" s="13" customFormat="1" ht="11.25">
      <c r="B110" s="149"/>
      <c r="D110" s="143" t="s">
        <v>249</v>
      </c>
      <c r="E110" s="150" t="s">
        <v>19</v>
      </c>
      <c r="F110" s="151" t="s">
        <v>3437</v>
      </c>
      <c r="H110" s="152">
        <v>353.25</v>
      </c>
      <c r="I110" s="153"/>
      <c r="L110" s="149"/>
      <c r="M110" s="154"/>
      <c r="T110" s="155"/>
      <c r="AT110" s="150" t="s">
        <v>249</v>
      </c>
      <c r="AU110" s="150" t="s">
        <v>87</v>
      </c>
      <c r="AV110" s="13" t="s">
        <v>87</v>
      </c>
      <c r="AW110" s="13" t="s">
        <v>37</v>
      </c>
      <c r="AX110" s="13" t="s">
        <v>84</v>
      </c>
      <c r="AY110" s="150" t="s">
        <v>223</v>
      </c>
    </row>
    <row r="111" spans="2:65" s="1" customFormat="1" ht="62.65" customHeight="1">
      <c r="B111" s="34"/>
      <c r="C111" s="129" t="s">
        <v>262</v>
      </c>
      <c r="D111" s="129" t="s">
        <v>227</v>
      </c>
      <c r="E111" s="130" t="s">
        <v>3195</v>
      </c>
      <c r="F111" s="131" t="s">
        <v>3196</v>
      </c>
      <c r="G111" s="132" t="s">
        <v>563</v>
      </c>
      <c r="H111" s="133">
        <v>108.75</v>
      </c>
      <c r="I111" s="134"/>
      <c r="J111" s="135">
        <f>ROUND(I111*H111,2)</f>
        <v>0</v>
      </c>
      <c r="K111" s="131" t="s">
        <v>272</v>
      </c>
      <c r="L111" s="34"/>
      <c r="M111" s="136" t="s">
        <v>19</v>
      </c>
      <c r="N111" s="137" t="s">
        <v>47</v>
      </c>
      <c r="P111" s="138">
        <f>O111*H111</f>
        <v>0</v>
      </c>
      <c r="Q111" s="138">
        <v>0</v>
      </c>
      <c r="R111" s="138">
        <f>Q111*H111</f>
        <v>0</v>
      </c>
      <c r="S111" s="138">
        <v>0</v>
      </c>
      <c r="T111" s="139">
        <f>S111*H111</f>
        <v>0</v>
      </c>
      <c r="AR111" s="140" t="s">
        <v>629</v>
      </c>
      <c r="AT111" s="140" t="s">
        <v>227</v>
      </c>
      <c r="AU111" s="140" t="s">
        <v>87</v>
      </c>
      <c r="AY111" s="18" t="s">
        <v>223</v>
      </c>
      <c r="BE111" s="141">
        <f>IF(N111="základní",J111,0)</f>
        <v>0</v>
      </c>
      <c r="BF111" s="141">
        <f>IF(N111="snížená",J111,0)</f>
        <v>0</v>
      </c>
      <c r="BG111" s="141">
        <f>IF(N111="zákl. přenesená",J111,0)</f>
        <v>0</v>
      </c>
      <c r="BH111" s="141">
        <f>IF(N111="sníž. přenesená",J111,0)</f>
        <v>0</v>
      </c>
      <c r="BI111" s="141">
        <f>IF(N111="nulová",J111,0)</f>
        <v>0</v>
      </c>
      <c r="BJ111" s="18" t="s">
        <v>84</v>
      </c>
      <c r="BK111" s="141">
        <f>ROUND(I111*H111,2)</f>
        <v>0</v>
      </c>
      <c r="BL111" s="18" t="s">
        <v>629</v>
      </c>
      <c r="BM111" s="140" t="s">
        <v>3519</v>
      </c>
    </row>
    <row r="112" spans="2:65" s="1" customFormat="1" ht="11.25">
      <c r="B112" s="34"/>
      <c r="D112" s="163" t="s">
        <v>274</v>
      </c>
      <c r="F112" s="164" t="s">
        <v>3198</v>
      </c>
      <c r="I112" s="165"/>
      <c r="L112" s="34"/>
      <c r="M112" s="166"/>
      <c r="T112" s="55"/>
      <c r="AT112" s="18" t="s">
        <v>274</v>
      </c>
      <c r="AU112" s="18" t="s">
        <v>87</v>
      </c>
    </row>
    <row r="113" spans="2:65" s="13" customFormat="1" ht="22.5">
      <c r="B113" s="149"/>
      <c r="D113" s="143" t="s">
        <v>249</v>
      </c>
      <c r="E113" s="150" t="s">
        <v>19</v>
      </c>
      <c r="F113" s="151" t="s">
        <v>3439</v>
      </c>
      <c r="H113" s="152">
        <v>108.75</v>
      </c>
      <c r="I113" s="153"/>
      <c r="L113" s="149"/>
      <c r="M113" s="154"/>
      <c r="T113" s="155"/>
      <c r="AT113" s="150" t="s">
        <v>249</v>
      </c>
      <c r="AU113" s="150" t="s">
        <v>87</v>
      </c>
      <c r="AV113" s="13" t="s">
        <v>87</v>
      </c>
      <c r="AW113" s="13" t="s">
        <v>37</v>
      </c>
      <c r="AX113" s="13" t="s">
        <v>84</v>
      </c>
      <c r="AY113" s="150" t="s">
        <v>223</v>
      </c>
    </row>
    <row r="114" spans="2:65" s="1" customFormat="1" ht="62.65" customHeight="1">
      <c r="B114" s="34"/>
      <c r="C114" s="129" t="s">
        <v>268</v>
      </c>
      <c r="D114" s="129" t="s">
        <v>227</v>
      </c>
      <c r="E114" s="130" t="s">
        <v>3440</v>
      </c>
      <c r="F114" s="131" t="s">
        <v>3441</v>
      </c>
      <c r="G114" s="132" t="s">
        <v>563</v>
      </c>
      <c r="H114" s="133">
        <v>93</v>
      </c>
      <c r="I114" s="134"/>
      <c r="J114" s="135">
        <f>ROUND(I114*H114,2)</f>
        <v>0</v>
      </c>
      <c r="K114" s="131" t="s">
        <v>272</v>
      </c>
      <c r="L114" s="34"/>
      <c r="M114" s="136" t="s">
        <v>19</v>
      </c>
      <c r="N114" s="137" t="s">
        <v>47</v>
      </c>
      <c r="P114" s="138">
        <f>O114*H114</f>
        <v>0</v>
      </c>
      <c r="Q114" s="138">
        <v>0</v>
      </c>
      <c r="R114" s="138">
        <f>Q114*H114</f>
        <v>0</v>
      </c>
      <c r="S114" s="138">
        <v>0</v>
      </c>
      <c r="T114" s="139">
        <f>S114*H114</f>
        <v>0</v>
      </c>
      <c r="AR114" s="140" t="s">
        <v>629</v>
      </c>
      <c r="AT114" s="140" t="s">
        <v>227</v>
      </c>
      <c r="AU114" s="140" t="s">
        <v>87</v>
      </c>
      <c r="AY114" s="18" t="s">
        <v>223</v>
      </c>
      <c r="BE114" s="141">
        <f>IF(N114="základní",J114,0)</f>
        <v>0</v>
      </c>
      <c r="BF114" s="141">
        <f>IF(N114="snížená",J114,0)</f>
        <v>0</v>
      </c>
      <c r="BG114" s="141">
        <f>IF(N114="zákl. přenesená",J114,0)</f>
        <v>0</v>
      </c>
      <c r="BH114" s="141">
        <f>IF(N114="sníž. přenesená",J114,0)</f>
        <v>0</v>
      </c>
      <c r="BI114" s="141">
        <f>IF(N114="nulová",J114,0)</f>
        <v>0</v>
      </c>
      <c r="BJ114" s="18" t="s">
        <v>84</v>
      </c>
      <c r="BK114" s="141">
        <f>ROUND(I114*H114,2)</f>
        <v>0</v>
      </c>
      <c r="BL114" s="18" t="s">
        <v>629</v>
      </c>
      <c r="BM114" s="140" t="s">
        <v>3520</v>
      </c>
    </row>
    <row r="115" spans="2:65" s="1" customFormat="1" ht="11.25">
      <c r="B115" s="34"/>
      <c r="D115" s="163" t="s">
        <v>274</v>
      </c>
      <c r="F115" s="164" t="s">
        <v>3443</v>
      </c>
      <c r="I115" s="165"/>
      <c r="L115" s="34"/>
      <c r="M115" s="166"/>
      <c r="T115" s="55"/>
      <c r="AT115" s="18" t="s">
        <v>274</v>
      </c>
      <c r="AU115" s="18" t="s">
        <v>87</v>
      </c>
    </row>
    <row r="116" spans="2:65" s="13" customFormat="1" ht="33.75">
      <c r="B116" s="149"/>
      <c r="D116" s="143" t="s">
        <v>249</v>
      </c>
      <c r="E116" s="150" t="s">
        <v>19</v>
      </c>
      <c r="F116" s="151" t="s">
        <v>3444</v>
      </c>
      <c r="H116" s="152">
        <v>93</v>
      </c>
      <c r="I116" s="153"/>
      <c r="L116" s="149"/>
      <c r="M116" s="154"/>
      <c r="T116" s="155"/>
      <c r="AT116" s="150" t="s">
        <v>249</v>
      </c>
      <c r="AU116" s="150" t="s">
        <v>87</v>
      </c>
      <c r="AV116" s="13" t="s">
        <v>87</v>
      </c>
      <c r="AW116" s="13" t="s">
        <v>37</v>
      </c>
      <c r="AX116" s="13" t="s">
        <v>84</v>
      </c>
      <c r="AY116" s="150" t="s">
        <v>223</v>
      </c>
    </row>
    <row r="117" spans="2:65" s="1" customFormat="1" ht="24.2" customHeight="1">
      <c r="B117" s="34"/>
      <c r="C117" s="129" t="s">
        <v>282</v>
      </c>
      <c r="D117" s="129" t="s">
        <v>227</v>
      </c>
      <c r="E117" s="130" t="s">
        <v>3445</v>
      </c>
      <c r="F117" s="131" t="s">
        <v>3446</v>
      </c>
      <c r="G117" s="132" t="s">
        <v>271</v>
      </c>
      <c r="H117" s="133">
        <v>223.2</v>
      </c>
      <c r="I117" s="134"/>
      <c r="J117" s="135">
        <f>ROUND(I117*H117,2)</f>
        <v>0</v>
      </c>
      <c r="K117" s="131" t="s">
        <v>272</v>
      </c>
      <c r="L117" s="34"/>
      <c r="M117" s="136" t="s">
        <v>19</v>
      </c>
      <c r="N117" s="137" t="s">
        <v>47</v>
      </c>
      <c r="P117" s="138">
        <f>O117*H117</f>
        <v>0</v>
      </c>
      <c r="Q117" s="138">
        <v>8.4000000000000003E-4</v>
      </c>
      <c r="R117" s="138">
        <f>Q117*H117</f>
        <v>0.18748799999999999</v>
      </c>
      <c r="S117" s="138">
        <v>0</v>
      </c>
      <c r="T117" s="139">
        <f>S117*H117</f>
        <v>0</v>
      </c>
      <c r="AR117" s="140" t="s">
        <v>629</v>
      </c>
      <c r="AT117" s="140" t="s">
        <v>227</v>
      </c>
      <c r="AU117" s="140" t="s">
        <v>87</v>
      </c>
      <c r="AY117" s="18" t="s">
        <v>223</v>
      </c>
      <c r="BE117" s="141">
        <f>IF(N117="základní",J117,0)</f>
        <v>0</v>
      </c>
      <c r="BF117" s="141">
        <f>IF(N117="snížená",J117,0)</f>
        <v>0</v>
      </c>
      <c r="BG117" s="141">
        <f>IF(N117="zákl. přenesená",J117,0)</f>
        <v>0</v>
      </c>
      <c r="BH117" s="141">
        <f>IF(N117="sníž. přenesená",J117,0)</f>
        <v>0</v>
      </c>
      <c r="BI117" s="141">
        <f>IF(N117="nulová",J117,0)</f>
        <v>0</v>
      </c>
      <c r="BJ117" s="18" t="s">
        <v>84</v>
      </c>
      <c r="BK117" s="141">
        <f>ROUND(I117*H117,2)</f>
        <v>0</v>
      </c>
      <c r="BL117" s="18" t="s">
        <v>629</v>
      </c>
      <c r="BM117" s="140" t="s">
        <v>3521</v>
      </c>
    </row>
    <row r="118" spans="2:65" s="1" customFormat="1" ht="11.25">
      <c r="B118" s="34"/>
      <c r="D118" s="163" t="s">
        <v>274</v>
      </c>
      <c r="F118" s="164" t="s">
        <v>3448</v>
      </c>
      <c r="I118" s="165"/>
      <c r="L118" s="34"/>
      <c r="M118" s="166"/>
      <c r="T118" s="55"/>
      <c r="AT118" s="18" t="s">
        <v>274</v>
      </c>
      <c r="AU118" s="18" t="s">
        <v>87</v>
      </c>
    </row>
    <row r="119" spans="2:65" s="13" customFormat="1" ht="11.25">
      <c r="B119" s="149"/>
      <c r="D119" s="143" t="s">
        <v>249</v>
      </c>
      <c r="E119" s="150" t="s">
        <v>19</v>
      </c>
      <c r="F119" s="151" t="s">
        <v>3449</v>
      </c>
      <c r="H119" s="152">
        <v>223.2</v>
      </c>
      <c r="I119" s="153"/>
      <c r="L119" s="149"/>
      <c r="M119" s="154"/>
      <c r="T119" s="155"/>
      <c r="AT119" s="150" t="s">
        <v>249</v>
      </c>
      <c r="AU119" s="150" t="s">
        <v>87</v>
      </c>
      <c r="AV119" s="13" t="s">
        <v>87</v>
      </c>
      <c r="AW119" s="13" t="s">
        <v>37</v>
      </c>
      <c r="AX119" s="13" t="s">
        <v>84</v>
      </c>
      <c r="AY119" s="150" t="s">
        <v>223</v>
      </c>
    </row>
    <row r="120" spans="2:65" s="1" customFormat="1" ht="24.2" customHeight="1">
      <c r="B120" s="34"/>
      <c r="C120" s="129" t="s">
        <v>301</v>
      </c>
      <c r="D120" s="129" t="s">
        <v>227</v>
      </c>
      <c r="E120" s="130" t="s">
        <v>3450</v>
      </c>
      <c r="F120" s="131" t="s">
        <v>3451</v>
      </c>
      <c r="G120" s="132" t="s">
        <v>271</v>
      </c>
      <c r="H120" s="133">
        <v>223.2</v>
      </c>
      <c r="I120" s="134"/>
      <c r="J120" s="135">
        <f>ROUND(I120*H120,2)</f>
        <v>0</v>
      </c>
      <c r="K120" s="131" t="s">
        <v>272</v>
      </c>
      <c r="L120" s="34"/>
      <c r="M120" s="136" t="s">
        <v>19</v>
      </c>
      <c r="N120" s="137" t="s">
        <v>47</v>
      </c>
      <c r="P120" s="138">
        <f>O120*H120</f>
        <v>0</v>
      </c>
      <c r="Q120" s="138">
        <v>0</v>
      </c>
      <c r="R120" s="138">
        <f>Q120*H120</f>
        <v>0</v>
      </c>
      <c r="S120" s="138">
        <v>0</v>
      </c>
      <c r="T120" s="139">
        <f>S120*H120</f>
        <v>0</v>
      </c>
      <c r="AR120" s="140" t="s">
        <v>629</v>
      </c>
      <c r="AT120" s="140" t="s">
        <v>227</v>
      </c>
      <c r="AU120" s="140" t="s">
        <v>87</v>
      </c>
      <c r="AY120" s="18" t="s">
        <v>223</v>
      </c>
      <c r="BE120" s="141">
        <f>IF(N120="základní",J120,0)</f>
        <v>0</v>
      </c>
      <c r="BF120" s="141">
        <f>IF(N120="snížená",J120,0)</f>
        <v>0</v>
      </c>
      <c r="BG120" s="141">
        <f>IF(N120="zákl. přenesená",J120,0)</f>
        <v>0</v>
      </c>
      <c r="BH120" s="141">
        <f>IF(N120="sníž. přenesená",J120,0)</f>
        <v>0</v>
      </c>
      <c r="BI120" s="141">
        <f>IF(N120="nulová",J120,0)</f>
        <v>0</v>
      </c>
      <c r="BJ120" s="18" t="s">
        <v>84</v>
      </c>
      <c r="BK120" s="141">
        <f>ROUND(I120*H120,2)</f>
        <v>0</v>
      </c>
      <c r="BL120" s="18" t="s">
        <v>629</v>
      </c>
      <c r="BM120" s="140" t="s">
        <v>3522</v>
      </c>
    </row>
    <row r="121" spans="2:65" s="1" customFormat="1" ht="11.25">
      <c r="B121" s="34"/>
      <c r="D121" s="163" t="s">
        <v>274</v>
      </c>
      <c r="F121" s="164" t="s">
        <v>3453</v>
      </c>
      <c r="I121" s="165"/>
      <c r="L121" s="34"/>
      <c r="M121" s="166"/>
      <c r="T121" s="55"/>
      <c r="AT121" s="18" t="s">
        <v>274</v>
      </c>
      <c r="AU121" s="18" t="s">
        <v>87</v>
      </c>
    </row>
    <row r="122" spans="2:65" s="1" customFormat="1" ht="37.9" customHeight="1">
      <c r="B122" s="34"/>
      <c r="C122" s="129" t="s">
        <v>308</v>
      </c>
      <c r="D122" s="129" t="s">
        <v>227</v>
      </c>
      <c r="E122" s="130" t="s">
        <v>3454</v>
      </c>
      <c r="F122" s="131" t="s">
        <v>3455</v>
      </c>
      <c r="G122" s="132" t="s">
        <v>563</v>
      </c>
      <c r="H122" s="133">
        <v>462</v>
      </c>
      <c r="I122" s="134"/>
      <c r="J122" s="135">
        <f>ROUND(I122*H122,2)</f>
        <v>0</v>
      </c>
      <c r="K122" s="131" t="s">
        <v>272</v>
      </c>
      <c r="L122" s="34"/>
      <c r="M122" s="136" t="s">
        <v>19</v>
      </c>
      <c r="N122" s="137" t="s">
        <v>47</v>
      </c>
      <c r="P122" s="138">
        <f>O122*H122</f>
        <v>0</v>
      </c>
      <c r="Q122" s="138">
        <v>0.26</v>
      </c>
      <c r="R122" s="138">
        <f>Q122*H122</f>
        <v>120.12</v>
      </c>
      <c r="S122" s="138">
        <v>0</v>
      </c>
      <c r="T122" s="139">
        <f>S122*H122</f>
        <v>0</v>
      </c>
      <c r="AR122" s="140" t="s">
        <v>629</v>
      </c>
      <c r="AT122" s="140" t="s">
        <v>227</v>
      </c>
      <c r="AU122" s="140" t="s">
        <v>87</v>
      </c>
      <c r="AY122" s="18" t="s">
        <v>223</v>
      </c>
      <c r="BE122" s="141">
        <f>IF(N122="základní",J122,0)</f>
        <v>0</v>
      </c>
      <c r="BF122" s="141">
        <f>IF(N122="snížená",J122,0)</f>
        <v>0</v>
      </c>
      <c r="BG122" s="141">
        <f>IF(N122="zákl. přenesená",J122,0)</f>
        <v>0</v>
      </c>
      <c r="BH122" s="141">
        <f>IF(N122="sníž. přenesená",J122,0)</f>
        <v>0</v>
      </c>
      <c r="BI122" s="141">
        <f>IF(N122="nulová",J122,0)</f>
        <v>0</v>
      </c>
      <c r="BJ122" s="18" t="s">
        <v>84</v>
      </c>
      <c r="BK122" s="141">
        <f>ROUND(I122*H122,2)</f>
        <v>0</v>
      </c>
      <c r="BL122" s="18" t="s">
        <v>629</v>
      </c>
      <c r="BM122" s="140" t="s">
        <v>3523</v>
      </c>
    </row>
    <row r="123" spans="2:65" s="1" customFormat="1" ht="11.25">
      <c r="B123" s="34"/>
      <c r="D123" s="163" t="s">
        <v>274</v>
      </c>
      <c r="F123" s="164" t="s">
        <v>3457</v>
      </c>
      <c r="I123" s="165"/>
      <c r="L123" s="34"/>
      <c r="M123" s="166"/>
      <c r="T123" s="55"/>
      <c r="AT123" s="18" t="s">
        <v>274</v>
      </c>
      <c r="AU123" s="18" t="s">
        <v>87</v>
      </c>
    </row>
    <row r="124" spans="2:65" s="13" customFormat="1" ht="11.25">
      <c r="B124" s="149"/>
      <c r="D124" s="143" t="s">
        <v>249</v>
      </c>
      <c r="E124" s="150" t="s">
        <v>19</v>
      </c>
      <c r="F124" s="151" t="s">
        <v>3458</v>
      </c>
      <c r="H124" s="152">
        <v>462</v>
      </c>
      <c r="I124" s="153"/>
      <c r="L124" s="149"/>
      <c r="M124" s="154"/>
      <c r="T124" s="155"/>
      <c r="AT124" s="150" t="s">
        <v>249</v>
      </c>
      <c r="AU124" s="150" t="s">
        <v>87</v>
      </c>
      <c r="AV124" s="13" t="s">
        <v>87</v>
      </c>
      <c r="AW124" s="13" t="s">
        <v>37</v>
      </c>
      <c r="AX124" s="13" t="s">
        <v>84</v>
      </c>
      <c r="AY124" s="150" t="s">
        <v>223</v>
      </c>
    </row>
    <row r="125" spans="2:65" s="1" customFormat="1" ht="37.9" customHeight="1">
      <c r="B125" s="34"/>
      <c r="C125" s="129" t="s">
        <v>8</v>
      </c>
      <c r="D125" s="129" t="s">
        <v>227</v>
      </c>
      <c r="E125" s="130" t="s">
        <v>3459</v>
      </c>
      <c r="F125" s="131" t="s">
        <v>3460</v>
      </c>
      <c r="G125" s="132" t="s">
        <v>563</v>
      </c>
      <c r="H125" s="133">
        <v>924</v>
      </c>
      <c r="I125" s="134"/>
      <c r="J125" s="135">
        <f>ROUND(I125*H125,2)</f>
        <v>0</v>
      </c>
      <c r="K125" s="131" t="s">
        <v>272</v>
      </c>
      <c r="L125" s="34"/>
      <c r="M125" s="136" t="s">
        <v>19</v>
      </c>
      <c r="N125" s="137" t="s">
        <v>47</v>
      </c>
      <c r="P125" s="138">
        <f>O125*H125</f>
        <v>0</v>
      </c>
      <c r="Q125" s="138">
        <v>6.0000000000000002E-5</v>
      </c>
      <c r="R125" s="138">
        <f>Q125*H125</f>
        <v>5.5440000000000003E-2</v>
      </c>
      <c r="S125" s="138">
        <v>0</v>
      </c>
      <c r="T125" s="139">
        <f>S125*H125</f>
        <v>0</v>
      </c>
      <c r="AR125" s="140" t="s">
        <v>629</v>
      </c>
      <c r="AT125" s="140" t="s">
        <v>227</v>
      </c>
      <c r="AU125" s="140" t="s">
        <v>87</v>
      </c>
      <c r="AY125" s="18" t="s">
        <v>223</v>
      </c>
      <c r="BE125" s="141">
        <f>IF(N125="základní",J125,0)</f>
        <v>0</v>
      </c>
      <c r="BF125" s="141">
        <f>IF(N125="snížená",J125,0)</f>
        <v>0</v>
      </c>
      <c r="BG125" s="141">
        <f>IF(N125="zákl. přenesená",J125,0)</f>
        <v>0</v>
      </c>
      <c r="BH125" s="141">
        <f>IF(N125="sníž. přenesená",J125,0)</f>
        <v>0</v>
      </c>
      <c r="BI125" s="141">
        <f>IF(N125="nulová",J125,0)</f>
        <v>0</v>
      </c>
      <c r="BJ125" s="18" t="s">
        <v>84</v>
      </c>
      <c r="BK125" s="141">
        <f>ROUND(I125*H125,2)</f>
        <v>0</v>
      </c>
      <c r="BL125" s="18" t="s">
        <v>629</v>
      </c>
      <c r="BM125" s="140" t="s">
        <v>3524</v>
      </c>
    </row>
    <row r="126" spans="2:65" s="1" customFormat="1" ht="11.25">
      <c r="B126" s="34"/>
      <c r="D126" s="163" t="s">
        <v>274</v>
      </c>
      <c r="F126" s="164" t="s">
        <v>3462</v>
      </c>
      <c r="I126" s="165"/>
      <c r="L126" s="34"/>
      <c r="M126" s="166"/>
      <c r="T126" s="55"/>
      <c r="AT126" s="18" t="s">
        <v>274</v>
      </c>
      <c r="AU126" s="18" t="s">
        <v>87</v>
      </c>
    </row>
    <row r="127" spans="2:65" s="13" customFormat="1" ht="11.25">
      <c r="B127" s="149"/>
      <c r="D127" s="143" t="s">
        <v>249</v>
      </c>
      <c r="E127" s="150" t="s">
        <v>19</v>
      </c>
      <c r="F127" s="151" t="s">
        <v>3463</v>
      </c>
      <c r="H127" s="152">
        <v>924</v>
      </c>
      <c r="I127" s="153"/>
      <c r="L127" s="149"/>
      <c r="M127" s="154"/>
      <c r="T127" s="155"/>
      <c r="AT127" s="150" t="s">
        <v>249</v>
      </c>
      <c r="AU127" s="150" t="s">
        <v>87</v>
      </c>
      <c r="AV127" s="13" t="s">
        <v>87</v>
      </c>
      <c r="AW127" s="13" t="s">
        <v>37</v>
      </c>
      <c r="AX127" s="13" t="s">
        <v>84</v>
      </c>
      <c r="AY127" s="150" t="s">
        <v>223</v>
      </c>
    </row>
    <row r="128" spans="2:65" s="1" customFormat="1" ht="37.9" customHeight="1">
      <c r="B128" s="34"/>
      <c r="C128" s="129" t="s">
        <v>322</v>
      </c>
      <c r="D128" s="129" t="s">
        <v>227</v>
      </c>
      <c r="E128" s="130" t="s">
        <v>3464</v>
      </c>
      <c r="F128" s="131" t="s">
        <v>3465</v>
      </c>
      <c r="G128" s="132" t="s">
        <v>563</v>
      </c>
      <c r="H128" s="133">
        <v>93</v>
      </c>
      <c r="I128" s="134"/>
      <c r="J128" s="135">
        <f>ROUND(I128*H128,2)</f>
        <v>0</v>
      </c>
      <c r="K128" s="131" t="s">
        <v>272</v>
      </c>
      <c r="L128" s="34"/>
      <c r="M128" s="136" t="s">
        <v>19</v>
      </c>
      <c r="N128" s="137" t="s">
        <v>47</v>
      </c>
      <c r="P128" s="138">
        <f>O128*H128</f>
        <v>0</v>
      </c>
      <c r="Q128" s="138">
        <v>9.0000000000000006E-5</v>
      </c>
      <c r="R128" s="138">
        <f>Q128*H128</f>
        <v>8.3700000000000007E-3</v>
      </c>
      <c r="S128" s="138">
        <v>0</v>
      </c>
      <c r="T128" s="139">
        <f>S128*H128</f>
        <v>0</v>
      </c>
      <c r="AR128" s="140" t="s">
        <v>629</v>
      </c>
      <c r="AT128" s="140" t="s">
        <v>227</v>
      </c>
      <c r="AU128" s="140" t="s">
        <v>87</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629</v>
      </c>
      <c r="BM128" s="140" t="s">
        <v>3525</v>
      </c>
    </row>
    <row r="129" spans="2:65" s="1" customFormat="1" ht="11.25">
      <c r="B129" s="34"/>
      <c r="D129" s="163" t="s">
        <v>274</v>
      </c>
      <c r="F129" s="164" t="s">
        <v>3467</v>
      </c>
      <c r="I129" s="165"/>
      <c r="L129" s="34"/>
      <c r="M129" s="166"/>
      <c r="T129" s="55"/>
      <c r="AT129" s="18" t="s">
        <v>274</v>
      </c>
      <c r="AU129" s="18" t="s">
        <v>87</v>
      </c>
    </row>
    <row r="130" spans="2:65" s="13" customFormat="1" ht="11.25">
      <c r="B130" s="149"/>
      <c r="D130" s="143" t="s">
        <v>249</v>
      </c>
      <c r="E130" s="150" t="s">
        <v>19</v>
      </c>
      <c r="F130" s="151" t="s">
        <v>3468</v>
      </c>
      <c r="H130" s="152">
        <v>93</v>
      </c>
      <c r="I130" s="153"/>
      <c r="L130" s="149"/>
      <c r="M130" s="154"/>
      <c r="T130" s="155"/>
      <c r="AT130" s="150" t="s">
        <v>249</v>
      </c>
      <c r="AU130" s="150" t="s">
        <v>87</v>
      </c>
      <c r="AV130" s="13" t="s">
        <v>87</v>
      </c>
      <c r="AW130" s="13" t="s">
        <v>37</v>
      </c>
      <c r="AX130" s="13" t="s">
        <v>84</v>
      </c>
      <c r="AY130" s="150" t="s">
        <v>223</v>
      </c>
    </row>
    <row r="131" spans="2:65" s="1" customFormat="1" ht="49.15" customHeight="1">
      <c r="B131" s="34"/>
      <c r="C131" s="129" t="s">
        <v>328</v>
      </c>
      <c r="D131" s="129" t="s">
        <v>227</v>
      </c>
      <c r="E131" s="130" t="s">
        <v>3469</v>
      </c>
      <c r="F131" s="131" t="s">
        <v>3470</v>
      </c>
      <c r="G131" s="132" t="s">
        <v>563</v>
      </c>
      <c r="H131" s="133">
        <v>1110</v>
      </c>
      <c r="I131" s="134"/>
      <c r="J131" s="135">
        <f>ROUND(I131*H131,2)</f>
        <v>0</v>
      </c>
      <c r="K131" s="131" t="s">
        <v>272</v>
      </c>
      <c r="L131" s="34"/>
      <c r="M131" s="136" t="s">
        <v>19</v>
      </c>
      <c r="N131" s="137" t="s">
        <v>47</v>
      </c>
      <c r="P131" s="138">
        <f>O131*H131</f>
        <v>0</v>
      </c>
      <c r="Q131" s="138">
        <v>0.18</v>
      </c>
      <c r="R131" s="138">
        <f>Q131*H131</f>
        <v>199.79999999999998</v>
      </c>
      <c r="S131" s="138">
        <v>0</v>
      </c>
      <c r="T131" s="139">
        <f>S131*H131</f>
        <v>0</v>
      </c>
      <c r="AR131" s="140" t="s">
        <v>629</v>
      </c>
      <c r="AT131" s="140" t="s">
        <v>227</v>
      </c>
      <c r="AU131" s="140" t="s">
        <v>87</v>
      </c>
      <c r="AY131" s="18" t="s">
        <v>223</v>
      </c>
      <c r="BE131" s="141">
        <f>IF(N131="základní",J131,0)</f>
        <v>0</v>
      </c>
      <c r="BF131" s="141">
        <f>IF(N131="snížená",J131,0)</f>
        <v>0</v>
      </c>
      <c r="BG131" s="141">
        <f>IF(N131="zákl. přenesená",J131,0)</f>
        <v>0</v>
      </c>
      <c r="BH131" s="141">
        <f>IF(N131="sníž. přenesená",J131,0)</f>
        <v>0</v>
      </c>
      <c r="BI131" s="141">
        <f>IF(N131="nulová",J131,0)</f>
        <v>0</v>
      </c>
      <c r="BJ131" s="18" t="s">
        <v>84</v>
      </c>
      <c r="BK131" s="141">
        <f>ROUND(I131*H131,2)</f>
        <v>0</v>
      </c>
      <c r="BL131" s="18" t="s">
        <v>629</v>
      </c>
      <c r="BM131" s="140" t="s">
        <v>3526</v>
      </c>
    </row>
    <row r="132" spans="2:65" s="1" customFormat="1" ht="11.25">
      <c r="B132" s="34"/>
      <c r="D132" s="163" t="s">
        <v>274</v>
      </c>
      <c r="F132" s="164" t="s">
        <v>3472</v>
      </c>
      <c r="I132" s="165"/>
      <c r="L132" s="34"/>
      <c r="M132" s="166"/>
      <c r="T132" s="55"/>
      <c r="AT132" s="18" t="s">
        <v>274</v>
      </c>
      <c r="AU132" s="18" t="s">
        <v>87</v>
      </c>
    </row>
    <row r="133" spans="2:65" s="13" customFormat="1" ht="11.25">
      <c r="B133" s="149"/>
      <c r="D133" s="143" t="s">
        <v>249</v>
      </c>
      <c r="E133" s="150" t="s">
        <v>19</v>
      </c>
      <c r="F133" s="151" t="s">
        <v>3473</v>
      </c>
      <c r="H133" s="152">
        <v>1110</v>
      </c>
      <c r="I133" s="153"/>
      <c r="L133" s="149"/>
      <c r="M133" s="154"/>
      <c r="T133" s="155"/>
      <c r="AT133" s="150" t="s">
        <v>249</v>
      </c>
      <c r="AU133" s="150" t="s">
        <v>87</v>
      </c>
      <c r="AV133" s="13" t="s">
        <v>87</v>
      </c>
      <c r="AW133" s="13" t="s">
        <v>37</v>
      </c>
      <c r="AX133" s="13" t="s">
        <v>84</v>
      </c>
      <c r="AY133" s="150" t="s">
        <v>223</v>
      </c>
    </row>
    <row r="134" spans="2:65" s="1" customFormat="1" ht="16.5" customHeight="1">
      <c r="B134" s="34"/>
      <c r="C134" s="174" t="s">
        <v>334</v>
      </c>
      <c r="D134" s="174" t="s">
        <v>314</v>
      </c>
      <c r="E134" s="175" t="s">
        <v>3474</v>
      </c>
      <c r="F134" s="176" t="s">
        <v>3475</v>
      </c>
      <c r="G134" s="177" t="s">
        <v>563</v>
      </c>
      <c r="H134" s="178">
        <v>1110</v>
      </c>
      <c r="I134" s="179"/>
      <c r="J134" s="180">
        <f>ROUND(I134*H134,2)</f>
        <v>0</v>
      </c>
      <c r="K134" s="176" t="s">
        <v>272</v>
      </c>
      <c r="L134" s="181"/>
      <c r="M134" s="182" t="s">
        <v>19</v>
      </c>
      <c r="N134" s="183" t="s">
        <v>47</v>
      </c>
      <c r="P134" s="138">
        <f>O134*H134</f>
        <v>0</v>
      </c>
      <c r="Q134" s="138">
        <v>4.2999999999999999E-4</v>
      </c>
      <c r="R134" s="138">
        <f>Q134*H134</f>
        <v>0.4773</v>
      </c>
      <c r="S134" s="138">
        <v>0</v>
      </c>
      <c r="T134" s="139">
        <f>S134*H134</f>
        <v>0</v>
      </c>
      <c r="AR134" s="140" t="s">
        <v>485</v>
      </c>
      <c r="AT134" s="140" t="s">
        <v>314</v>
      </c>
      <c r="AU134" s="140" t="s">
        <v>87</v>
      </c>
      <c r="AY134" s="18" t="s">
        <v>223</v>
      </c>
      <c r="BE134" s="141">
        <f>IF(N134="základní",J134,0)</f>
        <v>0</v>
      </c>
      <c r="BF134" s="141">
        <f>IF(N134="snížená",J134,0)</f>
        <v>0</v>
      </c>
      <c r="BG134" s="141">
        <f>IF(N134="zákl. přenesená",J134,0)</f>
        <v>0</v>
      </c>
      <c r="BH134" s="141">
        <f>IF(N134="sníž. přenesená",J134,0)</f>
        <v>0</v>
      </c>
      <c r="BI134" s="141">
        <f>IF(N134="nulová",J134,0)</f>
        <v>0</v>
      </c>
      <c r="BJ134" s="18" t="s">
        <v>84</v>
      </c>
      <c r="BK134" s="141">
        <f>ROUND(I134*H134,2)</f>
        <v>0</v>
      </c>
      <c r="BL134" s="18" t="s">
        <v>485</v>
      </c>
      <c r="BM134" s="140" t="s">
        <v>3527</v>
      </c>
    </row>
    <row r="135" spans="2:65" s="13" customFormat="1" ht="11.25">
      <c r="B135" s="149"/>
      <c r="D135" s="143" t="s">
        <v>249</v>
      </c>
      <c r="E135" s="150" t="s">
        <v>19</v>
      </c>
      <c r="F135" s="151" t="s">
        <v>3473</v>
      </c>
      <c r="H135" s="152">
        <v>1110</v>
      </c>
      <c r="I135" s="153"/>
      <c r="L135" s="149"/>
      <c r="M135" s="154"/>
      <c r="T135" s="155"/>
      <c r="AT135" s="150" t="s">
        <v>249</v>
      </c>
      <c r="AU135" s="150" t="s">
        <v>87</v>
      </c>
      <c r="AV135" s="13" t="s">
        <v>87</v>
      </c>
      <c r="AW135" s="13" t="s">
        <v>37</v>
      </c>
      <c r="AX135" s="13" t="s">
        <v>84</v>
      </c>
      <c r="AY135" s="150" t="s">
        <v>223</v>
      </c>
    </row>
    <row r="136" spans="2:65" s="1" customFormat="1" ht="49.15" customHeight="1">
      <c r="B136" s="34"/>
      <c r="C136" s="129" t="s">
        <v>340</v>
      </c>
      <c r="D136" s="129" t="s">
        <v>227</v>
      </c>
      <c r="E136" s="130" t="s">
        <v>3477</v>
      </c>
      <c r="F136" s="131" t="s">
        <v>3478</v>
      </c>
      <c r="G136" s="132" t="s">
        <v>563</v>
      </c>
      <c r="H136" s="133">
        <v>93</v>
      </c>
      <c r="I136" s="134"/>
      <c r="J136" s="135">
        <f>ROUND(I136*H136,2)</f>
        <v>0</v>
      </c>
      <c r="K136" s="131" t="s">
        <v>272</v>
      </c>
      <c r="L136" s="34"/>
      <c r="M136" s="136" t="s">
        <v>19</v>
      </c>
      <c r="N136" s="137" t="s">
        <v>47</v>
      </c>
      <c r="P136" s="138">
        <f>O136*H136</f>
        <v>0</v>
      </c>
      <c r="Q136" s="138">
        <v>0.22563</v>
      </c>
      <c r="R136" s="138">
        <f>Q136*H136</f>
        <v>20.98359</v>
      </c>
      <c r="S136" s="138">
        <v>0</v>
      </c>
      <c r="T136" s="139">
        <f>S136*H136</f>
        <v>0</v>
      </c>
      <c r="AR136" s="140" t="s">
        <v>629</v>
      </c>
      <c r="AT136" s="140" t="s">
        <v>227</v>
      </c>
      <c r="AU136" s="140" t="s">
        <v>87</v>
      </c>
      <c r="AY136" s="18" t="s">
        <v>223</v>
      </c>
      <c r="BE136" s="141">
        <f>IF(N136="základní",J136,0)</f>
        <v>0</v>
      </c>
      <c r="BF136" s="141">
        <f>IF(N136="snížená",J136,0)</f>
        <v>0</v>
      </c>
      <c r="BG136" s="141">
        <f>IF(N136="zákl. přenesená",J136,0)</f>
        <v>0</v>
      </c>
      <c r="BH136" s="141">
        <f>IF(N136="sníž. přenesená",J136,0)</f>
        <v>0</v>
      </c>
      <c r="BI136" s="141">
        <f>IF(N136="nulová",J136,0)</f>
        <v>0</v>
      </c>
      <c r="BJ136" s="18" t="s">
        <v>84</v>
      </c>
      <c r="BK136" s="141">
        <f>ROUND(I136*H136,2)</f>
        <v>0</v>
      </c>
      <c r="BL136" s="18" t="s">
        <v>629</v>
      </c>
      <c r="BM136" s="140" t="s">
        <v>3528</v>
      </c>
    </row>
    <row r="137" spans="2:65" s="1" customFormat="1" ht="11.25">
      <c r="B137" s="34"/>
      <c r="D137" s="163" t="s">
        <v>274</v>
      </c>
      <c r="F137" s="164" t="s">
        <v>3480</v>
      </c>
      <c r="I137" s="165"/>
      <c r="L137" s="34"/>
      <c r="M137" s="166"/>
      <c r="T137" s="55"/>
      <c r="AT137" s="18" t="s">
        <v>274</v>
      </c>
      <c r="AU137" s="18" t="s">
        <v>87</v>
      </c>
    </row>
    <row r="138" spans="2:65" s="13" customFormat="1" ht="33.75">
      <c r="B138" s="149"/>
      <c r="D138" s="143" t="s">
        <v>249</v>
      </c>
      <c r="E138" s="150" t="s">
        <v>19</v>
      </c>
      <c r="F138" s="151" t="s">
        <v>3481</v>
      </c>
      <c r="H138" s="152">
        <v>93</v>
      </c>
      <c r="I138" s="153"/>
      <c r="L138" s="149"/>
      <c r="M138" s="154"/>
      <c r="T138" s="155"/>
      <c r="AT138" s="150" t="s">
        <v>249</v>
      </c>
      <c r="AU138" s="150" t="s">
        <v>87</v>
      </c>
      <c r="AV138" s="13" t="s">
        <v>87</v>
      </c>
      <c r="AW138" s="13" t="s">
        <v>37</v>
      </c>
      <c r="AX138" s="13" t="s">
        <v>84</v>
      </c>
      <c r="AY138" s="150" t="s">
        <v>223</v>
      </c>
    </row>
    <row r="139" spans="2:65" s="1" customFormat="1" ht="33" customHeight="1">
      <c r="B139" s="34"/>
      <c r="C139" s="174" t="s">
        <v>346</v>
      </c>
      <c r="D139" s="174" t="s">
        <v>314</v>
      </c>
      <c r="E139" s="175" t="s">
        <v>3482</v>
      </c>
      <c r="F139" s="176" t="s">
        <v>3483</v>
      </c>
      <c r="G139" s="177" t="s">
        <v>563</v>
      </c>
      <c r="H139" s="178">
        <v>93</v>
      </c>
      <c r="I139" s="179"/>
      <c r="J139" s="180">
        <f>ROUND(I139*H139,2)</f>
        <v>0</v>
      </c>
      <c r="K139" s="176" t="s">
        <v>272</v>
      </c>
      <c r="L139" s="181"/>
      <c r="M139" s="182" t="s">
        <v>19</v>
      </c>
      <c r="N139" s="183" t="s">
        <v>47</v>
      </c>
      <c r="P139" s="138">
        <f>O139*H139</f>
        <v>0</v>
      </c>
      <c r="Q139" s="138">
        <v>6.8999999999999997E-4</v>
      </c>
      <c r="R139" s="138">
        <f>Q139*H139</f>
        <v>6.4169999999999991E-2</v>
      </c>
      <c r="S139" s="138">
        <v>0</v>
      </c>
      <c r="T139" s="139">
        <f>S139*H139</f>
        <v>0</v>
      </c>
      <c r="AR139" s="140" t="s">
        <v>485</v>
      </c>
      <c r="AT139" s="140" t="s">
        <v>314</v>
      </c>
      <c r="AU139" s="140" t="s">
        <v>87</v>
      </c>
      <c r="AY139" s="18" t="s">
        <v>223</v>
      </c>
      <c r="BE139" s="141">
        <f>IF(N139="základní",J139,0)</f>
        <v>0</v>
      </c>
      <c r="BF139" s="141">
        <f>IF(N139="snížená",J139,0)</f>
        <v>0</v>
      </c>
      <c r="BG139" s="141">
        <f>IF(N139="zákl. přenesená",J139,0)</f>
        <v>0</v>
      </c>
      <c r="BH139" s="141">
        <f>IF(N139="sníž. přenesená",J139,0)</f>
        <v>0</v>
      </c>
      <c r="BI139" s="141">
        <f>IF(N139="nulová",J139,0)</f>
        <v>0</v>
      </c>
      <c r="BJ139" s="18" t="s">
        <v>84</v>
      </c>
      <c r="BK139" s="141">
        <f>ROUND(I139*H139,2)</f>
        <v>0</v>
      </c>
      <c r="BL139" s="18" t="s">
        <v>485</v>
      </c>
      <c r="BM139" s="140" t="s">
        <v>3529</v>
      </c>
    </row>
    <row r="140" spans="2:65" s="13" customFormat="1" ht="33.75">
      <c r="B140" s="149"/>
      <c r="D140" s="143" t="s">
        <v>249</v>
      </c>
      <c r="E140" s="150" t="s">
        <v>19</v>
      </c>
      <c r="F140" s="151" t="s">
        <v>3481</v>
      </c>
      <c r="H140" s="152">
        <v>93</v>
      </c>
      <c r="I140" s="153"/>
      <c r="L140" s="149"/>
      <c r="M140" s="154"/>
      <c r="T140" s="155"/>
      <c r="AT140" s="150" t="s">
        <v>249</v>
      </c>
      <c r="AU140" s="150" t="s">
        <v>87</v>
      </c>
      <c r="AV140" s="13" t="s">
        <v>87</v>
      </c>
      <c r="AW140" s="13" t="s">
        <v>37</v>
      </c>
      <c r="AX140" s="13" t="s">
        <v>84</v>
      </c>
      <c r="AY140" s="150" t="s">
        <v>223</v>
      </c>
    </row>
    <row r="141" spans="2:65" s="1" customFormat="1" ht="24.2" customHeight="1">
      <c r="B141" s="34"/>
      <c r="C141" s="174" t="s">
        <v>353</v>
      </c>
      <c r="D141" s="174" t="s">
        <v>314</v>
      </c>
      <c r="E141" s="175" t="s">
        <v>3485</v>
      </c>
      <c r="F141" s="176" t="s">
        <v>3486</v>
      </c>
      <c r="G141" s="177" t="s">
        <v>230</v>
      </c>
      <c r="H141" s="178">
        <v>38</v>
      </c>
      <c r="I141" s="179"/>
      <c r="J141" s="180">
        <f>ROUND(I141*H141,2)</f>
        <v>0</v>
      </c>
      <c r="K141" s="176" t="s">
        <v>272</v>
      </c>
      <c r="L141" s="181"/>
      <c r="M141" s="182" t="s">
        <v>19</v>
      </c>
      <c r="N141" s="183" t="s">
        <v>47</v>
      </c>
      <c r="P141" s="138">
        <f>O141*H141</f>
        <v>0</v>
      </c>
      <c r="Q141" s="138">
        <v>1E-3</v>
      </c>
      <c r="R141" s="138">
        <f>Q141*H141</f>
        <v>3.7999999999999999E-2</v>
      </c>
      <c r="S141" s="138">
        <v>0</v>
      </c>
      <c r="T141" s="139">
        <f>S141*H141</f>
        <v>0</v>
      </c>
      <c r="AR141" s="140" t="s">
        <v>485</v>
      </c>
      <c r="AT141" s="140" t="s">
        <v>314</v>
      </c>
      <c r="AU141" s="140" t="s">
        <v>87</v>
      </c>
      <c r="AY141" s="18" t="s">
        <v>223</v>
      </c>
      <c r="BE141" s="141">
        <f>IF(N141="základní",J141,0)</f>
        <v>0</v>
      </c>
      <c r="BF141" s="141">
        <f>IF(N141="snížená",J141,0)</f>
        <v>0</v>
      </c>
      <c r="BG141" s="141">
        <f>IF(N141="zákl. přenesená",J141,0)</f>
        <v>0</v>
      </c>
      <c r="BH141" s="141">
        <f>IF(N141="sníž. přenesená",J141,0)</f>
        <v>0</v>
      </c>
      <c r="BI141" s="141">
        <f>IF(N141="nulová",J141,0)</f>
        <v>0</v>
      </c>
      <c r="BJ141" s="18" t="s">
        <v>84</v>
      </c>
      <c r="BK141" s="141">
        <f>ROUND(I141*H141,2)</f>
        <v>0</v>
      </c>
      <c r="BL141" s="18" t="s">
        <v>485</v>
      </c>
      <c r="BM141" s="140" t="s">
        <v>3530</v>
      </c>
    </row>
    <row r="142" spans="2:65" s="13" customFormat="1" ht="11.25">
      <c r="B142" s="149"/>
      <c r="D142" s="143" t="s">
        <v>249</v>
      </c>
      <c r="E142" s="150" t="s">
        <v>19</v>
      </c>
      <c r="F142" s="151" t="s">
        <v>3488</v>
      </c>
      <c r="H142" s="152">
        <v>38</v>
      </c>
      <c r="I142" s="153"/>
      <c r="L142" s="149"/>
      <c r="M142" s="154"/>
      <c r="T142" s="155"/>
      <c r="AT142" s="150" t="s">
        <v>249</v>
      </c>
      <c r="AU142" s="150" t="s">
        <v>87</v>
      </c>
      <c r="AV142" s="13" t="s">
        <v>87</v>
      </c>
      <c r="AW142" s="13" t="s">
        <v>37</v>
      </c>
      <c r="AX142" s="13" t="s">
        <v>84</v>
      </c>
      <c r="AY142" s="150" t="s">
        <v>223</v>
      </c>
    </row>
    <row r="143" spans="2:65" s="1" customFormat="1" ht="55.5" customHeight="1">
      <c r="B143" s="34"/>
      <c r="C143" s="129" t="s">
        <v>361</v>
      </c>
      <c r="D143" s="129" t="s">
        <v>227</v>
      </c>
      <c r="E143" s="130" t="s">
        <v>3489</v>
      </c>
      <c r="F143" s="131" t="s">
        <v>3490</v>
      </c>
      <c r="G143" s="132" t="s">
        <v>563</v>
      </c>
      <c r="H143" s="133">
        <v>353.25</v>
      </c>
      <c r="I143" s="134"/>
      <c r="J143" s="135">
        <f>ROUND(I143*H143,2)</f>
        <v>0</v>
      </c>
      <c r="K143" s="131" t="s">
        <v>272</v>
      </c>
      <c r="L143" s="34"/>
      <c r="M143" s="136" t="s">
        <v>19</v>
      </c>
      <c r="N143" s="137" t="s">
        <v>47</v>
      </c>
      <c r="P143" s="138">
        <f>O143*H143</f>
        <v>0</v>
      </c>
      <c r="Q143" s="138">
        <v>0</v>
      </c>
      <c r="R143" s="138">
        <f>Q143*H143</f>
        <v>0</v>
      </c>
      <c r="S143" s="138">
        <v>0</v>
      </c>
      <c r="T143" s="139">
        <f>S143*H143</f>
        <v>0</v>
      </c>
      <c r="AR143" s="140" t="s">
        <v>629</v>
      </c>
      <c r="AT143" s="140" t="s">
        <v>227</v>
      </c>
      <c r="AU143" s="140" t="s">
        <v>87</v>
      </c>
      <c r="AY143" s="18" t="s">
        <v>223</v>
      </c>
      <c r="BE143" s="141">
        <f>IF(N143="základní",J143,0)</f>
        <v>0</v>
      </c>
      <c r="BF143" s="141">
        <f>IF(N143="snížená",J143,0)</f>
        <v>0</v>
      </c>
      <c r="BG143" s="141">
        <f>IF(N143="zákl. přenesená",J143,0)</f>
        <v>0</v>
      </c>
      <c r="BH143" s="141">
        <f>IF(N143="sníž. přenesená",J143,0)</f>
        <v>0</v>
      </c>
      <c r="BI143" s="141">
        <f>IF(N143="nulová",J143,0)</f>
        <v>0</v>
      </c>
      <c r="BJ143" s="18" t="s">
        <v>84</v>
      </c>
      <c r="BK143" s="141">
        <f>ROUND(I143*H143,2)</f>
        <v>0</v>
      </c>
      <c r="BL143" s="18" t="s">
        <v>629</v>
      </c>
      <c r="BM143" s="140" t="s">
        <v>3531</v>
      </c>
    </row>
    <row r="144" spans="2:65" s="1" customFormat="1" ht="11.25">
      <c r="B144" s="34"/>
      <c r="D144" s="163" t="s">
        <v>274</v>
      </c>
      <c r="F144" s="164" t="s">
        <v>3492</v>
      </c>
      <c r="I144" s="165"/>
      <c r="L144" s="34"/>
      <c r="M144" s="166"/>
      <c r="T144" s="55"/>
      <c r="AT144" s="18" t="s">
        <v>274</v>
      </c>
      <c r="AU144" s="18" t="s">
        <v>87</v>
      </c>
    </row>
    <row r="145" spans="2:65" s="13" customFormat="1" ht="11.25">
      <c r="B145" s="149"/>
      <c r="D145" s="143" t="s">
        <v>249</v>
      </c>
      <c r="E145" s="150" t="s">
        <v>19</v>
      </c>
      <c r="F145" s="151" t="s">
        <v>3437</v>
      </c>
      <c r="H145" s="152">
        <v>353.25</v>
      </c>
      <c r="I145" s="153"/>
      <c r="L145" s="149"/>
      <c r="M145" s="154"/>
      <c r="T145" s="155"/>
      <c r="AT145" s="150" t="s">
        <v>249</v>
      </c>
      <c r="AU145" s="150" t="s">
        <v>87</v>
      </c>
      <c r="AV145" s="13" t="s">
        <v>87</v>
      </c>
      <c r="AW145" s="13" t="s">
        <v>37</v>
      </c>
      <c r="AX145" s="13" t="s">
        <v>84</v>
      </c>
      <c r="AY145" s="150" t="s">
        <v>223</v>
      </c>
    </row>
    <row r="146" spans="2:65" s="1" customFormat="1" ht="55.5" customHeight="1">
      <c r="B146" s="34"/>
      <c r="C146" s="129" t="s">
        <v>369</v>
      </c>
      <c r="D146" s="129" t="s">
        <v>227</v>
      </c>
      <c r="E146" s="130" t="s">
        <v>3493</v>
      </c>
      <c r="F146" s="131" t="s">
        <v>3494</v>
      </c>
      <c r="G146" s="132" t="s">
        <v>563</v>
      </c>
      <c r="H146" s="133">
        <v>108.75</v>
      </c>
      <c r="I146" s="134"/>
      <c r="J146" s="135">
        <f>ROUND(I146*H146,2)</f>
        <v>0</v>
      </c>
      <c r="K146" s="131" t="s">
        <v>272</v>
      </c>
      <c r="L146" s="34"/>
      <c r="M146" s="136" t="s">
        <v>19</v>
      </c>
      <c r="N146" s="137" t="s">
        <v>47</v>
      </c>
      <c r="P146" s="138">
        <f>O146*H146</f>
        <v>0</v>
      </c>
      <c r="Q146" s="138">
        <v>0</v>
      </c>
      <c r="R146" s="138">
        <f>Q146*H146</f>
        <v>0</v>
      </c>
      <c r="S146" s="138">
        <v>0</v>
      </c>
      <c r="T146" s="139">
        <f>S146*H146</f>
        <v>0</v>
      </c>
      <c r="AR146" s="140" t="s">
        <v>629</v>
      </c>
      <c r="AT146" s="140" t="s">
        <v>227</v>
      </c>
      <c r="AU146" s="140" t="s">
        <v>87</v>
      </c>
      <c r="AY146" s="18" t="s">
        <v>223</v>
      </c>
      <c r="BE146" s="141">
        <f>IF(N146="základní",J146,0)</f>
        <v>0</v>
      </c>
      <c r="BF146" s="141">
        <f>IF(N146="snížená",J146,0)</f>
        <v>0</v>
      </c>
      <c r="BG146" s="141">
        <f>IF(N146="zákl. přenesená",J146,0)</f>
        <v>0</v>
      </c>
      <c r="BH146" s="141">
        <f>IF(N146="sníž. přenesená",J146,0)</f>
        <v>0</v>
      </c>
      <c r="BI146" s="141">
        <f>IF(N146="nulová",J146,0)</f>
        <v>0</v>
      </c>
      <c r="BJ146" s="18" t="s">
        <v>84</v>
      </c>
      <c r="BK146" s="141">
        <f>ROUND(I146*H146,2)</f>
        <v>0</v>
      </c>
      <c r="BL146" s="18" t="s">
        <v>629</v>
      </c>
      <c r="BM146" s="140" t="s">
        <v>3532</v>
      </c>
    </row>
    <row r="147" spans="2:65" s="1" customFormat="1" ht="11.25">
      <c r="B147" s="34"/>
      <c r="D147" s="163" t="s">
        <v>274</v>
      </c>
      <c r="F147" s="164" t="s">
        <v>3496</v>
      </c>
      <c r="I147" s="165"/>
      <c r="L147" s="34"/>
      <c r="M147" s="166"/>
      <c r="T147" s="55"/>
      <c r="AT147" s="18" t="s">
        <v>274</v>
      </c>
      <c r="AU147" s="18" t="s">
        <v>87</v>
      </c>
    </row>
    <row r="148" spans="2:65" s="13" customFormat="1" ht="22.5">
      <c r="B148" s="149"/>
      <c r="D148" s="143" t="s">
        <v>249</v>
      </c>
      <c r="E148" s="150" t="s">
        <v>19</v>
      </c>
      <c r="F148" s="151" t="s">
        <v>3439</v>
      </c>
      <c r="H148" s="152">
        <v>108.75</v>
      </c>
      <c r="I148" s="153"/>
      <c r="L148" s="149"/>
      <c r="M148" s="154"/>
      <c r="T148" s="155"/>
      <c r="AT148" s="150" t="s">
        <v>249</v>
      </c>
      <c r="AU148" s="150" t="s">
        <v>87</v>
      </c>
      <c r="AV148" s="13" t="s">
        <v>87</v>
      </c>
      <c r="AW148" s="13" t="s">
        <v>37</v>
      </c>
      <c r="AX148" s="13" t="s">
        <v>84</v>
      </c>
      <c r="AY148" s="150" t="s">
        <v>223</v>
      </c>
    </row>
    <row r="149" spans="2:65" s="1" customFormat="1" ht="55.5" customHeight="1">
      <c r="B149" s="34"/>
      <c r="C149" s="129" t="s">
        <v>7</v>
      </c>
      <c r="D149" s="129" t="s">
        <v>227</v>
      </c>
      <c r="E149" s="130" t="s">
        <v>3497</v>
      </c>
      <c r="F149" s="131" t="s">
        <v>3498</v>
      </c>
      <c r="G149" s="132" t="s">
        <v>563</v>
      </c>
      <c r="H149" s="133">
        <v>93</v>
      </c>
      <c r="I149" s="134"/>
      <c r="J149" s="135">
        <f>ROUND(I149*H149,2)</f>
        <v>0</v>
      </c>
      <c r="K149" s="131" t="s">
        <v>272</v>
      </c>
      <c r="L149" s="34"/>
      <c r="M149" s="136" t="s">
        <v>19</v>
      </c>
      <c r="N149" s="137" t="s">
        <v>47</v>
      </c>
      <c r="P149" s="138">
        <f>O149*H149</f>
        <v>0</v>
      </c>
      <c r="Q149" s="138">
        <v>0</v>
      </c>
      <c r="R149" s="138">
        <f>Q149*H149</f>
        <v>0</v>
      </c>
      <c r="S149" s="138">
        <v>0</v>
      </c>
      <c r="T149" s="139">
        <f>S149*H149</f>
        <v>0</v>
      </c>
      <c r="AR149" s="140" t="s">
        <v>629</v>
      </c>
      <c r="AT149" s="140" t="s">
        <v>227</v>
      </c>
      <c r="AU149" s="140" t="s">
        <v>87</v>
      </c>
      <c r="AY149" s="18" t="s">
        <v>223</v>
      </c>
      <c r="BE149" s="141">
        <f>IF(N149="základní",J149,0)</f>
        <v>0</v>
      </c>
      <c r="BF149" s="141">
        <f>IF(N149="snížená",J149,0)</f>
        <v>0</v>
      </c>
      <c r="BG149" s="141">
        <f>IF(N149="zákl. přenesená",J149,0)</f>
        <v>0</v>
      </c>
      <c r="BH149" s="141">
        <f>IF(N149="sníž. přenesená",J149,0)</f>
        <v>0</v>
      </c>
      <c r="BI149" s="141">
        <f>IF(N149="nulová",J149,0)</f>
        <v>0</v>
      </c>
      <c r="BJ149" s="18" t="s">
        <v>84</v>
      </c>
      <c r="BK149" s="141">
        <f>ROUND(I149*H149,2)</f>
        <v>0</v>
      </c>
      <c r="BL149" s="18" t="s">
        <v>629</v>
      </c>
      <c r="BM149" s="140" t="s">
        <v>3533</v>
      </c>
    </row>
    <row r="150" spans="2:65" s="1" customFormat="1" ht="11.25">
      <c r="B150" s="34"/>
      <c r="D150" s="163" t="s">
        <v>274</v>
      </c>
      <c r="F150" s="164" t="s">
        <v>3500</v>
      </c>
      <c r="I150" s="165"/>
      <c r="L150" s="34"/>
      <c r="M150" s="166"/>
      <c r="T150" s="55"/>
      <c r="AT150" s="18" t="s">
        <v>274</v>
      </c>
      <c r="AU150" s="18" t="s">
        <v>87</v>
      </c>
    </row>
    <row r="151" spans="2:65" s="13" customFormat="1" ht="33.75">
      <c r="B151" s="149"/>
      <c r="D151" s="143" t="s">
        <v>249</v>
      </c>
      <c r="E151" s="150" t="s">
        <v>19</v>
      </c>
      <c r="F151" s="151" t="s">
        <v>3444</v>
      </c>
      <c r="H151" s="152">
        <v>93</v>
      </c>
      <c r="I151" s="153"/>
      <c r="L151" s="149"/>
      <c r="M151" s="154"/>
      <c r="T151" s="155"/>
      <c r="AT151" s="150" t="s">
        <v>249</v>
      </c>
      <c r="AU151" s="150" t="s">
        <v>87</v>
      </c>
      <c r="AV151" s="13" t="s">
        <v>87</v>
      </c>
      <c r="AW151" s="13" t="s">
        <v>37</v>
      </c>
      <c r="AX151" s="13" t="s">
        <v>84</v>
      </c>
      <c r="AY151" s="150" t="s">
        <v>223</v>
      </c>
    </row>
    <row r="152" spans="2:65" s="1" customFormat="1" ht="16.5" customHeight="1">
      <c r="B152" s="34"/>
      <c r="C152" s="174" t="s">
        <v>382</v>
      </c>
      <c r="D152" s="174" t="s">
        <v>314</v>
      </c>
      <c r="E152" s="175" t="s">
        <v>3243</v>
      </c>
      <c r="F152" s="176" t="s">
        <v>3244</v>
      </c>
      <c r="G152" s="177" t="s">
        <v>265</v>
      </c>
      <c r="H152" s="178">
        <v>45.676000000000002</v>
      </c>
      <c r="I152" s="179"/>
      <c r="J152" s="180">
        <f>ROUND(I152*H152,2)</f>
        <v>0</v>
      </c>
      <c r="K152" s="176" t="s">
        <v>272</v>
      </c>
      <c r="L152" s="181"/>
      <c r="M152" s="182" t="s">
        <v>19</v>
      </c>
      <c r="N152" s="183" t="s">
        <v>47</v>
      </c>
      <c r="P152" s="138">
        <f>O152*H152</f>
        <v>0</v>
      </c>
      <c r="Q152" s="138">
        <v>0</v>
      </c>
      <c r="R152" s="138">
        <f>Q152*H152</f>
        <v>0</v>
      </c>
      <c r="S152" s="138">
        <v>0</v>
      </c>
      <c r="T152" s="139">
        <f>S152*H152</f>
        <v>0</v>
      </c>
      <c r="AR152" s="140" t="s">
        <v>3219</v>
      </c>
      <c r="AT152" s="140" t="s">
        <v>314</v>
      </c>
      <c r="AU152" s="140" t="s">
        <v>87</v>
      </c>
      <c r="AY152" s="18" t="s">
        <v>223</v>
      </c>
      <c r="BE152" s="141">
        <f>IF(N152="základní",J152,0)</f>
        <v>0</v>
      </c>
      <c r="BF152" s="141">
        <f>IF(N152="snížená",J152,0)</f>
        <v>0</v>
      </c>
      <c r="BG152" s="141">
        <f>IF(N152="zákl. přenesená",J152,0)</f>
        <v>0</v>
      </c>
      <c r="BH152" s="141">
        <f>IF(N152="sníž. přenesená",J152,0)</f>
        <v>0</v>
      </c>
      <c r="BI152" s="141">
        <f>IF(N152="nulová",J152,0)</f>
        <v>0</v>
      </c>
      <c r="BJ152" s="18" t="s">
        <v>84</v>
      </c>
      <c r="BK152" s="141">
        <f>ROUND(I152*H152,2)</f>
        <v>0</v>
      </c>
      <c r="BL152" s="18" t="s">
        <v>629</v>
      </c>
      <c r="BM152" s="140" t="s">
        <v>3534</v>
      </c>
    </row>
    <row r="153" spans="2:65" s="12" customFormat="1" ht="11.25">
      <c r="B153" s="142"/>
      <c r="D153" s="143" t="s">
        <v>249</v>
      </c>
      <c r="E153" s="144" t="s">
        <v>19</v>
      </c>
      <c r="F153" s="145" t="s">
        <v>351</v>
      </c>
      <c r="H153" s="144" t="s">
        <v>19</v>
      </c>
      <c r="I153" s="146"/>
      <c r="L153" s="142"/>
      <c r="M153" s="147"/>
      <c r="T153" s="148"/>
      <c r="AT153" s="144" t="s">
        <v>249</v>
      </c>
      <c r="AU153" s="144" t="s">
        <v>87</v>
      </c>
      <c r="AV153" s="12" t="s">
        <v>84</v>
      </c>
      <c r="AW153" s="12" t="s">
        <v>37</v>
      </c>
      <c r="AX153" s="12" t="s">
        <v>76</v>
      </c>
      <c r="AY153" s="144" t="s">
        <v>223</v>
      </c>
    </row>
    <row r="154" spans="2:65" s="13" customFormat="1" ht="11.25">
      <c r="B154" s="149"/>
      <c r="D154" s="143" t="s">
        <v>249</v>
      </c>
      <c r="E154" s="150" t="s">
        <v>19</v>
      </c>
      <c r="F154" s="151" t="s">
        <v>3502</v>
      </c>
      <c r="H154" s="152">
        <v>22.838000000000001</v>
      </c>
      <c r="I154" s="153"/>
      <c r="L154" s="149"/>
      <c r="M154" s="154"/>
      <c r="T154" s="155"/>
      <c r="AT154" s="150" t="s">
        <v>249</v>
      </c>
      <c r="AU154" s="150" t="s">
        <v>87</v>
      </c>
      <c r="AV154" s="13" t="s">
        <v>87</v>
      </c>
      <c r="AW154" s="13" t="s">
        <v>37</v>
      </c>
      <c r="AX154" s="13" t="s">
        <v>84</v>
      </c>
      <c r="AY154" s="150" t="s">
        <v>223</v>
      </c>
    </row>
    <row r="155" spans="2:65" s="13" customFormat="1" ht="11.25">
      <c r="B155" s="149"/>
      <c r="D155" s="143" t="s">
        <v>249</v>
      </c>
      <c r="F155" s="151" t="s">
        <v>3503</v>
      </c>
      <c r="H155" s="152">
        <v>45.676000000000002</v>
      </c>
      <c r="I155" s="153"/>
      <c r="L155" s="149"/>
      <c r="M155" s="154"/>
      <c r="T155" s="155"/>
      <c r="AT155" s="150" t="s">
        <v>249</v>
      </c>
      <c r="AU155" s="150" t="s">
        <v>87</v>
      </c>
      <c r="AV155" s="13" t="s">
        <v>87</v>
      </c>
      <c r="AW155" s="13" t="s">
        <v>4</v>
      </c>
      <c r="AX155" s="13" t="s">
        <v>84</v>
      </c>
      <c r="AY155" s="150" t="s">
        <v>223</v>
      </c>
    </row>
    <row r="156" spans="2:65" s="1" customFormat="1" ht="16.5" customHeight="1">
      <c r="B156" s="34"/>
      <c r="C156" s="174" t="s">
        <v>391</v>
      </c>
      <c r="D156" s="174" t="s">
        <v>314</v>
      </c>
      <c r="E156" s="175" t="s">
        <v>354</v>
      </c>
      <c r="F156" s="176" t="s">
        <v>3504</v>
      </c>
      <c r="G156" s="177" t="s">
        <v>265</v>
      </c>
      <c r="H156" s="178">
        <v>98.91</v>
      </c>
      <c r="I156" s="179"/>
      <c r="J156" s="180">
        <f>ROUND(I156*H156,2)</f>
        <v>0</v>
      </c>
      <c r="K156" s="176" t="s">
        <v>3505</v>
      </c>
      <c r="L156" s="181"/>
      <c r="M156" s="182" t="s">
        <v>19</v>
      </c>
      <c r="N156" s="183" t="s">
        <v>47</v>
      </c>
      <c r="P156" s="138">
        <f>O156*H156</f>
        <v>0</v>
      </c>
      <c r="Q156" s="138">
        <v>0</v>
      </c>
      <c r="R156" s="138">
        <f>Q156*H156</f>
        <v>0</v>
      </c>
      <c r="S156" s="138">
        <v>0</v>
      </c>
      <c r="T156" s="139">
        <f>S156*H156</f>
        <v>0</v>
      </c>
      <c r="AR156" s="140" t="s">
        <v>268</v>
      </c>
      <c r="AT156" s="140" t="s">
        <v>314</v>
      </c>
      <c r="AU156" s="140" t="s">
        <v>87</v>
      </c>
      <c r="AY156" s="18" t="s">
        <v>223</v>
      </c>
      <c r="BE156" s="141">
        <f>IF(N156="základní",J156,0)</f>
        <v>0</v>
      </c>
      <c r="BF156" s="141">
        <f>IF(N156="snížená",J156,0)</f>
        <v>0</v>
      </c>
      <c r="BG156" s="141">
        <f>IF(N156="zákl. přenesená",J156,0)</f>
        <v>0</v>
      </c>
      <c r="BH156" s="141">
        <f>IF(N156="sníž. přenesená",J156,0)</f>
        <v>0</v>
      </c>
      <c r="BI156" s="141">
        <f>IF(N156="nulová",J156,0)</f>
        <v>0</v>
      </c>
      <c r="BJ156" s="18" t="s">
        <v>84</v>
      </c>
      <c r="BK156" s="141">
        <f>ROUND(I156*H156,2)</f>
        <v>0</v>
      </c>
      <c r="BL156" s="18" t="s">
        <v>232</v>
      </c>
      <c r="BM156" s="140" t="s">
        <v>3535</v>
      </c>
    </row>
    <row r="157" spans="2:65" s="12" customFormat="1" ht="11.25">
      <c r="B157" s="142"/>
      <c r="D157" s="143" t="s">
        <v>249</v>
      </c>
      <c r="E157" s="144" t="s">
        <v>19</v>
      </c>
      <c r="F157" s="145" t="s">
        <v>351</v>
      </c>
      <c r="H157" s="144" t="s">
        <v>19</v>
      </c>
      <c r="I157" s="146"/>
      <c r="L157" s="142"/>
      <c r="M157" s="147"/>
      <c r="T157" s="148"/>
      <c r="AT157" s="144" t="s">
        <v>249</v>
      </c>
      <c r="AU157" s="144" t="s">
        <v>87</v>
      </c>
      <c r="AV157" s="12" t="s">
        <v>84</v>
      </c>
      <c r="AW157" s="12" t="s">
        <v>37</v>
      </c>
      <c r="AX157" s="12" t="s">
        <v>76</v>
      </c>
      <c r="AY157" s="144" t="s">
        <v>223</v>
      </c>
    </row>
    <row r="158" spans="2:65" s="13" customFormat="1" ht="11.25">
      <c r="B158" s="149"/>
      <c r="D158" s="143" t="s">
        <v>249</v>
      </c>
      <c r="E158" s="150" t="s">
        <v>19</v>
      </c>
      <c r="F158" s="151" t="s">
        <v>3507</v>
      </c>
      <c r="H158" s="152">
        <v>49.454999999999998</v>
      </c>
      <c r="I158" s="153"/>
      <c r="L158" s="149"/>
      <c r="M158" s="154"/>
      <c r="T158" s="155"/>
      <c r="AT158" s="150" t="s">
        <v>249</v>
      </c>
      <c r="AU158" s="150" t="s">
        <v>87</v>
      </c>
      <c r="AV158" s="13" t="s">
        <v>87</v>
      </c>
      <c r="AW158" s="13" t="s">
        <v>37</v>
      </c>
      <c r="AX158" s="13" t="s">
        <v>84</v>
      </c>
      <c r="AY158" s="150" t="s">
        <v>223</v>
      </c>
    </row>
    <row r="159" spans="2:65" s="13" customFormat="1" ht="11.25">
      <c r="B159" s="149"/>
      <c r="D159" s="143" t="s">
        <v>249</v>
      </c>
      <c r="F159" s="151" t="s">
        <v>3508</v>
      </c>
      <c r="H159" s="152">
        <v>98.91</v>
      </c>
      <c r="I159" s="153"/>
      <c r="L159" s="149"/>
      <c r="M159" s="154"/>
      <c r="T159" s="155"/>
      <c r="AT159" s="150" t="s">
        <v>249</v>
      </c>
      <c r="AU159" s="150" t="s">
        <v>87</v>
      </c>
      <c r="AV159" s="13" t="s">
        <v>87</v>
      </c>
      <c r="AW159" s="13" t="s">
        <v>4</v>
      </c>
      <c r="AX159" s="13" t="s">
        <v>84</v>
      </c>
      <c r="AY159" s="150" t="s">
        <v>223</v>
      </c>
    </row>
    <row r="160" spans="2:65" s="1" customFormat="1" ht="16.5" customHeight="1">
      <c r="B160" s="34"/>
      <c r="C160" s="174" t="s">
        <v>397</v>
      </c>
      <c r="D160" s="174" t="s">
        <v>314</v>
      </c>
      <c r="E160" s="175" t="s">
        <v>315</v>
      </c>
      <c r="F160" s="176" t="s">
        <v>316</v>
      </c>
      <c r="G160" s="177" t="s">
        <v>265</v>
      </c>
      <c r="H160" s="178">
        <v>83.7</v>
      </c>
      <c r="I160" s="179"/>
      <c r="J160" s="180">
        <f>ROUND(I160*H160,2)</f>
        <v>0</v>
      </c>
      <c r="K160" s="176" t="s">
        <v>272</v>
      </c>
      <c r="L160" s="181"/>
      <c r="M160" s="182" t="s">
        <v>19</v>
      </c>
      <c r="N160" s="183" t="s">
        <v>47</v>
      </c>
      <c r="P160" s="138">
        <f>O160*H160</f>
        <v>0</v>
      </c>
      <c r="Q160" s="138">
        <v>0</v>
      </c>
      <c r="R160" s="138">
        <f>Q160*H160</f>
        <v>0</v>
      </c>
      <c r="S160" s="138">
        <v>0</v>
      </c>
      <c r="T160" s="139">
        <f>S160*H160</f>
        <v>0</v>
      </c>
      <c r="AR160" s="140" t="s">
        <v>268</v>
      </c>
      <c r="AT160" s="140" t="s">
        <v>314</v>
      </c>
      <c r="AU160" s="140" t="s">
        <v>87</v>
      </c>
      <c r="AY160" s="18" t="s">
        <v>223</v>
      </c>
      <c r="BE160" s="141">
        <f>IF(N160="základní",J160,0)</f>
        <v>0</v>
      </c>
      <c r="BF160" s="141">
        <f>IF(N160="snížená",J160,0)</f>
        <v>0</v>
      </c>
      <c r="BG160" s="141">
        <f>IF(N160="zákl. přenesená",J160,0)</f>
        <v>0</v>
      </c>
      <c r="BH160" s="141">
        <f>IF(N160="sníž. přenesená",J160,0)</f>
        <v>0</v>
      </c>
      <c r="BI160" s="141">
        <f>IF(N160="nulová",J160,0)</f>
        <v>0</v>
      </c>
      <c r="BJ160" s="18" t="s">
        <v>84</v>
      </c>
      <c r="BK160" s="141">
        <f>ROUND(I160*H160,2)</f>
        <v>0</v>
      </c>
      <c r="BL160" s="18" t="s">
        <v>232</v>
      </c>
      <c r="BM160" s="140" t="s">
        <v>3536</v>
      </c>
    </row>
    <row r="161" spans="2:51" s="12" customFormat="1" ht="11.25">
      <c r="B161" s="142"/>
      <c r="D161" s="143" t="s">
        <v>249</v>
      </c>
      <c r="E161" s="144" t="s">
        <v>19</v>
      </c>
      <c r="F161" s="145" t="s">
        <v>351</v>
      </c>
      <c r="H161" s="144" t="s">
        <v>19</v>
      </c>
      <c r="I161" s="146"/>
      <c r="L161" s="142"/>
      <c r="M161" s="147"/>
      <c r="T161" s="148"/>
      <c r="AT161" s="144" t="s">
        <v>249</v>
      </c>
      <c r="AU161" s="144" t="s">
        <v>87</v>
      </c>
      <c r="AV161" s="12" t="s">
        <v>84</v>
      </c>
      <c r="AW161" s="12" t="s">
        <v>37</v>
      </c>
      <c r="AX161" s="12" t="s">
        <v>76</v>
      </c>
      <c r="AY161" s="144" t="s">
        <v>223</v>
      </c>
    </row>
    <row r="162" spans="2:51" s="13" customFormat="1" ht="11.25">
      <c r="B162" s="149"/>
      <c r="D162" s="143" t="s">
        <v>249</v>
      </c>
      <c r="E162" s="150" t="s">
        <v>19</v>
      </c>
      <c r="F162" s="151" t="s">
        <v>3510</v>
      </c>
      <c r="H162" s="152">
        <v>41.85</v>
      </c>
      <c r="I162" s="153"/>
      <c r="L162" s="149"/>
      <c r="M162" s="154"/>
      <c r="T162" s="155"/>
      <c r="AT162" s="150" t="s">
        <v>249</v>
      </c>
      <c r="AU162" s="150" t="s">
        <v>87</v>
      </c>
      <c r="AV162" s="13" t="s">
        <v>87</v>
      </c>
      <c r="AW162" s="13" t="s">
        <v>37</v>
      </c>
      <c r="AX162" s="13" t="s">
        <v>84</v>
      </c>
      <c r="AY162" s="150" t="s">
        <v>223</v>
      </c>
    </row>
    <row r="163" spans="2:51" s="13" customFormat="1" ht="11.25">
      <c r="B163" s="149"/>
      <c r="D163" s="143" t="s">
        <v>249</v>
      </c>
      <c r="F163" s="151" t="s">
        <v>3511</v>
      </c>
      <c r="H163" s="152">
        <v>83.7</v>
      </c>
      <c r="I163" s="153"/>
      <c r="L163" s="149"/>
      <c r="M163" s="188"/>
      <c r="N163" s="189"/>
      <c r="O163" s="189"/>
      <c r="P163" s="189"/>
      <c r="Q163" s="189"/>
      <c r="R163" s="189"/>
      <c r="S163" s="189"/>
      <c r="T163" s="190"/>
      <c r="AT163" s="150" t="s">
        <v>249</v>
      </c>
      <c r="AU163" s="150" t="s">
        <v>87</v>
      </c>
      <c r="AV163" s="13" t="s">
        <v>87</v>
      </c>
      <c r="AW163" s="13" t="s">
        <v>4</v>
      </c>
      <c r="AX163" s="13" t="s">
        <v>84</v>
      </c>
      <c r="AY163" s="150" t="s">
        <v>223</v>
      </c>
    </row>
    <row r="164" spans="2:51" s="1" customFormat="1" ht="6.95" customHeight="1">
      <c r="B164" s="43"/>
      <c r="C164" s="44"/>
      <c r="D164" s="44"/>
      <c r="E164" s="44"/>
      <c r="F164" s="44"/>
      <c r="G164" s="44"/>
      <c r="H164" s="44"/>
      <c r="I164" s="44"/>
      <c r="J164" s="44"/>
      <c r="K164" s="44"/>
      <c r="L164" s="34"/>
    </row>
  </sheetData>
  <sheetProtection algorithmName="SHA-512" hashValue="K7O0hVdBBdxumdHozSLGKcAjCJpzZoncj9Z3kFvi7aWYaWO3GGjFNYvS2WGubnJHcpQBs/oOU09USrvpywlUCw==" saltValue="lqsHQZ5xWxMeyA/2RXkWssChp0lMHcLlaG1NS0cOE4LztpvYBd6QN7YlruqyCGR0ivxfOESEV5p2bSWLjHfgLg==" spinCount="100000" sheet="1" objects="1" scenarios="1" formatColumns="0" formatRows="0" autoFilter="0"/>
  <autoFilter ref="C83:K163" xr:uid="{00000000-0009-0000-0000-000019000000}"/>
  <mergeCells count="9">
    <mergeCell ref="E50:H50"/>
    <mergeCell ref="E74:H74"/>
    <mergeCell ref="E76:H76"/>
    <mergeCell ref="L2:V2"/>
    <mergeCell ref="E7:H7"/>
    <mergeCell ref="E9:H9"/>
    <mergeCell ref="E18:H18"/>
    <mergeCell ref="E27:H27"/>
    <mergeCell ref="E48:H48"/>
  </mergeCells>
  <hyperlinks>
    <hyperlink ref="F101" r:id="rId1" xr:uid="{00000000-0004-0000-1900-000000000000}"/>
    <hyperlink ref="F109" r:id="rId2" xr:uid="{00000000-0004-0000-1900-000001000000}"/>
    <hyperlink ref="F112" r:id="rId3" xr:uid="{00000000-0004-0000-1900-000002000000}"/>
    <hyperlink ref="F115" r:id="rId4" xr:uid="{00000000-0004-0000-1900-000003000000}"/>
    <hyperlink ref="F118" r:id="rId5" xr:uid="{00000000-0004-0000-1900-000004000000}"/>
    <hyperlink ref="F121" r:id="rId6" xr:uid="{00000000-0004-0000-1900-000005000000}"/>
    <hyperlink ref="F123" r:id="rId7" xr:uid="{00000000-0004-0000-1900-000006000000}"/>
    <hyperlink ref="F126" r:id="rId8" xr:uid="{00000000-0004-0000-1900-000007000000}"/>
    <hyperlink ref="F129" r:id="rId9" xr:uid="{00000000-0004-0000-1900-000008000000}"/>
    <hyperlink ref="F132" r:id="rId10" xr:uid="{00000000-0004-0000-1900-000009000000}"/>
    <hyperlink ref="F137" r:id="rId11" xr:uid="{00000000-0004-0000-1900-00000A000000}"/>
    <hyperlink ref="F144" r:id="rId12" xr:uid="{00000000-0004-0000-1900-00000B000000}"/>
    <hyperlink ref="F147" r:id="rId13" xr:uid="{00000000-0004-0000-1900-00000C000000}"/>
    <hyperlink ref="F150" r:id="rId14" xr:uid="{00000000-0004-0000-1900-00000D000000}"/>
  </hyperlinks>
  <pageMargins left="0.39370078740157483" right="0.39370078740157483" top="0.39370078740157483" bottom="0.39370078740157483" header="0" footer="0"/>
  <pageSetup paperSize="9" scale="76" fitToHeight="0" orientation="portrait" r:id="rId15"/>
  <headerFooter>
    <oddFooter>&amp;CStrana &amp;P z &amp;N</oddFooter>
  </headerFooter>
  <drawing r:id="rId16"/>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2:BM23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169</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3537</v>
      </c>
      <c r="F9" s="322"/>
      <c r="G9" s="322"/>
      <c r="H9" s="322"/>
      <c r="L9" s="34"/>
    </row>
    <row r="10" spans="2:46" s="1" customFormat="1" ht="11.25">
      <c r="B10" s="34"/>
      <c r="L10" s="34"/>
    </row>
    <row r="11" spans="2:46" s="1" customFormat="1" ht="12" customHeight="1">
      <c r="B11" s="34"/>
      <c r="D11" s="28" t="s">
        <v>18</v>
      </c>
      <c r="F11" s="26" t="s">
        <v>131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2030</v>
      </c>
      <c r="I13" s="25" t="s">
        <v>27</v>
      </c>
      <c r="J13" s="30" t="s">
        <v>2031</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ROUNDUP(J86,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ROUNDUP((SUM(BE86:BE230)),  2)</f>
        <v>0</v>
      </c>
      <c r="I33" s="91">
        <v>0.21</v>
      </c>
      <c r="J33" s="90">
        <f>ROUNDUP(((SUM(BE86:BE230))*I33),  2)</f>
        <v>0</v>
      </c>
      <c r="L33" s="34"/>
    </row>
    <row r="34" spans="2:12" s="1" customFormat="1" ht="14.45" customHeight="1">
      <c r="B34" s="34"/>
      <c r="E34" s="28" t="s">
        <v>48</v>
      </c>
      <c r="F34" s="90">
        <f>ROUNDUP((SUM(BF86:BF230)),  2)</f>
        <v>0</v>
      </c>
      <c r="I34" s="91">
        <v>0.12</v>
      </c>
      <c r="J34" s="90">
        <f>ROUNDUP(((SUM(BF86:BF230))*I34),  2)</f>
        <v>0</v>
      </c>
      <c r="L34" s="34"/>
    </row>
    <row r="35" spans="2:12" s="1" customFormat="1" ht="14.45" hidden="1" customHeight="1">
      <c r="B35" s="34"/>
      <c r="E35" s="28" t="s">
        <v>49</v>
      </c>
      <c r="F35" s="90">
        <f>ROUNDUP((SUM(BG86:BG230)),  2)</f>
        <v>0</v>
      </c>
      <c r="I35" s="91">
        <v>0.21</v>
      </c>
      <c r="J35" s="90">
        <f>0</f>
        <v>0</v>
      </c>
      <c r="L35" s="34"/>
    </row>
    <row r="36" spans="2:12" s="1" customFormat="1" ht="14.45" hidden="1" customHeight="1">
      <c r="B36" s="34"/>
      <c r="E36" s="28" t="s">
        <v>50</v>
      </c>
      <c r="F36" s="90">
        <f>ROUNDUP((SUM(BH86:BH230)),  2)</f>
        <v>0</v>
      </c>
      <c r="I36" s="91">
        <v>0.12</v>
      </c>
      <c r="J36" s="90">
        <f>0</f>
        <v>0</v>
      </c>
      <c r="L36" s="34"/>
    </row>
    <row r="37" spans="2:12" s="1" customFormat="1" ht="14.45" hidden="1" customHeight="1">
      <c r="B37" s="34"/>
      <c r="E37" s="28" t="s">
        <v>51</v>
      </c>
      <c r="F37" s="90">
        <f>ROUNDUP((SUM(BI86:BI230)),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IO 801.1 - IO 801.1 - Vegetační úpravy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J86</f>
        <v>0</v>
      </c>
      <c r="L59" s="34"/>
      <c r="AU59" s="18" t="s">
        <v>186</v>
      </c>
    </row>
    <row r="60" spans="2:47" s="8" customFormat="1" ht="24.95" customHeight="1">
      <c r="B60" s="101"/>
      <c r="D60" s="102" t="s">
        <v>187</v>
      </c>
      <c r="E60" s="103"/>
      <c r="F60" s="103"/>
      <c r="G60" s="103"/>
      <c r="H60" s="103"/>
      <c r="I60" s="103"/>
      <c r="J60" s="104">
        <f>J87</f>
        <v>0</v>
      </c>
      <c r="L60" s="101"/>
    </row>
    <row r="61" spans="2:47" s="9" customFormat="1" ht="19.899999999999999" customHeight="1">
      <c r="B61" s="105"/>
      <c r="D61" s="106" t="s">
        <v>188</v>
      </c>
      <c r="E61" s="107"/>
      <c r="F61" s="107"/>
      <c r="G61" s="107"/>
      <c r="H61" s="107"/>
      <c r="I61" s="107"/>
      <c r="J61" s="108">
        <f>J88</f>
        <v>0</v>
      </c>
      <c r="L61" s="105"/>
    </row>
    <row r="62" spans="2:47" s="9" customFormat="1" ht="14.85" customHeight="1">
      <c r="B62" s="105"/>
      <c r="D62" s="106" t="s">
        <v>189</v>
      </c>
      <c r="E62" s="107"/>
      <c r="F62" s="107"/>
      <c r="G62" s="107"/>
      <c r="H62" s="107"/>
      <c r="I62" s="107"/>
      <c r="J62" s="108">
        <f>J95</f>
        <v>0</v>
      </c>
      <c r="L62" s="105"/>
    </row>
    <row r="63" spans="2:47" s="9" customFormat="1" ht="14.85" customHeight="1">
      <c r="B63" s="105"/>
      <c r="D63" s="106" t="s">
        <v>3538</v>
      </c>
      <c r="E63" s="107"/>
      <c r="F63" s="107"/>
      <c r="G63" s="107"/>
      <c r="H63" s="107"/>
      <c r="I63" s="107"/>
      <c r="J63" s="108">
        <f>J109</f>
        <v>0</v>
      </c>
      <c r="L63" s="105"/>
    </row>
    <row r="64" spans="2:47" s="9" customFormat="1" ht="14.85" customHeight="1">
      <c r="B64" s="105"/>
      <c r="D64" s="106" t="s">
        <v>3539</v>
      </c>
      <c r="E64" s="107"/>
      <c r="F64" s="107"/>
      <c r="G64" s="107"/>
      <c r="H64" s="107"/>
      <c r="I64" s="107"/>
      <c r="J64" s="108">
        <f>J141</f>
        <v>0</v>
      </c>
      <c r="L64" s="105"/>
    </row>
    <row r="65" spans="2:12" s="9" customFormat="1" ht="19.899999999999999" customHeight="1">
      <c r="B65" s="105"/>
      <c r="D65" s="106" t="s">
        <v>202</v>
      </c>
      <c r="E65" s="107"/>
      <c r="F65" s="107"/>
      <c r="G65" s="107"/>
      <c r="H65" s="107"/>
      <c r="I65" s="107"/>
      <c r="J65" s="108">
        <f>J227</f>
        <v>0</v>
      </c>
      <c r="L65" s="105"/>
    </row>
    <row r="66" spans="2:12" s="9" customFormat="1" ht="14.85" customHeight="1">
      <c r="B66" s="105"/>
      <c r="D66" s="106" t="s">
        <v>207</v>
      </c>
      <c r="E66" s="107"/>
      <c r="F66" s="107"/>
      <c r="G66" s="107"/>
      <c r="H66" s="107"/>
      <c r="I66" s="107"/>
      <c r="J66" s="108">
        <f>J228</f>
        <v>0</v>
      </c>
      <c r="L66" s="105"/>
    </row>
    <row r="67" spans="2:12" s="1" customFormat="1" ht="21.75" customHeight="1">
      <c r="B67" s="34"/>
      <c r="L67" s="34"/>
    </row>
    <row r="68" spans="2:12" s="1" customFormat="1" ht="6.95" customHeight="1">
      <c r="B68" s="43"/>
      <c r="C68" s="44"/>
      <c r="D68" s="44"/>
      <c r="E68" s="44"/>
      <c r="F68" s="44"/>
      <c r="G68" s="44"/>
      <c r="H68" s="44"/>
      <c r="I68" s="44"/>
      <c r="J68" s="44"/>
      <c r="K68" s="44"/>
      <c r="L68" s="34"/>
    </row>
    <row r="72" spans="2:12" s="1" customFormat="1" ht="6.95" customHeight="1">
      <c r="B72" s="45"/>
      <c r="C72" s="46"/>
      <c r="D72" s="46"/>
      <c r="E72" s="46"/>
      <c r="F72" s="46"/>
      <c r="G72" s="46"/>
      <c r="H72" s="46"/>
      <c r="I72" s="46"/>
      <c r="J72" s="46"/>
      <c r="K72" s="46"/>
      <c r="L72" s="34"/>
    </row>
    <row r="73" spans="2:12" s="1" customFormat="1" ht="24.95" customHeight="1">
      <c r="B73" s="34"/>
      <c r="C73" s="22" t="s">
        <v>208</v>
      </c>
      <c r="L73" s="34"/>
    </row>
    <row r="74" spans="2:12" s="1" customFormat="1" ht="6.95" customHeight="1">
      <c r="B74" s="34"/>
      <c r="L74" s="34"/>
    </row>
    <row r="75" spans="2:12" s="1" customFormat="1" ht="12" customHeight="1">
      <c r="B75" s="34"/>
      <c r="C75" s="28" t="s">
        <v>16</v>
      </c>
      <c r="L75" s="34"/>
    </row>
    <row r="76" spans="2:12" s="1" customFormat="1" ht="16.5" customHeight="1">
      <c r="B76" s="34"/>
      <c r="E76" s="320" t="str">
        <f>E7</f>
        <v>II/231 Rekonstrukce ul. 28.října, II.část</v>
      </c>
      <c r="F76" s="321"/>
      <c r="G76" s="321"/>
      <c r="H76" s="321"/>
      <c r="L76" s="34"/>
    </row>
    <row r="77" spans="2:12" s="1" customFormat="1" ht="12" customHeight="1">
      <c r="B77" s="34"/>
      <c r="C77" s="28" t="s">
        <v>180</v>
      </c>
      <c r="L77" s="34"/>
    </row>
    <row r="78" spans="2:12" s="1" customFormat="1" ht="16.5" customHeight="1">
      <c r="B78" s="34"/>
      <c r="E78" s="315" t="str">
        <f>E9</f>
        <v>IO 801.1 - IO 801.1 - Vegetační úpravy (100% SÚS)</v>
      </c>
      <c r="F78" s="322"/>
      <c r="G78" s="322"/>
      <c r="H78" s="322"/>
      <c r="L78" s="34"/>
    </row>
    <row r="79" spans="2:12" s="1" customFormat="1" ht="6.95" customHeight="1">
      <c r="B79" s="34"/>
      <c r="L79" s="34"/>
    </row>
    <row r="80" spans="2:12" s="1" customFormat="1" ht="12" customHeight="1">
      <c r="B80" s="34"/>
      <c r="C80" s="28" t="s">
        <v>21</v>
      </c>
      <c r="F80" s="26" t="str">
        <f>F12</f>
        <v xml:space="preserve"> </v>
      </c>
      <c r="I80" s="28" t="s">
        <v>23</v>
      </c>
      <c r="J80" s="51" t="str">
        <f>IF(J12="","",J12)</f>
        <v>1. 10. 2024</v>
      </c>
      <c r="L80" s="34"/>
    </row>
    <row r="81" spans="2:65" s="1" customFormat="1" ht="6.95" customHeight="1">
      <c r="B81" s="34"/>
      <c r="L81" s="34"/>
    </row>
    <row r="82" spans="2:65" s="1" customFormat="1" ht="15.2" customHeight="1">
      <c r="B82" s="34"/>
      <c r="C82" s="28" t="s">
        <v>29</v>
      </c>
      <c r="F82" s="26" t="str">
        <f>E15</f>
        <v>Statutární město Plzeň+ SÚS Plzeňského kraje, p.o.</v>
      </c>
      <c r="I82" s="28" t="s">
        <v>35</v>
      </c>
      <c r="J82" s="32" t="str">
        <f>E21</f>
        <v>PSDS s.r.o.</v>
      </c>
      <c r="L82" s="34"/>
    </row>
    <row r="83" spans="2:65" s="1" customFormat="1" ht="15.2" customHeight="1">
      <c r="B83" s="34"/>
      <c r="C83" s="28" t="s">
        <v>33</v>
      </c>
      <c r="F83" s="26" t="str">
        <f>IF(E18="","",E18)</f>
        <v>Vyplň údaj</v>
      </c>
      <c r="I83" s="28" t="s">
        <v>38</v>
      </c>
      <c r="J83" s="32" t="str">
        <f>E24</f>
        <v xml:space="preserve"> </v>
      </c>
      <c r="L83" s="34"/>
    </row>
    <row r="84" spans="2:65" s="1" customFormat="1" ht="10.35" customHeight="1">
      <c r="B84" s="34"/>
      <c r="L84" s="34"/>
    </row>
    <row r="85" spans="2:65" s="10" customFormat="1" ht="29.25" customHeight="1">
      <c r="B85" s="109"/>
      <c r="C85" s="110" t="s">
        <v>209</v>
      </c>
      <c r="D85" s="111" t="s">
        <v>61</v>
      </c>
      <c r="E85" s="111" t="s">
        <v>57</v>
      </c>
      <c r="F85" s="111" t="s">
        <v>58</v>
      </c>
      <c r="G85" s="111" t="s">
        <v>210</v>
      </c>
      <c r="H85" s="111" t="s">
        <v>211</v>
      </c>
      <c r="I85" s="111" t="s">
        <v>212</v>
      </c>
      <c r="J85" s="111" t="s">
        <v>185</v>
      </c>
      <c r="K85" s="112" t="s">
        <v>213</v>
      </c>
      <c r="L85" s="109"/>
      <c r="M85" s="58" t="s">
        <v>19</v>
      </c>
      <c r="N85" s="59" t="s">
        <v>46</v>
      </c>
      <c r="O85" s="59" t="s">
        <v>214</v>
      </c>
      <c r="P85" s="59" t="s">
        <v>215</v>
      </c>
      <c r="Q85" s="59" t="s">
        <v>216</v>
      </c>
      <c r="R85" s="59" t="s">
        <v>217</v>
      </c>
      <c r="S85" s="59" t="s">
        <v>218</v>
      </c>
      <c r="T85" s="60" t="s">
        <v>219</v>
      </c>
    </row>
    <row r="86" spans="2:65" s="1" customFormat="1" ht="22.9" customHeight="1">
      <c r="B86" s="34"/>
      <c r="C86" s="63" t="s">
        <v>220</v>
      </c>
      <c r="J86" s="113">
        <f>BK86</f>
        <v>0</v>
      </c>
      <c r="L86" s="34"/>
      <c r="M86" s="61"/>
      <c r="N86" s="52"/>
      <c r="O86" s="52"/>
      <c r="P86" s="114">
        <f>P87</f>
        <v>0</v>
      </c>
      <c r="Q86" s="52"/>
      <c r="R86" s="114">
        <f>R87</f>
        <v>32.527905999999994</v>
      </c>
      <c r="S86" s="52"/>
      <c r="T86" s="115">
        <f>T87</f>
        <v>0</v>
      </c>
      <c r="AT86" s="18" t="s">
        <v>75</v>
      </c>
      <c r="AU86" s="18" t="s">
        <v>186</v>
      </c>
      <c r="BK86" s="116">
        <f>BK87</f>
        <v>0</v>
      </c>
    </row>
    <row r="87" spans="2:65" s="11" customFormat="1" ht="25.9" customHeight="1">
      <c r="B87" s="117"/>
      <c r="D87" s="118" t="s">
        <v>75</v>
      </c>
      <c r="E87" s="119" t="s">
        <v>221</v>
      </c>
      <c r="F87" s="119" t="s">
        <v>222</v>
      </c>
      <c r="I87" s="120"/>
      <c r="J87" s="121">
        <f>BK87</f>
        <v>0</v>
      </c>
      <c r="L87" s="117"/>
      <c r="M87" s="122"/>
      <c r="P87" s="123">
        <f>P88+P227</f>
        <v>0</v>
      </c>
      <c r="R87" s="123">
        <f>R88+R227</f>
        <v>32.527905999999994</v>
      </c>
      <c r="T87" s="124">
        <f>T88+T227</f>
        <v>0</v>
      </c>
      <c r="AR87" s="118" t="s">
        <v>84</v>
      </c>
      <c r="AT87" s="125" t="s">
        <v>75</v>
      </c>
      <c r="AU87" s="125" t="s">
        <v>76</v>
      </c>
      <c r="AY87" s="118" t="s">
        <v>223</v>
      </c>
      <c r="BK87" s="126">
        <f>BK88+BK227</f>
        <v>0</v>
      </c>
    </row>
    <row r="88" spans="2:65" s="11" customFormat="1" ht="22.9" customHeight="1">
      <c r="B88" s="117"/>
      <c r="D88" s="118" t="s">
        <v>75</v>
      </c>
      <c r="E88" s="127" t="s">
        <v>84</v>
      </c>
      <c r="F88" s="127" t="s">
        <v>224</v>
      </c>
      <c r="I88" s="120"/>
      <c r="J88" s="128">
        <f>BK88</f>
        <v>0</v>
      </c>
      <c r="L88" s="117"/>
      <c r="M88" s="122"/>
      <c r="P88" s="123">
        <f>P89+SUM(P90:P95)+P109+P141</f>
        <v>0</v>
      </c>
      <c r="R88" s="123">
        <f>R89+SUM(R90:R95)+R109+R141</f>
        <v>32.527905999999994</v>
      </c>
      <c r="T88" s="124">
        <f>T89+SUM(T90:T95)+T109+T141</f>
        <v>0</v>
      </c>
      <c r="AR88" s="118" t="s">
        <v>84</v>
      </c>
      <c r="AT88" s="125" t="s">
        <v>75</v>
      </c>
      <c r="AU88" s="125" t="s">
        <v>84</v>
      </c>
      <c r="AY88" s="118" t="s">
        <v>223</v>
      </c>
      <c r="BK88" s="126">
        <f>BK89+SUM(BK90:BK95)+BK109+BK141</f>
        <v>0</v>
      </c>
    </row>
    <row r="89" spans="2:65" s="1" customFormat="1" ht="44.25" customHeight="1">
      <c r="B89" s="34"/>
      <c r="C89" s="129" t="s">
        <v>84</v>
      </c>
      <c r="D89" s="129" t="s">
        <v>227</v>
      </c>
      <c r="E89" s="130" t="s">
        <v>3540</v>
      </c>
      <c r="F89" s="131" t="s">
        <v>3541</v>
      </c>
      <c r="G89" s="132" t="s">
        <v>563</v>
      </c>
      <c r="H89" s="133">
        <v>31.5</v>
      </c>
      <c r="I89" s="134"/>
      <c r="J89" s="135">
        <f>ROUND(I89*H89,2)</f>
        <v>0</v>
      </c>
      <c r="K89" s="131" t="s">
        <v>272</v>
      </c>
      <c r="L89" s="34"/>
      <c r="M89" s="136" t="s">
        <v>19</v>
      </c>
      <c r="N89" s="137" t="s">
        <v>47</v>
      </c>
      <c r="P89" s="138">
        <f>O89*H89</f>
        <v>0</v>
      </c>
      <c r="Q89" s="138">
        <v>0</v>
      </c>
      <c r="R89" s="138">
        <f>Q89*H89</f>
        <v>0</v>
      </c>
      <c r="S89" s="138">
        <v>0</v>
      </c>
      <c r="T89" s="139">
        <f>S89*H89</f>
        <v>0</v>
      </c>
      <c r="AR89" s="140" t="s">
        <v>232</v>
      </c>
      <c r="AT89" s="140" t="s">
        <v>227</v>
      </c>
      <c r="AU89" s="140" t="s">
        <v>87</v>
      </c>
      <c r="AY89" s="18" t="s">
        <v>223</v>
      </c>
      <c r="BE89" s="141">
        <f>IF(N89="základní",J89,0)</f>
        <v>0</v>
      </c>
      <c r="BF89" s="141">
        <f>IF(N89="snížená",J89,0)</f>
        <v>0</v>
      </c>
      <c r="BG89" s="141">
        <f>IF(N89="zákl. přenesená",J89,0)</f>
        <v>0</v>
      </c>
      <c r="BH89" s="141">
        <f>IF(N89="sníž. přenesená",J89,0)</f>
        <v>0</v>
      </c>
      <c r="BI89" s="141">
        <f>IF(N89="nulová",J89,0)</f>
        <v>0</v>
      </c>
      <c r="BJ89" s="18" t="s">
        <v>84</v>
      </c>
      <c r="BK89" s="141">
        <f>ROUND(I89*H89,2)</f>
        <v>0</v>
      </c>
      <c r="BL89" s="18" t="s">
        <v>232</v>
      </c>
      <c r="BM89" s="140" t="s">
        <v>3542</v>
      </c>
    </row>
    <row r="90" spans="2:65" s="1" customFormat="1" ht="11.25">
      <c r="B90" s="34"/>
      <c r="D90" s="163" t="s">
        <v>274</v>
      </c>
      <c r="F90" s="164" t="s">
        <v>3543</v>
      </c>
      <c r="I90" s="165"/>
      <c r="L90" s="34"/>
      <c r="M90" s="166"/>
      <c r="T90" s="55"/>
      <c r="AT90" s="18" t="s">
        <v>274</v>
      </c>
      <c r="AU90" s="18" t="s">
        <v>87</v>
      </c>
    </row>
    <row r="91" spans="2:65" s="13" customFormat="1" ht="11.25">
      <c r="B91" s="149"/>
      <c r="D91" s="143" t="s">
        <v>249</v>
      </c>
      <c r="E91" s="150" t="s">
        <v>19</v>
      </c>
      <c r="F91" s="151" t="s">
        <v>3544</v>
      </c>
      <c r="H91" s="152">
        <v>31.5</v>
      </c>
      <c r="I91" s="153"/>
      <c r="L91" s="149"/>
      <c r="M91" s="154"/>
      <c r="T91" s="155"/>
      <c r="AT91" s="150" t="s">
        <v>249</v>
      </c>
      <c r="AU91" s="150" t="s">
        <v>87</v>
      </c>
      <c r="AV91" s="13" t="s">
        <v>87</v>
      </c>
      <c r="AW91" s="13" t="s">
        <v>37</v>
      </c>
      <c r="AX91" s="13" t="s">
        <v>84</v>
      </c>
      <c r="AY91" s="150" t="s">
        <v>223</v>
      </c>
    </row>
    <row r="92" spans="2:65" s="1" customFormat="1" ht="16.5" customHeight="1">
      <c r="B92" s="34"/>
      <c r="C92" s="174" t="s">
        <v>87</v>
      </c>
      <c r="D92" s="174" t="s">
        <v>314</v>
      </c>
      <c r="E92" s="175" t="s">
        <v>3545</v>
      </c>
      <c r="F92" s="176" t="s">
        <v>3546</v>
      </c>
      <c r="G92" s="177" t="s">
        <v>271</v>
      </c>
      <c r="H92" s="178">
        <v>63</v>
      </c>
      <c r="I92" s="179"/>
      <c r="J92" s="180">
        <f>ROUND(I92*H92,2)</f>
        <v>0</v>
      </c>
      <c r="K92" s="176" t="s">
        <v>231</v>
      </c>
      <c r="L92" s="181"/>
      <c r="M92" s="182" t="s">
        <v>19</v>
      </c>
      <c r="N92" s="183" t="s">
        <v>47</v>
      </c>
      <c r="P92" s="138">
        <f>O92*H92</f>
        <v>0</v>
      </c>
      <c r="Q92" s="138">
        <v>2E-3</v>
      </c>
      <c r="R92" s="138">
        <f>Q92*H92</f>
        <v>0.126</v>
      </c>
      <c r="S92" s="138">
        <v>0</v>
      </c>
      <c r="T92" s="139">
        <f>S92*H92</f>
        <v>0</v>
      </c>
      <c r="AR92" s="140" t="s">
        <v>268</v>
      </c>
      <c r="AT92" s="140" t="s">
        <v>314</v>
      </c>
      <c r="AU92" s="140" t="s">
        <v>87</v>
      </c>
      <c r="AY92" s="18" t="s">
        <v>223</v>
      </c>
      <c r="BE92" s="141">
        <f>IF(N92="základní",J92,0)</f>
        <v>0</v>
      </c>
      <c r="BF92" s="141">
        <f>IF(N92="snížená",J92,0)</f>
        <v>0</v>
      </c>
      <c r="BG92" s="141">
        <f>IF(N92="zákl. přenesená",J92,0)</f>
        <v>0</v>
      </c>
      <c r="BH92" s="141">
        <f>IF(N92="sníž. přenesená",J92,0)</f>
        <v>0</v>
      </c>
      <c r="BI92" s="141">
        <f>IF(N92="nulová",J92,0)</f>
        <v>0</v>
      </c>
      <c r="BJ92" s="18" t="s">
        <v>84</v>
      </c>
      <c r="BK92" s="141">
        <f>ROUND(I92*H92,2)</f>
        <v>0</v>
      </c>
      <c r="BL92" s="18" t="s">
        <v>232</v>
      </c>
      <c r="BM92" s="140" t="s">
        <v>3547</v>
      </c>
    </row>
    <row r="93" spans="2:65" s="13" customFormat="1" ht="11.25">
      <c r="B93" s="149"/>
      <c r="D93" s="143" t="s">
        <v>249</v>
      </c>
      <c r="E93" s="150" t="s">
        <v>19</v>
      </c>
      <c r="F93" s="151" t="s">
        <v>3544</v>
      </c>
      <c r="H93" s="152">
        <v>31.5</v>
      </c>
      <c r="I93" s="153"/>
      <c r="L93" s="149"/>
      <c r="M93" s="154"/>
      <c r="T93" s="155"/>
      <c r="AT93" s="150" t="s">
        <v>249</v>
      </c>
      <c r="AU93" s="150" t="s">
        <v>87</v>
      </c>
      <c r="AV93" s="13" t="s">
        <v>87</v>
      </c>
      <c r="AW93" s="13" t="s">
        <v>37</v>
      </c>
      <c r="AX93" s="13" t="s">
        <v>84</v>
      </c>
      <c r="AY93" s="150" t="s">
        <v>223</v>
      </c>
    </row>
    <row r="94" spans="2:65" s="13" customFormat="1" ht="11.25">
      <c r="B94" s="149"/>
      <c r="D94" s="143" t="s">
        <v>249</v>
      </c>
      <c r="F94" s="151" t="s">
        <v>3548</v>
      </c>
      <c r="H94" s="152">
        <v>63</v>
      </c>
      <c r="I94" s="153"/>
      <c r="L94" s="149"/>
      <c r="M94" s="154"/>
      <c r="T94" s="155"/>
      <c r="AT94" s="150" t="s">
        <v>249</v>
      </c>
      <c r="AU94" s="150" t="s">
        <v>87</v>
      </c>
      <c r="AV94" s="13" t="s">
        <v>87</v>
      </c>
      <c r="AW94" s="13" t="s">
        <v>4</v>
      </c>
      <c r="AX94" s="13" t="s">
        <v>84</v>
      </c>
      <c r="AY94" s="150" t="s">
        <v>223</v>
      </c>
    </row>
    <row r="95" spans="2:65" s="11" customFormat="1" ht="20.85" customHeight="1">
      <c r="B95" s="117"/>
      <c r="D95" s="118" t="s">
        <v>75</v>
      </c>
      <c r="E95" s="127" t="s">
        <v>225</v>
      </c>
      <c r="F95" s="127" t="s">
        <v>226</v>
      </c>
      <c r="I95" s="120"/>
      <c r="J95" s="128">
        <f>BK95</f>
        <v>0</v>
      </c>
      <c r="L95" s="117"/>
      <c r="M95" s="122"/>
      <c r="P95" s="123">
        <f>SUM(P96:P108)</f>
        <v>0</v>
      </c>
      <c r="R95" s="123">
        <f>SUM(R96:R108)</f>
        <v>0</v>
      </c>
      <c r="T95" s="124">
        <f>SUM(T96:T108)</f>
        <v>0</v>
      </c>
      <c r="AR95" s="118" t="s">
        <v>84</v>
      </c>
      <c r="AT95" s="125" t="s">
        <v>75</v>
      </c>
      <c r="AU95" s="125" t="s">
        <v>87</v>
      </c>
      <c r="AY95" s="118" t="s">
        <v>223</v>
      </c>
      <c r="BK95" s="126">
        <f>SUM(BK96:BK108)</f>
        <v>0</v>
      </c>
    </row>
    <row r="96" spans="2:65" s="1" customFormat="1" ht="24.2" customHeight="1">
      <c r="B96" s="34"/>
      <c r="C96" s="129" t="s">
        <v>233</v>
      </c>
      <c r="D96" s="129" t="s">
        <v>227</v>
      </c>
      <c r="E96" s="130" t="s">
        <v>3549</v>
      </c>
      <c r="F96" s="131" t="s">
        <v>3550</v>
      </c>
      <c r="G96" s="132" t="s">
        <v>247</v>
      </c>
      <c r="H96" s="133">
        <v>27.175000000000001</v>
      </c>
      <c r="I96" s="134"/>
      <c r="J96" s="135">
        <f>ROUND(I96*H96,2)</f>
        <v>0</v>
      </c>
      <c r="K96" s="131" t="s">
        <v>231</v>
      </c>
      <c r="L96" s="34"/>
      <c r="M96" s="136" t="s">
        <v>19</v>
      </c>
      <c r="N96" s="137" t="s">
        <v>47</v>
      </c>
      <c r="P96" s="138">
        <f>O96*H96</f>
        <v>0</v>
      </c>
      <c r="Q96" s="138">
        <v>0</v>
      </c>
      <c r="R96" s="138">
        <f>Q96*H96</f>
        <v>0</v>
      </c>
      <c r="S96" s="138">
        <v>0</v>
      </c>
      <c r="T96" s="139">
        <f>S96*H96</f>
        <v>0</v>
      </c>
      <c r="AR96" s="140" t="s">
        <v>232</v>
      </c>
      <c r="AT96" s="140" t="s">
        <v>227</v>
      </c>
      <c r="AU96" s="140" t="s">
        <v>233</v>
      </c>
      <c r="AY96" s="18" t="s">
        <v>223</v>
      </c>
      <c r="BE96" s="141">
        <f>IF(N96="základní",J96,0)</f>
        <v>0</v>
      </c>
      <c r="BF96" s="141">
        <f>IF(N96="snížená",J96,0)</f>
        <v>0</v>
      </c>
      <c r="BG96" s="141">
        <f>IF(N96="zákl. přenesená",J96,0)</f>
        <v>0</v>
      </c>
      <c r="BH96" s="141">
        <f>IF(N96="sníž. přenesená",J96,0)</f>
        <v>0</v>
      </c>
      <c r="BI96" s="141">
        <f>IF(N96="nulová",J96,0)</f>
        <v>0</v>
      </c>
      <c r="BJ96" s="18" t="s">
        <v>84</v>
      </c>
      <c r="BK96" s="141">
        <f>ROUND(I96*H96,2)</f>
        <v>0</v>
      </c>
      <c r="BL96" s="18" t="s">
        <v>232</v>
      </c>
      <c r="BM96" s="140" t="s">
        <v>3551</v>
      </c>
    </row>
    <row r="97" spans="2:65" s="13" customFormat="1" ht="11.25">
      <c r="B97" s="149"/>
      <c r="D97" s="143" t="s">
        <v>249</v>
      </c>
      <c r="E97" s="150" t="s">
        <v>19</v>
      </c>
      <c r="F97" s="151" t="s">
        <v>3552</v>
      </c>
      <c r="H97" s="152">
        <v>54.35</v>
      </c>
      <c r="I97" s="153"/>
      <c r="L97" s="149"/>
      <c r="M97" s="154"/>
      <c r="T97" s="155"/>
      <c r="AT97" s="150" t="s">
        <v>249</v>
      </c>
      <c r="AU97" s="150" t="s">
        <v>233</v>
      </c>
      <c r="AV97" s="13" t="s">
        <v>87</v>
      </c>
      <c r="AW97" s="13" t="s">
        <v>37</v>
      </c>
      <c r="AX97" s="13" t="s">
        <v>76</v>
      </c>
      <c r="AY97" s="150" t="s">
        <v>223</v>
      </c>
    </row>
    <row r="98" spans="2:65" s="13" customFormat="1" ht="11.25">
      <c r="B98" s="149"/>
      <c r="D98" s="143" t="s">
        <v>249</v>
      </c>
      <c r="E98" s="150" t="s">
        <v>19</v>
      </c>
      <c r="F98" s="151" t="s">
        <v>3553</v>
      </c>
      <c r="H98" s="152">
        <v>27.175000000000001</v>
      </c>
      <c r="I98" s="153"/>
      <c r="L98" s="149"/>
      <c r="M98" s="154"/>
      <c r="T98" s="155"/>
      <c r="AT98" s="150" t="s">
        <v>249</v>
      </c>
      <c r="AU98" s="150" t="s">
        <v>233</v>
      </c>
      <c r="AV98" s="13" t="s">
        <v>87</v>
      </c>
      <c r="AW98" s="13" t="s">
        <v>37</v>
      </c>
      <c r="AX98" s="13" t="s">
        <v>84</v>
      </c>
      <c r="AY98" s="150" t="s">
        <v>223</v>
      </c>
    </row>
    <row r="99" spans="2:65" s="1" customFormat="1" ht="44.25" customHeight="1">
      <c r="B99" s="34"/>
      <c r="C99" s="129" t="s">
        <v>232</v>
      </c>
      <c r="D99" s="129" t="s">
        <v>227</v>
      </c>
      <c r="E99" s="130" t="s">
        <v>2195</v>
      </c>
      <c r="F99" s="131" t="s">
        <v>2196</v>
      </c>
      <c r="G99" s="132" t="s">
        <v>247</v>
      </c>
      <c r="H99" s="133">
        <v>284.45</v>
      </c>
      <c r="I99" s="134"/>
      <c r="J99" s="135">
        <f>ROUND(I99*H99,2)</f>
        <v>0</v>
      </c>
      <c r="K99" s="131" t="s">
        <v>272</v>
      </c>
      <c r="L99" s="34"/>
      <c r="M99" s="136" t="s">
        <v>19</v>
      </c>
      <c r="N99" s="137" t="s">
        <v>47</v>
      </c>
      <c r="P99" s="138">
        <f>O99*H99</f>
        <v>0</v>
      </c>
      <c r="Q99" s="138">
        <v>0</v>
      </c>
      <c r="R99" s="138">
        <f>Q99*H99</f>
        <v>0</v>
      </c>
      <c r="S99" s="138">
        <v>0</v>
      </c>
      <c r="T99" s="139">
        <f>S99*H99</f>
        <v>0</v>
      </c>
      <c r="AR99" s="140" t="s">
        <v>232</v>
      </c>
      <c r="AT99" s="140" t="s">
        <v>227</v>
      </c>
      <c r="AU99" s="140" t="s">
        <v>233</v>
      </c>
      <c r="AY99" s="18" t="s">
        <v>223</v>
      </c>
      <c r="BE99" s="141">
        <f>IF(N99="základní",J99,0)</f>
        <v>0</v>
      </c>
      <c r="BF99" s="141">
        <f>IF(N99="snížená",J99,0)</f>
        <v>0</v>
      </c>
      <c r="BG99" s="141">
        <f>IF(N99="zákl. přenesená",J99,0)</f>
        <v>0</v>
      </c>
      <c r="BH99" s="141">
        <f>IF(N99="sníž. přenesená",J99,0)</f>
        <v>0</v>
      </c>
      <c r="BI99" s="141">
        <f>IF(N99="nulová",J99,0)</f>
        <v>0</v>
      </c>
      <c r="BJ99" s="18" t="s">
        <v>84</v>
      </c>
      <c r="BK99" s="141">
        <f>ROUND(I99*H99,2)</f>
        <v>0</v>
      </c>
      <c r="BL99" s="18" t="s">
        <v>232</v>
      </c>
      <c r="BM99" s="140" t="s">
        <v>3554</v>
      </c>
    </row>
    <row r="100" spans="2:65" s="1" customFormat="1" ht="11.25">
      <c r="B100" s="34"/>
      <c r="D100" s="163" t="s">
        <v>274</v>
      </c>
      <c r="F100" s="164" t="s">
        <v>2198</v>
      </c>
      <c r="I100" s="165"/>
      <c r="L100" s="34"/>
      <c r="M100" s="166"/>
      <c r="T100" s="55"/>
      <c r="AT100" s="18" t="s">
        <v>274</v>
      </c>
      <c r="AU100" s="18" t="s">
        <v>233</v>
      </c>
    </row>
    <row r="101" spans="2:65" s="12" customFormat="1" ht="22.5">
      <c r="B101" s="142"/>
      <c r="D101" s="143" t="s">
        <v>249</v>
      </c>
      <c r="E101" s="144" t="s">
        <v>19</v>
      </c>
      <c r="F101" s="145" t="s">
        <v>3555</v>
      </c>
      <c r="H101" s="144" t="s">
        <v>19</v>
      </c>
      <c r="I101" s="146"/>
      <c r="L101" s="142"/>
      <c r="M101" s="147"/>
      <c r="T101" s="148"/>
      <c r="AT101" s="144" t="s">
        <v>249</v>
      </c>
      <c r="AU101" s="144" t="s">
        <v>233</v>
      </c>
      <c r="AV101" s="12" t="s">
        <v>84</v>
      </c>
      <c r="AW101" s="12" t="s">
        <v>37</v>
      </c>
      <c r="AX101" s="12" t="s">
        <v>76</v>
      </c>
      <c r="AY101" s="144" t="s">
        <v>223</v>
      </c>
    </row>
    <row r="102" spans="2:65" s="13" customFormat="1" ht="11.25">
      <c r="B102" s="149"/>
      <c r="D102" s="143" t="s">
        <v>249</v>
      </c>
      <c r="E102" s="150" t="s">
        <v>19</v>
      </c>
      <c r="F102" s="151" t="s">
        <v>2042</v>
      </c>
      <c r="H102" s="152">
        <v>568.9</v>
      </c>
      <c r="I102" s="153"/>
      <c r="L102" s="149"/>
      <c r="M102" s="154"/>
      <c r="T102" s="155"/>
      <c r="AT102" s="150" t="s">
        <v>249</v>
      </c>
      <c r="AU102" s="150" t="s">
        <v>233</v>
      </c>
      <c r="AV102" s="13" t="s">
        <v>87</v>
      </c>
      <c r="AW102" s="13" t="s">
        <v>37</v>
      </c>
      <c r="AX102" s="13" t="s">
        <v>76</v>
      </c>
      <c r="AY102" s="150" t="s">
        <v>223</v>
      </c>
    </row>
    <row r="103" spans="2:65" s="13" customFormat="1" ht="11.25">
      <c r="B103" s="149"/>
      <c r="D103" s="143" t="s">
        <v>249</v>
      </c>
      <c r="E103" s="150" t="s">
        <v>19</v>
      </c>
      <c r="F103" s="151" t="s">
        <v>2043</v>
      </c>
      <c r="H103" s="152">
        <v>284.45</v>
      </c>
      <c r="I103" s="153"/>
      <c r="L103" s="149"/>
      <c r="M103" s="154"/>
      <c r="T103" s="155"/>
      <c r="AT103" s="150" t="s">
        <v>249</v>
      </c>
      <c r="AU103" s="150" t="s">
        <v>233</v>
      </c>
      <c r="AV103" s="13" t="s">
        <v>87</v>
      </c>
      <c r="AW103" s="13" t="s">
        <v>37</v>
      </c>
      <c r="AX103" s="13" t="s">
        <v>84</v>
      </c>
      <c r="AY103" s="150" t="s">
        <v>223</v>
      </c>
    </row>
    <row r="104" spans="2:65" s="1" customFormat="1" ht="62.65" customHeight="1">
      <c r="B104" s="34"/>
      <c r="C104" s="129" t="s">
        <v>244</v>
      </c>
      <c r="D104" s="129" t="s">
        <v>227</v>
      </c>
      <c r="E104" s="130" t="s">
        <v>2037</v>
      </c>
      <c r="F104" s="131" t="s">
        <v>2038</v>
      </c>
      <c r="G104" s="132" t="s">
        <v>247</v>
      </c>
      <c r="H104" s="133">
        <v>284.45</v>
      </c>
      <c r="I104" s="134"/>
      <c r="J104" s="135">
        <f>ROUND(I104*H104,2)</f>
        <v>0</v>
      </c>
      <c r="K104" s="131" t="s">
        <v>272</v>
      </c>
      <c r="L104" s="34"/>
      <c r="M104" s="136" t="s">
        <v>19</v>
      </c>
      <c r="N104" s="137" t="s">
        <v>47</v>
      </c>
      <c r="P104" s="138">
        <f>O104*H104</f>
        <v>0</v>
      </c>
      <c r="Q104" s="138">
        <v>0</v>
      </c>
      <c r="R104" s="138">
        <f>Q104*H104</f>
        <v>0</v>
      </c>
      <c r="S104" s="138">
        <v>0</v>
      </c>
      <c r="T104" s="139">
        <f>S104*H104</f>
        <v>0</v>
      </c>
      <c r="AR104" s="140" t="s">
        <v>232</v>
      </c>
      <c r="AT104" s="140" t="s">
        <v>227</v>
      </c>
      <c r="AU104" s="140" t="s">
        <v>233</v>
      </c>
      <c r="AY104" s="18" t="s">
        <v>223</v>
      </c>
      <c r="BE104" s="141">
        <f>IF(N104="základní",J104,0)</f>
        <v>0</v>
      </c>
      <c r="BF104" s="141">
        <f>IF(N104="snížená",J104,0)</f>
        <v>0</v>
      </c>
      <c r="BG104" s="141">
        <f>IF(N104="zákl. přenesená",J104,0)</f>
        <v>0</v>
      </c>
      <c r="BH104" s="141">
        <f>IF(N104="sníž. přenesená",J104,0)</f>
        <v>0</v>
      </c>
      <c r="BI104" s="141">
        <f>IF(N104="nulová",J104,0)</f>
        <v>0</v>
      </c>
      <c r="BJ104" s="18" t="s">
        <v>84</v>
      </c>
      <c r="BK104" s="141">
        <f>ROUND(I104*H104,2)</f>
        <v>0</v>
      </c>
      <c r="BL104" s="18" t="s">
        <v>232</v>
      </c>
      <c r="BM104" s="140" t="s">
        <v>3556</v>
      </c>
    </row>
    <row r="105" spans="2:65" s="1" customFormat="1" ht="11.25">
      <c r="B105" s="34"/>
      <c r="D105" s="163" t="s">
        <v>274</v>
      </c>
      <c r="F105" s="164" t="s">
        <v>2040</v>
      </c>
      <c r="I105" s="165"/>
      <c r="L105" s="34"/>
      <c r="M105" s="166"/>
      <c r="T105" s="55"/>
      <c r="AT105" s="18" t="s">
        <v>274</v>
      </c>
      <c r="AU105" s="18" t="s">
        <v>233</v>
      </c>
    </row>
    <row r="106" spans="2:65" s="12" customFormat="1" ht="11.25">
      <c r="B106" s="142"/>
      <c r="D106" s="143" t="s">
        <v>249</v>
      </c>
      <c r="E106" s="144" t="s">
        <v>19</v>
      </c>
      <c r="F106" s="145" t="s">
        <v>3557</v>
      </c>
      <c r="H106" s="144" t="s">
        <v>19</v>
      </c>
      <c r="I106" s="146"/>
      <c r="L106" s="142"/>
      <c r="M106" s="147"/>
      <c r="T106" s="148"/>
      <c r="AT106" s="144" t="s">
        <v>249</v>
      </c>
      <c r="AU106" s="144" t="s">
        <v>233</v>
      </c>
      <c r="AV106" s="12" t="s">
        <v>84</v>
      </c>
      <c r="AW106" s="12" t="s">
        <v>37</v>
      </c>
      <c r="AX106" s="12" t="s">
        <v>76</v>
      </c>
      <c r="AY106" s="144" t="s">
        <v>223</v>
      </c>
    </row>
    <row r="107" spans="2:65" s="13" customFormat="1" ht="11.25">
      <c r="B107" s="149"/>
      <c r="D107" s="143" t="s">
        <v>249</v>
      </c>
      <c r="E107" s="150" t="s">
        <v>19</v>
      </c>
      <c r="F107" s="151" t="s">
        <v>2042</v>
      </c>
      <c r="H107" s="152">
        <v>568.9</v>
      </c>
      <c r="I107" s="153"/>
      <c r="L107" s="149"/>
      <c r="M107" s="154"/>
      <c r="T107" s="155"/>
      <c r="AT107" s="150" t="s">
        <v>249</v>
      </c>
      <c r="AU107" s="150" t="s">
        <v>233</v>
      </c>
      <c r="AV107" s="13" t="s">
        <v>87</v>
      </c>
      <c r="AW107" s="13" t="s">
        <v>37</v>
      </c>
      <c r="AX107" s="13" t="s">
        <v>76</v>
      </c>
      <c r="AY107" s="150" t="s">
        <v>223</v>
      </c>
    </row>
    <row r="108" spans="2:65" s="13" customFormat="1" ht="11.25">
      <c r="B108" s="149"/>
      <c r="D108" s="143" t="s">
        <v>249</v>
      </c>
      <c r="E108" s="150" t="s">
        <v>19</v>
      </c>
      <c r="F108" s="151" t="s">
        <v>2043</v>
      </c>
      <c r="H108" s="152">
        <v>284.45</v>
      </c>
      <c r="I108" s="153"/>
      <c r="L108" s="149"/>
      <c r="M108" s="154"/>
      <c r="T108" s="155"/>
      <c r="AT108" s="150" t="s">
        <v>249</v>
      </c>
      <c r="AU108" s="150" t="s">
        <v>233</v>
      </c>
      <c r="AV108" s="13" t="s">
        <v>87</v>
      </c>
      <c r="AW108" s="13" t="s">
        <v>37</v>
      </c>
      <c r="AX108" s="13" t="s">
        <v>84</v>
      </c>
      <c r="AY108" s="150" t="s">
        <v>223</v>
      </c>
    </row>
    <row r="109" spans="2:65" s="11" customFormat="1" ht="20.85" customHeight="1">
      <c r="B109" s="117"/>
      <c r="D109" s="118" t="s">
        <v>75</v>
      </c>
      <c r="E109" s="127" t="s">
        <v>3558</v>
      </c>
      <c r="F109" s="127" t="s">
        <v>3559</v>
      </c>
      <c r="I109" s="120"/>
      <c r="J109" s="128">
        <f>BK109</f>
        <v>0</v>
      </c>
      <c r="L109" s="117"/>
      <c r="M109" s="122"/>
      <c r="P109" s="123">
        <f>SUM(P110:P140)</f>
        <v>0</v>
      </c>
      <c r="R109" s="123">
        <f>SUM(R110:R140)</f>
        <v>3.1163E-2</v>
      </c>
      <c r="T109" s="124">
        <f>SUM(T110:T140)</f>
        <v>0</v>
      </c>
      <c r="AR109" s="118" t="s">
        <v>84</v>
      </c>
      <c r="AT109" s="125" t="s">
        <v>75</v>
      </c>
      <c r="AU109" s="125" t="s">
        <v>87</v>
      </c>
      <c r="AY109" s="118" t="s">
        <v>223</v>
      </c>
      <c r="BK109" s="126">
        <f>SUM(BK110:BK140)</f>
        <v>0</v>
      </c>
    </row>
    <row r="110" spans="2:65" s="1" customFormat="1" ht="37.9" customHeight="1">
      <c r="B110" s="34"/>
      <c r="C110" s="129" t="s">
        <v>254</v>
      </c>
      <c r="D110" s="129" t="s">
        <v>227</v>
      </c>
      <c r="E110" s="130" t="s">
        <v>3560</v>
      </c>
      <c r="F110" s="131" t="s">
        <v>3561</v>
      </c>
      <c r="G110" s="132" t="s">
        <v>271</v>
      </c>
      <c r="H110" s="133">
        <v>2077.5</v>
      </c>
      <c r="I110" s="134"/>
      <c r="J110" s="135">
        <f>ROUND(I110*H110,2)</f>
        <v>0</v>
      </c>
      <c r="K110" s="131" t="s">
        <v>272</v>
      </c>
      <c r="L110" s="34"/>
      <c r="M110" s="136" t="s">
        <v>19</v>
      </c>
      <c r="N110" s="137" t="s">
        <v>47</v>
      </c>
      <c r="P110" s="138">
        <f>O110*H110</f>
        <v>0</v>
      </c>
      <c r="Q110" s="138">
        <v>0</v>
      </c>
      <c r="R110" s="138">
        <f>Q110*H110</f>
        <v>0</v>
      </c>
      <c r="S110" s="138">
        <v>0</v>
      </c>
      <c r="T110" s="139">
        <f>S110*H110</f>
        <v>0</v>
      </c>
      <c r="AR110" s="140" t="s">
        <v>232</v>
      </c>
      <c r="AT110" s="140" t="s">
        <v>227</v>
      </c>
      <c r="AU110" s="140" t="s">
        <v>233</v>
      </c>
      <c r="AY110" s="18" t="s">
        <v>223</v>
      </c>
      <c r="BE110" s="141">
        <f>IF(N110="základní",J110,0)</f>
        <v>0</v>
      </c>
      <c r="BF110" s="141">
        <f>IF(N110="snížená",J110,0)</f>
        <v>0</v>
      </c>
      <c r="BG110" s="141">
        <f>IF(N110="zákl. přenesená",J110,0)</f>
        <v>0</v>
      </c>
      <c r="BH110" s="141">
        <f>IF(N110="sníž. přenesená",J110,0)</f>
        <v>0</v>
      </c>
      <c r="BI110" s="141">
        <f>IF(N110="nulová",J110,0)</f>
        <v>0</v>
      </c>
      <c r="BJ110" s="18" t="s">
        <v>84</v>
      </c>
      <c r="BK110" s="141">
        <f>ROUND(I110*H110,2)</f>
        <v>0</v>
      </c>
      <c r="BL110" s="18" t="s">
        <v>232</v>
      </c>
      <c r="BM110" s="140" t="s">
        <v>3562</v>
      </c>
    </row>
    <row r="111" spans="2:65" s="1" customFormat="1" ht="11.25">
      <c r="B111" s="34"/>
      <c r="D111" s="163" t="s">
        <v>274</v>
      </c>
      <c r="F111" s="164" t="s">
        <v>3563</v>
      </c>
      <c r="I111" s="165"/>
      <c r="L111" s="34"/>
      <c r="M111" s="166"/>
      <c r="T111" s="55"/>
      <c r="AT111" s="18" t="s">
        <v>274</v>
      </c>
      <c r="AU111" s="18" t="s">
        <v>233</v>
      </c>
    </row>
    <row r="112" spans="2:65" s="13" customFormat="1" ht="33.75">
      <c r="B112" s="149"/>
      <c r="D112" s="143" t="s">
        <v>249</v>
      </c>
      <c r="E112" s="150" t="s">
        <v>19</v>
      </c>
      <c r="F112" s="151" t="s">
        <v>3564</v>
      </c>
      <c r="H112" s="152">
        <v>1397</v>
      </c>
      <c r="I112" s="153"/>
      <c r="L112" s="149"/>
      <c r="M112" s="154"/>
      <c r="T112" s="155"/>
      <c r="AT112" s="150" t="s">
        <v>249</v>
      </c>
      <c r="AU112" s="150" t="s">
        <v>233</v>
      </c>
      <c r="AV112" s="13" t="s">
        <v>87</v>
      </c>
      <c r="AW112" s="13" t="s">
        <v>37</v>
      </c>
      <c r="AX112" s="13" t="s">
        <v>76</v>
      </c>
      <c r="AY112" s="150" t="s">
        <v>223</v>
      </c>
    </row>
    <row r="113" spans="2:65" s="13" customFormat="1" ht="33.75">
      <c r="B113" s="149"/>
      <c r="D113" s="143" t="s">
        <v>249</v>
      </c>
      <c r="E113" s="150" t="s">
        <v>19</v>
      </c>
      <c r="F113" s="151" t="s">
        <v>3565</v>
      </c>
      <c r="H113" s="152">
        <v>529</v>
      </c>
      <c r="I113" s="153"/>
      <c r="L113" s="149"/>
      <c r="M113" s="154"/>
      <c r="T113" s="155"/>
      <c r="AT113" s="150" t="s">
        <v>249</v>
      </c>
      <c r="AU113" s="150" t="s">
        <v>233</v>
      </c>
      <c r="AV113" s="13" t="s">
        <v>87</v>
      </c>
      <c r="AW113" s="13" t="s">
        <v>37</v>
      </c>
      <c r="AX113" s="13" t="s">
        <v>76</v>
      </c>
      <c r="AY113" s="150" t="s">
        <v>223</v>
      </c>
    </row>
    <row r="114" spans="2:65" s="13" customFormat="1" ht="33.75">
      <c r="B114" s="149"/>
      <c r="D114" s="143" t="s">
        <v>249</v>
      </c>
      <c r="E114" s="150" t="s">
        <v>19</v>
      </c>
      <c r="F114" s="151" t="s">
        <v>3566</v>
      </c>
      <c r="H114" s="152">
        <v>1993</v>
      </c>
      <c r="I114" s="153"/>
      <c r="L114" s="149"/>
      <c r="M114" s="154"/>
      <c r="T114" s="155"/>
      <c r="AT114" s="150" t="s">
        <v>249</v>
      </c>
      <c r="AU114" s="150" t="s">
        <v>233</v>
      </c>
      <c r="AV114" s="13" t="s">
        <v>87</v>
      </c>
      <c r="AW114" s="13" t="s">
        <v>37</v>
      </c>
      <c r="AX114" s="13" t="s">
        <v>76</v>
      </c>
      <c r="AY114" s="150" t="s">
        <v>223</v>
      </c>
    </row>
    <row r="115" spans="2:65" s="13" customFormat="1" ht="22.5">
      <c r="B115" s="149"/>
      <c r="D115" s="143" t="s">
        <v>249</v>
      </c>
      <c r="E115" s="150" t="s">
        <v>19</v>
      </c>
      <c r="F115" s="151" t="s">
        <v>3567</v>
      </c>
      <c r="H115" s="152">
        <v>236</v>
      </c>
      <c r="I115" s="153"/>
      <c r="L115" s="149"/>
      <c r="M115" s="154"/>
      <c r="T115" s="155"/>
      <c r="AT115" s="150" t="s">
        <v>249</v>
      </c>
      <c r="AU115" s="150" t="s">
        <v>233</v>
      </c>
      <c r="AV115" s="13" t="s">
        <v>87</v>
      </c>
      <c r="AW115" s="13" t="s">
        <v>37</v>
      </c>
      <c r="AX115" s="13" t="s">
        <v>76</v>
      </c>
      <c r="AY115" s="150" t="s">
        <v>223</v>
      </c>
    </row>
    <row r="116" spans="2:65" s="15" customFormat="1" ht="11.25">
      <c r="B116" s="167"/>
      <c r="D116" s="143" t="s">
        <v>249</v>
      </c>
      <c r="E116" s="168" t="s">
        <v>19</v>
      </c>
      <c r="F116" s="169" t="s">
        <v>292</v>
      </c>
      <c r="H116" s="170">
        <v>4155</v>
      </c>
      <c r="I116" s="171"/>
      <c r="L116" s="167"/>
      <c r="M116" s="172"/>
      <c r="T116" s="173"/>
      <c r="AT116" s="168" t="s">
        <v>249</v>
      </c>
      <c r="AU116" s="168" t="s">
        <v>233</v>
      </c>
      <c r="AV116" s="15" t="s">
        <v>233</v>
      </c>
      <c r="AW116" s="15" t="s">
        <v>37</v>
      </c>
      <c r="AX116" s="15" t="s">
        <v>76</v>
      </c>
      <c r="AY116" s="168" t="s">
        <v>223</v>
      </c>
    </row>
    <row r="117" spans="2:65" s="13" customFormat="1" ht="11.25">
      <c r="B117" s="149"/>
      <c r="D117" s="143" t="s">
        <v>249</v>
      </c>
      <c r="E117" s="150" t="s">
        <v>19</v>
      </c>
      <c r="F117" s="151" t="s">
        <v>3568</v>
      </c>
      <c r="H117" s="152">
        <v>2077.5</v>
      </c>
      <c r="I117" s="153"/>
      <c r="L117" s="149"/>
      <c r="M117" s="154"/>
      <c r="T117" s="155"/>
      <c r="AT117" s="150" t="s">
        <v>249</v>
      </c>
      <c r="AU117" s="150" t="s">
        <v>233</v>
      </c>
      <c r="AV117" s="13" t="s">
        <v>87</v>
      </c>
      <c r="AW117" s="13" t="s">
        <v>37</v>
      </c>
      <c r="AX117" s="13" t="s">
        <v>84</v>
      </c>
      <c r="AY117" s="150" t="s">
        <v>223</v>
      </c>
    </row>
    <row r="118" spans="2:65" s="1" customFormat="1" ht="49.15" customHeight="1">
      <c r="B118" s="34"/>
      <c r="C118" s="129" t="s">
        <v>262</v>
      </c>
      <c r="D118" s="129" t="s">
        <v>227</v>
      </c>
      <c r="E118" s="130" t="s">
        <v>3569</v>
      </c>
      <c r="F118" s="131" t="s">
        <v>3570</v>
      </c>
      <c r="G118" s="132" t="s">
        <v>271</v>
      </c>
      <c r="H118" s="133">
        <v>2077.5</v>
      </c>
      <c r="I118" s="134"/>
      <c r="J118" s="135">
        <f>ROUND(I118*H118,2)</f>
        <v>0</v>
      </c>
      <c r="K118" s="131" t="s">
        <v>272</v>
      </c>
      <c r="L118" s="34"/>
      <c r="M118" s="136" t="s">
        <v>19</v>
      </c>
      <c r="N118" s="137" t="s">
        <v>47</v>
      </c>
      <c r="P118" s="138">
        <f>O118*H118</f>
        <v>0</v>
      </c>
      <c r="Q118" s="138">
        <v>0</v>
      </c>
      <c r="R118" s="138">
        <f>Q118*H118</f>
        <v>0</v>
      </c>
      <c r="S118" s="138">
        <v>0</v>
      </c>
      <c r="T118" s="139">
        <f>S118*H118</f>
        <v>0</v>
      </c>
      <c r="AR118" s="140" t="s">
        <v>232</v>
      </c>
      <c r="AT118" s="140" t="s">
        <v>227</v>
      </c>
      <c r="AU118" s="140" t="s">
        <v>233</v>
      </c>
      <c r="AY118" s="18" t="s">
        <v>223</v>
      </c>
      <c r="BE118" s="141">
        <f>IF(N118="základní",J118,0)</f>
        <v>0</v>
      </c>
      <c r="BF118" s="141">
        <f>IF(N118="snížená",J118,0)</f>
        <v>0</v>
      </c>
      <c r="BG118" s="141">
        <f>IF(N118="zákl. přenesená",J118,0)</f>
        <v>0</v>
      </c>
      <c r="BH118" s="141">
        <f>IF(N118="sníž. přenesená",J118,0)</f>
        <v>0</v>
      </c>
      <c r="BI118" s="141">
        <f>IF(N118="nulová",J118,0)</f>
        <v>0</v>
      </c>
      <c r="BJ118" s="18" t="s">
        <v>84</v>
      </c>
      <c r="BK118" s="141">
        <f>ROUND(I118*H118,2)</f>
        <v>0</v>
      </c>
      <c r="BL118" s="18" t="s">
        <v>232</v>
      </c>
      <c r="BM118" s="140" t="s">
        <v>3571</v>
      </c>
    </row>
    <row r="119" spans="2:65" s="1" customFormat="1" ht="11.25">
      <c r="B119" s="34"/>
      <c r="D119" s="163" t="s">
        <v>274</v>
      </c>
      <c r="F119" s="164" t="s">
        <v>3572</v>
      </c>
      <c r="I119" s="165"/>
      <c r="L119" s="34"/>
      <c r="M119" s="166"/>
      <c r="T119" s="55"/>
      <c r="AT119" s="18" t="s">
        <v>274</v>
      </c>
      <c r="AU119" s="18" t="s">
        <v>233</v>
      </c>
    </row>
    <row r="120" spans="2:65" s="13" customFormat="1" ht="22.5">
      <c r="B120" s="149"/>
      <c r="D120" s="143" t="s">
        <v>249</v>
      </c>
      <c r="E120" s="150" t="s">
        <v>19</v>
      </c>
      <c r="F120" s="151" t="s">
        <v>3573</v>
      </c>
      <c r="H120" s="152">
        <v>2077.5</v>
      </c>
      <c r="I120" s="153"/>
      <c r="L120" s="149"/>
      <c r="M120" s="154"/>
      <c r="T120" s="155"/>
      <c r="AT120" s="150" t="s">
        <v>249</v>
      </c>
      <c r="AU120" s="150" t="s">
        <v>233</v>
      </c>
      <c r="AV120" s="13" t="s">
        <v>87</v>
      </c>
      <c r="AW120" s="13" t="s">
        <v>37</v>
      </c>
      <c r="AX120" s="13" t="s">
        <v>84</v>
      </c>
      <c r="AY120" s="150" t="s">
        <v>223</v>
      </c>
    </row>
    <row r="121" spans="2:65" s="1" customFormat="1" ht="33" customHeight="1">
      <c r="B121" s="34"/>
      <c r="C121" s="129" t="s">
        <v>268</v>
      </c>
      <c r="D121" s="129" t="s">
        <v>227</v>
      </c>
      <c r="E121" s="130" t="s">
        <v>3574</v>
      </c>
      <c r="F121" s="131" t="s">
        <v>3575</v>
      </c>
      <c r="G121" s="132" t="s">
        <v>271</v>
      </c>
      <c r="H121" s="133">
        <v>2077.5</v>
      </c>
      <c r="I121" s="134"/>
      <c r="J121" s="135">
        <f>ROUND(I121*H121,2)</f>
        <v>0</v>
      </c>
      <c r="K121" s="131" t="s">
        <v>272</v>
      </c>
      <c r="L121" s="34"/>
      <c r="M121" s="136" t="s">
        <v>19</v>
      </c>
      <c r="N121" s="137" t="s">
        <v>47</v>
      </c>
      <c r="P121" s="138">
        <f>O121*H121</f>
        <v>0</v>
      </c>
      <c r="Q121" s="138">
        <v>0</v>
      </c>
      <c r="R121" s="138">
        <f>Q121*H121</f>
        <v>0</v>
      </c>
      <c r="S121" s="138">
        <v>0</v>
      </c>
      <c r="T121" s="139">
        <f>S121*H121</f>
        <v>0</v>
      </c>
      <c r="AR121" s="140" t="s">
        <v>232</v>
      </c>
      <c r="AT121" s="140" t="s">
        <v>227</v>
      </c>
      <c r="AU121" s="140" t="s">
        <v>233</v>
      </c>
      <c r="AY121" s="18" t="s">
        <v>223</v>
      </c>
      <c r="BE121" s="141">
        <f>IF(N121="základní",J121,0)</f>
        <v>0</v>
      </c>
      <c r="BF121" s="141">
        <f>IF(N121="snížená",J121,0)</f>
        <v>0</v>
      </c>
      <c r="BG121" s="141">
        <f>IF(N121="zákl. přenesená",J121,0)</f>
        <v>0</v>
      </c>
      <c r="BH121" s="141">
        <f>IF(N121="sníž. přenesená",J121,0)</f>
        <v>0</v>
      </c>
      <c r="BI121" s="141">
        <f>IF(N121="nulová",J121,0)</f>
        <v>0</v>
      </c>
      <c r="BJ121" s="18" t="s">
        <v>84</v>
      </c>
      <c r="BK121" s="141">
        <f>ROUND(I121*H121,2)</f>
        <v>0</v>
      </c>
      <c r="BL121" s="18" t="s">
        <v>232</v>
      </c>
      <c r="BM121" s="140" t="s">
        <v>3576</v>
      </c>
    </row>
    <row r="122" spans="2:65" s="1" customFormat="1" ht="11.25">
      <c r="B122" s="34"/>
      <c r="D122" s="163" t="s">
        <v>274</v>
      </c>
      <c r="F122" s="164" t="s">
        <v>3577</v>
      </c>
      <c r="I122" s="165"/>
      <c r="L122" s="34"/>
      <c r="M122" s="166"/>
      <c r="T122" s="55"/>
      <c r="AT122" s="18" t="s">
        <v>274</v>
      </c>
      <c r="AU122" s="18" t="s">
        <v>233</v>
      </c>
    </row>
    <row r="123" spans="2:65" s="13" customFormat="1" ht="22.5">
      <c r="B123" s="149"/>
      <c r="D123" s="143" t="s">
        <v>249</v>
      </c>
      <c r="E123" s="150" t="s">
        <v>19</v>
      </c>
      <c r="F123" s="151" t="s">
        <v>3573</v>
      </c>
      <c r="H123" s="152">
        <v>2077.5</v>
      </c>
      <c r="I123" s="153"/>
      <c r="L123" s="149"/>
      <c r="M123" s="154"/>
      <c r="T123" s="155"/>
      <c r="AT123" s="150" t="s">
        <v>249</v>
      </c>
      <c r="AU123" s="150" t="s">
        <v>233</v>
      </c>
      <c r="AV123" s="13" t="s">
        <v>87</v>
      </c>
      <c r="AW123" s="13" t="s">
        <v>37</v>
      </c>
      <c r="AX123" s="13" t="s">
        <v>84</v>
      </c>
      <c r="AY123" s="150" t="s">
        <v>223</v>
      </c>
    </row>
    <row r="124" spans="2:65" s="1" customFormat="1" ht="55.5" customHeight="1">
      <c r="B124" s="34"/>
      <c r="C124" s="129" t="s">
        <v>282</v>
      </c>
      <c r="D124" s="129" t="s">
        <v>227</v>
      </c>
      <c r="E124" s="130" t="s">
        <v>3578</v>
      </c>
      <c r="F124" s="131" t="s">
        <v>3579</v>
      </c>
      <c r="G124" s="132" t="s">
        <v>271</v>
      </c>
      <c r="H124" s="133">
        <v>2077.5</v>
      </c>
      <c r="I124" s="134"/>
      <c r="J124" s="135">
        <f>ROUND(I124*H124,2)</f>
        <v>0</v>
      </c>
      <c r="K124" s="131" t="s">
        <v>272</v>
      </c>
      <c r="L124" s="34"/>
      <c r="M124" s="136" t="s">
        <v>19</v>
      </c>
      <c r="N124" s="137" t="s">
        <v>47</v>
      </c>
      <c r="P124" s="138">
        <f>O124*H124</f>
        <v>0</v>
      </c>
      <c r="Q124" s="138">
        <v>0</v>
      </c>
      <c r="R124" s="138">
        <f>Q124*H124</f>
        <v>0</v>
      </c>
      <c r="S124" s="138">
        <v>0</v>
      </c>
      <c r="T124" s="139">
        <f>S124*H124</f>
        <v>0</v>
      </c>
      <c r="AR124" s="140" t="s">
        <v>232</v>
      </c>
      <c r="AT124" s="140" t="s">
        <v>227</v>
      </c>
      <c r="AU124" s="140" t="s">
        <v>233</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232</v>
      </c>
      <c r="BM124" s="140" t="s">
        <v>3580</v>
      </c>
    </row>
    <row r="125" spans="2:65" s="1" customFormat="1" ht="11.25">
      <c r="B125" s="34"/>
      <c r="D125" s="163" t="s">
        <v>274</v>
      </c>
      <c r="F125" s="164" t="s">
        <v>3581</v>
      </c>
      <c r="I125" s="165"/>
      <c r="L125" s="34"/>
      <c r="M125" s="166"/>
      <c r="T125" s="55"/>
      <c r="AT125" s="18" t="s">
        <v>274</v>
      </c>
      <c r="AU125" s="18" t="s">
        <v>233</v>
      </c>
    </row>
    <row r="126" spans="2:65" s="12" customFormat="1" ht="11.25">
      <c r="B126" s="142"/>
      <c r="D126" s="143" t="s">
        <v>249</v>
      </c>
      <c r="E126" s="144" t="s">
        <v>19</v>
      </c>
      <c r="F126" s="145" t="s">
        <v>3582</v>
      </c>
      <c r="H126" s="144" t="s">
        <v>19</v>
      </c>
      <c r="I126" s="146"/>
      <c r="L126" s="142"/>
      <c r="M126" s="147"/>
      <c r="T126" s="148"/>
      <c r="AT126" s="144" t="s">
        <v>249</v>
      </c>
      <c r="AU126" s="144" t="s">
        <v>233</v>
      </c>
      <c r="AV126" s="12" t="s">
        <v>84</v>
      </c>
      <c r="AW126" s="12" t="s">
        <v>37</v>
      </c>
      <c r="AX126" s="12" t="s">
        <v>76</v>
      </c>
      <c r="AY126" s="144" t="s">
        <v>223</v>
      </c>
    </row>
    <row r="127" spans="2:65" s="13" customFormat="1" ht="22.5">
      <c r="B127" s="149"/>
      <c r="D127" s="143" t="s">
        <v>249</v>
      </c>
      <c r="E127" s="150" t="s">
        <v>19</v>
      </c>
      <c r="F127" s="151" t="s">
        <v>3573</v>
      </c>
      <c r="H127" s="152">
        <v>2077.5</v>
      </c>
      <c r="I127" s="153"/>
      <c r="L127" s="149"/>
      <c r="M127" s="154"/>
      <c r="T127" s="155"/>
      <c r="AT127" s="150" t="s">
        <v>249</v>
      </c>
      <c r="AU127" s="150" t="s">
        <v>233</v>
      </c>
      <c r="AV127" s="13" t="s">
        <v>87</v>
      </c>
      <c r="AW127" s="13" t="s">
        <v>37</v>
      </c>
      <c r="AX127" s="13" t="s">
        <v>84</v>
      </c>
      <c r="AY127" s="150" t="s">
        <v>223</v>
      </c>
    </row>
    <row r="128" spans="2:65" s="1" customFormat="1" ht="37.9" customHeight="1">
      <c r="B128" s="34"/>
      <c r="C128" s="129" t="s">
        <v>301</v>
      </c>
      <c r="D128" s="129" t="s">
        <v>227</v>
      </c>
      <c r="E128" s="130" t="s">
        <v>3583</v>
      </c>
      <c r="F128" s="131" t="s">
        <v>3584</v>
      </c>
      <c r="G128" s="132" t="s">
        <v>271</v>
      </c>
      <c r="H128" s="133">
        <v>2077.5</v>
      </c>
      <c r="I128" s="134"/>
      <c r="J128" s="135">
        <f>ROUND(I128*H128,2)</f>
        <v>0</v>
      </c>
      <c r="K128" s="131" t="s">
        <v>272</v>
      </c>
      <c r="L128" s="34"/>
      <c r="M128" s="136" t="s">
        <v>19</v>
      </c>
      <c r="N128" s="137" t="s">
        <v>47</v>
      </c>
      <c r="P128" s="138">
        <f>O128*H128</f>
        <v>0</v>
      </c>
      <c r="Q128" s="138">
        <v>0</v>
      </c>
      <c r="R128" s="138">
        <f>Q128*H128</f>
        <v>0</v>
      </c>
      <c r="S128" s="138">
        <v>0</v>
      </c>
      <c r="T128" s="139">
        <f>S128*H128</f>
        <v>0</v>
      </c>
      <c r="AR128" s="140" t="s">
        <v>232</v>
      </c>
      <c r="AT128" s="140" t="s">
        <v>227</v>
      </c>
      <c r="AU128" s="140" t="s">
        <v>233</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232</v>
      </c>
      <c r="BM128" s="140" t="s">
        <v>3585</v>
      </c>
    </row>
    <row r="129" spans="2:65" s="1" customFormat="1" ht="11.25">
      <c r="B129" s="34"/>
      <c r="D129" s="163" t="s">
        <v>274</v>
      </c>
      <c r="F129" s="164" t="s">
        <v>3586</v>
      </c>
      <c r="I129" s="165"/>
      <c r="L129" s="34"/>
      <c r="M129" s="166"/>
      <c r="T129" s="55"/>
      <c r="AT129" s="18" t="s">
        <v>274</v>
      </c>
      <c r="AU129" s="18" t="s">
        <v>233</v>
      </c>
    </row>
    <row r="130" spans="2:65" s="13" customFormat="1" ht="22.5">
      <c r="B130" s="149"/>
      <c r="D130" s="143" t="s">
        <v>249</v>
      </c>
      <c r="E130" s="150" t="s">
        <v>19</v>
      </c>
      <c r="F130" s="151" t="s">
        <v>3573</v>
      </c>
      <c r="H130" s="152">
        <v>2077.5</v>
      </c>
      <c r="I130" s="153"/>
      <c r="L130" s="149"/>
      <c r="M130" s="154"/>
      <c r="T130" s="155"/>
      <c r="AT130" s="150" t="s">
        <v>249</v>
      </c>
      <c r="AU130" s="150" t="s">
        <v>233</v>
      </c>
      <c r="AV130" s="13" t="s">
        <v>87</v>
      </c>
      <c r="AW130" s="13" t="s">
        <v>37</v>
      </c>
      <c r="AX130" s="13" t="s">
        <v>84</v>
      </c>
      <c r="AY130" s="150" t="s">
        <v>223</v>
      </c>
    </row>
    <row r="131" spans="2:65" s="1" customFormat="1" ht="16.5" customHeight="1">
      <c r="B131" s="34"/>
      <c r="C131" s="174" t="s">
        <v>308</v>
      </c>
      <c r="D131" s="174" t="s">
        <v>314</v>
      </c>
      <c r="E131" s="175" t="s">
        <v>3587</v>
      </c>
      <c r="F131" s="176" t="s">
        <v>3588</v>
      </c>
      <c r="G131" s="177" t="s">
        <v>3086</v>
      </c>
      <c r="H131" s="178">
        <v>31.163</v>
      </c>
      <c r="I131" s="179"/>
      <c r="J131" s="180">
        <f>ROUND(I131*H131,2)</f>
        <v>0</v>
      </c>
      <c r="K131" s="176" t="s">
        <v>272</v>
      </c>
      <c r="L131" s="181"/>
      <c r="M131" s="182" t="s">
        <v>19</v>
      </c>
      <c r="N131" s="183" t="s">
        <v>47</v>
      </c>
      <c r="P131" s="138">
        <f>O131*H131</f>
        <v>0</v>
      </c>
      <c r="Q131" s="138">
        <v>1E-3</v>
      </c>
      <c r="R131" s="138">
        <f>Q131*H131</f>
        <v>3.1163E-2</v>
      </c>
      <c r="S131" s="138">
        <v>0</v>
      </c>
      <c r="T131" s="139">
        <f>S131*H131</f>
        <v>0</v>
      </c>
      <c r="AR131" s="140" t="s">
        <v>268</v>
      </c>
      <c r="AT131" s="140" t="s">
        <v>314</v>
      </c>
      <c r="AU131" s="140" t="s">
        <v>233</v>
      </c>
      <c r="AY131" s="18" t="s">
        <v>223</v>
      </c>
      <c r="BE131" s="141">
        <f>IF(N131="základní",J131,0)</f>
        <v>0</v>
      </c>
      <c r="BF131" s="141">
        <f>IF(N131="snížená",J131,0)</f>
        <v>0</v>
      </c>
      <c r="BG131" s="141">
        <f>IF(N131="zákl. přenesená",J131,0)</f>
        <v>0</v>
      </c>
      <c r="BH131" s="141">
        <f>IF(N131="sníž. přenesená",J131,0)</f>
        <v>0</v>
      </c>
      <c r="BI131" s="141">
        <f>IF(N131="nulová",J131,0)</f>
        <v>0</v>
      </c>
      <c r="BJ131" s="18" t="s">
        <v>84</v>
      </c>
      <c r="BK131" s="141">
        <f>ROUND(I131*H131,2)</f>
        <v>0</v>
      </c>
      <c r="BL131" s="18" t="s">
        <v>232</v>
      </c>
      <c r="BM131" s="140" t="s">
        <v>3589</v>
      </c>
    </row>
    <row r="132" spans="2:65" s="12" customFormat="1" ht="11.25">
      <c r="B132" s="142"/>
      <c r="D132" s="143" t="s">
        <v>249</v>
      </c>
      <c r="E132" s="144" t="s">
        <v>19</v>
      </c>
      <c r="F132" s="145" t="s">
        <v>3590</v>
      </c>
      <c r="H132" s="144" t="s">
        <v>19</v>
      </c>
      <c r="I132" s="146"/>
      <c r="L132" s="142"/>
      <c r="M132" s="147"/>
      <c r="T132" s="148"/>
      <c r="AT132" s="144" t="s">
        <v>249</v>
      </c>
      <c r="AU132" s="144" t="s">
        <v>233</v>
      </c>
      <c r="AV132" s="12" t="s">
        <v>84</v>
      </c>
      <c r="AW132" s="12" t="s">
        <v>37</v>
      </c>
      <c r="AX132" s="12" t="s">
        <v>76</v>
      </c>
      <c r="AY132" s="144" t="s">
        <v>223</v>
      </c>
    </row>
    <row r="133" spans="2:65" s="13" customFormat="1" ht="11.25">
      <c r="B133" s="149"/>
      <c r="D133" s="143" t="s">
        <v>249</v>
      </c>
      <c r="E133" s="150" t="s">
        <v>19</v>
      </c>
      <c r="F133" s="151" t="s">
        <v>3591</v>
      </c>
      <c r="H133" s="152">
        <v>31.163</v>
      </c>
      <c r="I133" s="153"/>
      <c r="L133" s="149"/>
      <c r="M133" s="154"/>
      <c r="T133" s="155"/>
      <c r="AT133" s="150" t="s">
        <v>249</v>
      </c>
      <c r="AU133" s="150" t="s">
        <v>233</v>
      </c>
      <c r="AV133" s="13" t="s">
        <v>87</v>
      </c>
      <c r="AW133" s="13" t="s">
        <v>37</v>
      </c>
      <c r="AX133" s="13" t="s">
        <v>84</v>
      </c>
      <c r="AY133" s="150" t="s">
        <v>223</v>
      </c>
    </row>
    <row r="134" spans="2:65" s="1" customFormat="1" ht="24.2" customHeight="1">
      <c r="B134" s="34"/>
      <c r="C134" s="129" t="s">
        <v>8</v>
      </c>
      <c r="D134" s="129" t="s">
        <v>227</v>
      </c>
      <c r="E134" s="130" t="s">
        <v>3592</v>
      </c>
      <c r="F134" s="131" t="s">
        <v>3593</v>
      </c>
      <c r="G134" s="132" t="s">
        <v>271</v>
      </c>
      <c r="H134" s="133">
        <v>2077.5</v>
      </c>
      <c r="I134" s="134"/>
      <c r="J134" s="135">
        <f>ROUND(I134*H134,2)</f>
        <v>0</v>
      </c>
      <c r="K134" s="131" t="s">
        <v>272</v>
      </c>
      <c r="L134" s="34"/>
      <c r="M134" s="136" t="s">
        <v>19</v>
      </c>
      <c r="N134" s="137" t="s">
        <v>47</v>
      </c>
      <c r="P134" s="138">
        <f>O134*H134</f>
        <v>0</v>
      </c>
      <c r="Q134" s="138">
        <v>0</v>
      </c>
      <c r="R134" s="138">
        <f>Q134*H134</f>
        <v>0</v>
      </c>
      <c r="S134" s="138">
        <v>0</v>
      </c>
      <c r="T134" s="139">
        <f>S134*H134</f>
        <v>0</v>
      </c>
      <c r="AR134" s="140" t="s">
        <v>232</v>
      </c>
      <c r="AT134" s="140" t="s">
        <v>227</v>
      </c>
      <c r="AU134" s="140" t="s">
        <v>233</v>
      </c>
      <c r="AY134" s="18" t="s">
        <v>223</v>
      </c>
      <c r="BE134" s="141">
        <f>IF(N134="základní",J134,0)</f>
        <v>0</v>
      </c>
      <c r="BF134" s="141">
        <f>IF(N134="snížená",J134,0)</f>
        <v>0</v>
      </c>
      <c r="BG134" s="141">
        <f>IF(N134="zákl. přenesená",J134,0)</f>
        <v>0</v>
      </c>
      <c r="BH134" s="141">
        <f>IF(N134="sníž. přenesená",J134,0)</f>
        <v>0</v>
      </c>
      <c r="BI134" s="141">
        <f>IF(N134="nulová",J134,0)</f>
        <v>0</v>
      </c>
      <c r="BJ134" s="18" t="s">
        <v>84</v>
      </c>
      <c r="BK134" s="141">
        <f>ROUND(I134*H134,2)</f>
        <v>0</v>
      </c>
      <c r="BL134" s="18" t="s">
        <v>232</v>
      </c>
      <c r="BM134" s="140" t="s">
        <v>3594</v>
      </c>
    </row>
    <row r="135" spans="2:65" s="1" customFormat="1" ht="11.25">
      <c r="B135" s="34"/>
      <c r="D135" s="163" t="s">
        <v>274</v>
      </c>
      <c r="F135" s="164" t="s">
        <v>3595</v>
      </c>
      <c r="I135" s="165"/>
      <c r="L135" s="34"/>
      <c r="M135" s="166"/>
      <c r="T135" s="55"/>
      <c r="AT135" s="18" t="s">
        <v>274</v>
      </c>
      <c r="AU135" s="18" t="s">
        <v>233</v>
      </c>
    </row>
    <row r="136" spans="2:65" s="13" customFormat="1" ht="22.5">
      <c r="B136" s="149"/>
      <c r="D136" s="143" t="s">
        <v>249</v>
      </c>
      <c r="E136" s="150" t="s">
        <v>19</v>
      </c>
      <c r="F136" s="151" t="s">
        <v>3573</v>
      </c>
      <c r="H136" s="152">
        <v>2077.5</v>
      </c>
      <c r="I136" s="153"/>
      <c r="L136" s="149"/>
      <c r="M136" s="154"/>
      <c r="T136" s="155"/>
      <c r="AT136" s="150" t="s">
        <v>249</v>
      </c>
      <c r="AU136" s="150" t="s">
        <v>233</v>
      </c>
      <c r="AV136" s="13" t="s">
        <v>87</v>
      </c>
      <c r="AW136" s="13" t="s">
        <v>37</v>
      </c>
      <c r="AX136" s="13" t="s">
        <v>84</v>
      </c>
      <c r="AY136" s="150" t="s">
        <v>223</v>
      </c>
    </row>
    <row r="137" spans="2:65" s="1" customFormat="1" ht="24.2" customHeight="1">
      <c r="B137" s="34"/>
      <c r="C137" s="129" t="s">
        <v>322</v>
      </c>
      <c r="D137" s="129" t="s">
        <v>227</v>
      </c>
      <c r="E137" s="130" t="s">
        <v>3596</v>
      </c>
      <c r="F137" s="131" t="s">
        <v>3597</v>
      </c>
      <c r="G137" s="132" t="s">
        <v>265</v>
      </c>
      <c r="H137" s="133">
        <v>0.104</v>
      </c>
      <c r="I137" s="134"/>
      <c r="J137" s="135">
        <f>ROUND(I137*H137,2)</f>
        <v>0</v>
      </c>
      <c r="K137" s="131" t="s">
        <v>272</v>
      </c>
      <c r="L137" s="34"/>
      <c r="M137" s="136" t="s">
        <v>19</v>
      </c>
      <c r="N137" s="137" t="s">
        <v>47</v>
      </c>
      <c r="P137" s="138">
        <f>O137*H137</f>
        <v>0</v>
      </c>
      <c r="Q137" s="138">
        <v>0</v>
      </c>
      <c r="R137" s="138">
        <f>Q137*H137</f>
        <v>0</v>
      </c>
      <c r="S137" s="138">
        <v>0</v>
      </c>
      <c r="T137" s="139">
        <f>S137*H137</f>
        <v>0</v>
      </c>
      <c r="AR137" s="140" t="s">
        <v>232</v>
      </c>
      <c r="AT137" s="140" t="s">
        <v>227</v>
      </c>
      <c r="AU137" s="140" t="s">
        <v>233</v>
      </c>
      <c r="AY137" s="18" t="s">
        <v>223</v>
      </c>
      <c r="BE137" s="141">
        <f>IF(N137="základní",J137,0)</f>
        <v>0</v>
      </c>
      <c r="BF137" s="141">
        <f>IF(N137="snížená",J137,0)</f>
        <v>0</v>
      </c>
      <c r="BG137" s="141">
        <f>IF(N137="zákl. přenesená",J137,0)</f>
        <v>0</v>
      </c>
      <c r="BH137" s="141">
        <f>IF(N137="sníž. přenesená",J137,0)</f>
        <v>0</v>
      </c>
      <c r="BI137" s="141">
        <f>IF(N137="nulová",J137,0)</f>
        <v>0</v>
      </c>
      <c r="BJ137" s="18" t="s">
        <v>84</v>
      </c>
      <c r="BK137" s="141">
        <f>ROUND(I137*H137,2)</f>
        <v>0</v>
      </c>
      <c r="BL137" s="18" t="s">
        <v>232</v>
      </c>
      <c r="BM137" s="140" t="s">
        <v>3598</v>
      </c>
    </row>
    <row r="138" spans="2:65" s="1" customFormat="1" ht="11.25">
      <c r="B138" s="34"/>
      <c r="D138" s="163" t="s">
        <v>274</v>
      </c>
      <c r="F138" s="164" t="s">
        <v>3599</v>
      </c>
      <c r="I138" s="165"/>
      <c r="L138" s="34"/>
      <c r="M138" s="166"/>
      <c r="T138" s="55"/>
      <c r="AT138" s="18" t="s">
        <v>274</v>
      </c>
      <c r="AU138" s="18" t="s">
        <v>233</v>
      </c>
    </row>
    <row r="139" spans="2:65" s="12" customFormat="1" ht="11.25">
      <c r="B139" s="142"/>
      <c r="D139" s="143" t="s">
        <v>249</v>
      </c>
      <c r="E139" s="144" t="s">
        <v>19</v>
      </c>
      <c r="F139" s="145" t="s">
        <v>3600</v>
      </c>
      <c r="H139" s="144" t="s">
        <v>19</v>
      </c>
      <c r="I139" s="146"/>
      <c r="L139" s="142"/>
      <c r="M139" s="147"/>
      <c r="T139" s="148"/>
      <c r="AT139" s="144" t="s">
        <v>249</v>
      </c>
      <c r="AU139" s="144" t="s">
        <v>233</v>
      </c>
      <c r="AV139" s="12" t="s">
        <v>84</v>
      </c>
      <c r="AW139" s="12" t="s">
        <v>37</v>
      </c>
      <c r="AX139" s="12" t="s">
        <v>76</v>
      </c>
      <c r="AY139" s="144" t="s">
        <v>223</v>
      </c>
    </row>
    <row r="140" spans="2:65" s="13" customFormat="1" ht="11.25">
      <c r="B140" s="149"/>
      <c r="D140" s="143" t="s">
        <v>249</v>
      </c>
      <c r="E140" s="150" t="s">
        <v>19</v>
      </c>
      <c r="F140" s="151" t="s">
        <v>3601</v>
      </c>
      <c r="H140" s="152">
        <v>0.104</v>
      </c>
      <c r="I140" s="153"/>
      <c r="L140" s="149"/>
      <c r="M140" s="154"/>
      <c r="T140" s="155"/>
      <c r="AT140" s="150" t="s">
        <v>249</v>
      </c>
      <c r="AU140" s="150" t="s">
        <v>233</v>
      </c>
      <c r="AV140" s="13" t="s">
        <v>87</v>
      </c>
      <c r="AW140" s="13" t="s">
        <v>37</v>
      </c>
      <c r="AX140" s="13" t="s">
        <v>84</v>
      </c>
      <c r="AY140" s="150" t="s">
        <v>223</v>
      </c>
    </row>
    <row r="141" spans="2:65" s="11" customFormat="1" ht="20.85" customHeight="1">
      <c r="B141" s="117"/>
      <c r="D141" s="118" t="s">
        <v>75</v>
      </c>
      <c r="E141" s="127" t="s">
        <v>3602</v>
      </c>
      <c r="F141" s="127" t="s">
        <v>3603</v>
      </c>
      <c r="I141" s="120"/>
      <c r="J141" s="128">
        <f>BK141</f>
        <v>0</v>
      </c>
      <c r="L141" s="117"/>
      <c r="M141" s="122"/>
      <c r="P141" s="123">
        <f>SUM(P142:P226)</f>
        <v>0</v>
      </c>
      <c r="R141" s="123">
        <f>SUM(R142:R226)</f>
        <v>32.370742999999997</v>
      </c>
      <c r="T141" s="124">
        <f>SUM(T142:T226)</f>
        <v>0</v>
      </c>
      <c r="AR141" s="118" t="s">
        <v>84</v>
      </c>
      <c r="AT141" s="125" t="s">
        <v>75</v>
      </c>
      <c r="AU141" s="125" t="s">
        <v>87</v>
      </c>
      <c r="AY141" s="118" t="s">
        <v>223</v>
      </c>
      <c r="BK141" s="126">
        <f>SUM(BK142:BK226)</f>
        <v>0</v>
      </c>
    </row>
    <row r="142" spans="2:65" s="1" customFormat="1" ht="44.25" customHeight="1">
      <c r="B142" s="34"/>
      <c r="C142" s="129" t="s">
        <v>328</v>
      </c>
      <c r="D142" s="129" t="s">
        <v>227</v>
      </c>
      <c r="E142" s="130" t="s">
        <v>3604</v>
      </c>
      <c r="F142" s="131" t="s">
        <v>3605</v>
      </c>
      <c r="G142" s="132" t="s">
        <v>230</v>
      </c>
      <c r="H142" s="133">
        <v>761</v>
      </c>
      <c r="I142" s="134"/>
      <c r="J142" s="135">
        <f>ROUND(I142*H142,2)</f>
        <v>0</v>
      </c>
      <c r="K142" s="131" t="s">
        <v>272</v>
      </c>
      <c r="L142" s="34"/>
      <c r="M142" s="136" t="s">
        <v>19</v>
      </c>
      <c r="N142" s="137" t="s">
        <v>47</v>
      </c>
      <c r="P142" s="138">
        <f>O142*H142</f>
        <v>0</v>
      </c>
      <c r="Q142" s="138">
        <v>0</v>
      </c>
      <c r="R142" s="138">
        <f>Q142*H142</f>
        <v>0</v>
      </c>
      <c r="S142" s="138">
        <v>0</v>
      </c>
      <c r="T142" s="139">
        <f>S142*H142</f>
        <v>0</v>
      </c>
      <c r="AR142" s="140" t="s">
        <v>232</v>
      </c>
      <c r="AT142" s="140" t="s">
        <v>227</v>
      </c>
      <c r="AU142" s="140" t="s">
        <v>233</v>
      </c>
      <c r="AY142" s="18" t="s">
        <v>223</v>
      </c>
      <c r="BE142" s="141">
        <f>IF(N142="základní",J142,0)</f>
        <v>0</v>
      </c>
      <c r="BF142" s="141">
        <f>IF(N142="snížená",J142,0)</f>
        <v>0</v>
      </c>
      <c r="BG142" s="141">
        <f>IF(N142="zákl. přenesená",J142,0)</f>
        <v>0</v>
      </c>
      <c r="BH142" s="141">
        <f>IF(N142="sníž. přenesená",J142,0)</f>
        <v>0</v>
      </c>
      <c r="BI142" s="141">
        <f>IF(N142="nulová",J142,0)</f>
        <v>0</v>
      </c>
      <c r="BJ142" s="18" t="s">
        <v>84</v>
      </c>
      <c r="BK142" s="141">
        <f>ROUND(I142*H142,2)</f>
        <v>0</v>
      </c>
      <c r="BL142" s="18" t="s">
        <v>232</v>
      </c>
      <c r="BM142" s="140" t="s">
        <v>3606</v>
      </c>
    </row>
    <row r="143" spans="2:65" s="1" customFormat="1" ht="11.25">
      <c r="B143" s="34"/>
      <c r="D143" s="163" t="s">
        <v>274</v>
      </c>
      <c r="F143" s="164" t="s">
        <v>3607</v>
      </c>
      <c r="I143" s="165"/>
      <c r="L143" s="34"/>
      <c r="M143" s="166"/>
      <c r="T143" s="55"/>
      <c r="AT143" s="18" t="s">
        <v>274</v>
      </c>
      <c r="AU143" s="18" t="s">
        <v>233</v>
      </c>
    </row>
    <row r="144" spans="2:65" s="13" customFormat="1" ht="11.25">
      <c r="B144" s="149"/>
      <c r="D144" s="143" t="s">
        <v>249</v>
      </c>
      <c r="E144" s="150" t="s">
        <v>19</v>
      </c>
      <c r="F144" s="151" t="s">
        <v>3608</v>
      </c>
      <c r="H144" s="152">
        <v>760.5</v>
      </c>
      <c r="I144" s="153"/>
      <c r="L144" s="149"/>
      <c r="M144" s="154"/>
      <c r="T144" s="155"/>
      <c r="AT144" s="150" t="s">
        <v>249</v>
      </c>
      <c r="AU144" s="150" t="s">
        <v>233</v>
      </c>
      <c r="AV144" s="13" t="s">
        <v>87</v>
      </c>
      <c r="AW144" s="13" t="s">
        <v>37</v>
      </c>
      <c r="AX144" s="13" t="s">
        <v>76</v>
      </c>
      <c r="AY144" s="150" t="s">
        <v>223</v>
      </c>
    </row>
    <row r="145" spans="2:65" s="13" customFormat="1" ht="11.25">
      <c r="B145" s="149"/>
      <c r="D145" s="143" t="s">
        <v>249</v>
      </c>
      <c r="E145" s="150" t="s">
        <v>19</v>
      </c>
      <c r="F145" s="151" t="s">
        <v>3609</v>
      </c>
      <c r="H145" s="152">
        <v>761</v>
      </c>
      <c r="I145" s="153"/>
      <c r="L145" s="149"/>
      <c r="M145" s="154"/>
      <c r="T145" s="155"/>
      <c r="AT145" s="150" t="s">
        <v>249</v>
      </c>
      <c r="AU145" s="150" t="s">
        <v>233</v>
      </c>
      <c r="AV145" s="13" t="s">
        <v>87</v>
      </c>
      <c r="AW145" s="13" t="s">
        <v>37</v>
      </c>
      <c r="AX145" s="13" t="s">
        <v>84</v>
      </c>
      <c r="AY145" s="150" t="s">
        <v>223</v>
      </c>
    </row>
    <row r="146" spans="2:65" s="1" customFormat="1" ht="16.5" customHeight="1">
      <c r="B146" s="34"/>
      <c r="C146" s="174" t="s">
        <v>334</v>
      </c>
      <c r="D146" s="174" t="s">
        <v>314</v>
      </c>
      <c r="E146" s="175" t="s">
        <v>3610</v>
      </c>
      <c r="F146" s="176" t="s">
        <v>3611</v>
      </c>
      <c r="G146" s="177" t="s">
        <v>247</v>
      </c>
      <c r="H146" s="178">
        <v>3.8050000000000002</v>
      </c>
      <c r="I146" s="179"/>
      <c r="J146" s="180">
        <f>ROUND(I146*H146,2)</f>
        <v>0</v>
      </c>
      <c r="K146" s="176" t="s">
        <v>272</v>
      </c>
      <c r="L146" s="181"/>
      <c r="M146" s="182" t="s">
        <v>19</v>
      </c>
      <c r="N146" s="183" t="s">
        <v>47</v>
      </c>
      <c r="P146" s="138">
        <f>O146*H146</f>
        <v>0</v>
      </c>
      <c r="Q146" s="138">
        <v>0.22</v>
      </c>
      <c r="R146" s="138">
        <f>Q146*H146</f>
        <v>0.83710000000000007</v>
      </c>
      <c r="S146" s="138">
        <v>0</v>
      </c>
      <c r="T146" s="139">
        <f>S146*H146</f>
        <v>0</v>
      </c>
      <c r="AR146" s="140" t="s">
        <v>268</v>
      </c>
      <c r="AT146" s="140" t="s">
        <v>314</v>
      </c>
      <c r="AU146" s="140" t="s">
        <v>233</v>
      </c>
      <c r="AY146" s="18" t="s">
        <v>223</v>
      </c>
      <c r="BE146" s="141">
        <f>IF(N146="základní",J146,0)</f>
        <v>0</v>
      </c>
      <c r="BF146" s="141">
        <f>IF(N146="snížená",J146,0)</f>
        <v>0</v>
      </c>
      <c r="BG146" s="141">
        <f>IF(N146="zákl. přenesená",J146,0)</f>
        <v>0</v>
      </c>
      <c r="BH146" s="141">
        <f>IF(N146="sníž. přenesená",J146,0)</f>
        <v>0</v>
      </c>
      <c r="BI146" s="141">
        <f>IF(N146="nulová",J146,0)</f>
        <v>0</v>
      </c>
      <c r="BJ146" s="18" t="s">
        <v>84</v>
      </c>
      <c r="BK146" s="141">
        <f>ROUND(I146*H146,2)</f>
        <v>0</v>
      </c>
      <c r="BL146" s="18" t="s">
        <v>232</v>
      </c>
      <c r="BM146" s="140" t="s">
        <v>3612</v>
      </c>
    </row>
    <row r="147" spans="2:65" s="13" customFormat="1" ht="11.25">
      <c r="B147" s="149"/>
      <c r="D147" s="143" t="s">
        <v>249</v>
      </c>
      <c r="E147" s="150" t="s">
        <v>19</v>
      </c>
      <c r="F147" s="151" t="s">
        <v>3613</v>
      </c>
      <c r="H147" s="152">
        <v>760.5</v>
      </c>
      <c r="I147" s="153"/>
      <c r="L147" s="149"/>
      <c r="M147" s="154"/>
      <c r="T147" s="155"/>
      <c r="AT147" s="150" t="s">
        <v>249</v>
      </c>
      <c r="AU147" s="150" t="s">
        <v>233</v>
      </c>
      <c r="AV147" s="13" t="s">
        <v>87</v>
      </c>
      <c r="AW147" s="13" t="s">
        <v>37</v>
      </c>
      <c r="AX147" s="13" t="s">
        <v>76</v>
      </c>
      <c r="AY147" s="150" t="s">
        <v>223</v>
      </c>
    </row>
    <row r="148" spans="2:65" s="13" customFormat="1" ht="11.25">
      <c r="B148" s="149"/>
      <c r="D148" s="143" t="s">
        <v>249</v>
      </c>
      <c r="E148" s="150" t="s">
        <v>19</v>
      </c>
      <c r="F148" s="151" t="s">
        <v>3609</v>
      </c>
      <c r="H148" s="152">
        <v>761</v>
      </c>
      <c r="I148" s="153"/>
      <c r="L148" s="149"/>
      <c r="M148" s="154"/>
      <c r="T148" s="155"/>
      <c r="AT148" s="150" t="s">
        <v>249</v>
      </c>
      <c r="AU148" s="150" t="s">
        <v>233</v>
      </c>
      <c r="AV148" s="13" t="s">
        <v>87</v>
      </c>
      <c r="AW148" s="13" t="s">
        <v>37</v>
      </c>
      <c r="AX148" s="13" t="s">
        <v>84</v>
      </c>
      <c r="AY148" s="150" t="s">
        <v>223</v>
      </c>
    </row>
    <row r="149" spans="2:65" s="13" customFormat="1" ht="11.25">
      <c r="B149" s="149"/>
      <c r="D149" s="143" t="s">
        <v>249</v>
      </c>
      <c r="F149" s="151" t="s">
        <v>3614</v>
      </c>
      <c r="H149" s="152">
        <v>3.8050000000000002</v>
      </c>
      <c r="I149" s="153"/>
      <c r="L149" s="149"/>
      <c r="M149" s="154"/>
      <c r="T149" s="155"/>
      <c r="AT149" s="150" t="s">
        <v>249</v>
      </c>
      <c r="AU149" s="150" t="s">
        <v>233</v>
      </c>
      <c r="AV149" s="13" t="s">
        <v>87</v>
      </c>
      <c r="AW149" s="13" t="s">
        <v>4</v>
      </c>
      <c r="AX149" s="13" t="s">
        <v>84</v>
      </c>
      <c r="AY149" s="150" t="s">
        <v>223</v>
      </c>
    </row>
    <row r="150" spans="2:65" s="1" customFormat="1" ht="37.9" customHeight="1">
      <c r="B150" s="34"/>
      <c r="C150" s="129" t="s">
        <v>340</v>
      </c>
      <c r="D150" s="129" t="s">
        <v>227</v>
      </c>
      <c r="E150" s="130" t="s">
        <v>3615</v>
      </c>
      <c r="F150" s="131" t="s">
        <v>3616</v>
      </c>
      <c r="G150" s="132" t="s">
        <v>230</v>
      </c>
      <c r="H150" s="133">
        <v>761</v>
      </c>
      <c r="I150" s="134"/>
      <c r="J150" s="135">
        <f>ROUND(I150*H150,2)</f>
        <v>0</v>
      </c>
      <c r="K150" s="131" t="s">
        <v>272</v>
      </c>
      <c r="L150" s="34"/>
      <c r="M150" s="136" t="s">
        <v>19</v>
      </c>
      <c r="N150" s="137" t="s">
        <v>47</v>
      </c>
      <c r="P150" s="138">
        <f>O150*H150</f>
        <v>0</v>
      </c>
      <c r="Q150" s="138">
        <v>0</v>
      </c>
      <c r="R150" s="138">
        <f>Q150*H150</f>
        <v>0</v>
      </c>
      <c r="S150" s="138">
        <v>0</v>
      </c>
      <c r="T150" s="139">
        <f>S150*H150</f>
        <v>0</v>
      </c>
      <c r="AR150" s="140" t="s">
        <v>232</v>
      </c>
      <c r="AT150" s="140" t="s">
        <v>227</v>
      </c>
      <c r="AU150" s="140" t="s">
        <v>233</v>
      </c>
      <c r="AY150" s="18" t="s">
        <v>223</v>
      </c>
      <c r="BE150" s="141">
        <f>IF(N150="základní",J150,0)</f>
        <v>0</v>
      </c>
      <c r="BF150" s="141">
        <f>IF(N150="snížená",J150,0)</f>
        <v>0</v>
      </c>
      <c r="BG150" s="141">
        <f>IF(N150="zákl. přenesená",J150,0)</f>
        <v>0</v>
      </c>
      <c r="BH150" s="141">
        <f>IF(N150="sníž. přenesená",J150,0)</f>
        <v>0</v>
      </c>
      <c r="BI150" s="141">
        <f>IF(N150="nulová",J150,0)</f>
        <v>0</v>
      </c>
      <c r="BJ150" s="18" t="s">
        <v>84</v>
      </c>
      <c r="BK150" s="141">
        <f>ROUND(I150*H150,2)</f>
        <v>0</v>
      </c>
      <c r="BL150" s="18" t="s">
        <v>232</v>
      </c>
      <c r="BM150" s="140" t="s">
        <v>3617</v>
      </c>
    </row>
    <row r="151" spans="2:65" s="1" customFormat="1" ht="11.25">
      <c r="B151" s="34"/>
      <c r="D151" s="163" t="s">
        <v>274</v>
      </c>
      <c r="F151" s="164" t="s">
        <v>3618</v>
      </c>
      <c r="I151" s="165"/>
      <c r="L151" s="34"/>
      <c r="M151" s="166"/>
      <c r="T151" s="55"/>
      <c r="AT151" s="18" t="s">
        <v>274</v>
      </c>
      <c r="AU151" s="18" t="s">
        <v>233</v>
      </c>
    </row>
    <row r="152" spans="2:65" s="13" customFormat="1" ht="11.25">
      <c r="B152" s="149"/>
      <c r="D152" s="143" t="s">
        <v>249</v>
      </c>
      <c r="E152" s="150" t="s">
        <v>19</v>
      </c>
      <c r="F152" s="151" t="s">
        <v>3608</v>
      </c>
      <c r="H152" s="152">
        <v>760.5</v>
      </c>
      <c r="I152" s="153"/>
      <c r="L152" s="149"/>
      <c r="M152" s="154"/>
      <c r="T152" s="155"/>
      <c r="AT152" s="150" t="s">
        <v>249</v>
      </c>
      <c r="AU152" s="150" t="s">
        <v>233</v>
      </c>
      <c r="AV152" s="13" t="s">
        <v>87</v>
      </c>
      <c r="AW152" s="13" t="s">
        <v>37</v>
      </c>
      <c r="AX152" s="13" t="s">
        <v>76</v>
      </c>
      <c r="AY152" s="150" t="s">
        <v>223</v>
      </c>
    </row>
    <row r="153" spans="2:65" s="13" customFormat="1" ht="11.25">
      <c r="B153" s="149"/>
      <c r="D153" s="143" t="s">
        <v>249</v>
      </c>
      <c r="E153" s="150" t="s">
        <v>19</v>
      </c>
      <c r="F153" s="151" t="s">
        <v>3609</v>
      </c>
      <c r="H153" s="152">
        <v>761</v>
      </c>
      <c r="I153" s="153"/>
      <c r="L153" s="149"/>
      <c r="M153" s="154"/>
      <c r="T153" s="155"/>
      <c r="AT153" s="150" t="s">
        <v>249</v>
      </c>
      <c r="AU153" s="150" t="s">
        <v>233</v>
      </c>
      <c r="AV153" s="13" t="s">
        <v>87</v>
      </c>
      <c r="AW153" s="13" t="s">
        <v>37</v>
      </c>
      <c r="AX153" s="13" t="s">
        <v>84</v>
      </c>
      <c r="AY153" s="150" t="s">
        <v>223</v>
      </c>
    </row>
    <row r="154" spans="2:65" s="1" customFormat="1" ht="16.5" customHeight="1">
      <c r="B154" s="34"/>
      <c r="C154" s="174" t="s">
        <v>346</v>
      </c>
      <c r="D154" s="174" t="s">
        <v>314</v>
      </c>
      <c r="E154" s="175" t="s">
        <v>3619</v>
      </c>
      <c r="F154" s="176" t="s">
        <v>3620</v>
      </c>
      <c r="G154" s="177" t="s">
        <v>230</v>
      </c>
      <c r="H154" s="178">
        <v>507</v>
      </c>
      <c r="I154" s="179"/>
      <c r="J154" s="180">
        <f>ROUND(I154*H154,2)</f>
        <v>0</v>
      </c>
      <c r="K154" s="176" t="s">
        <v>231</v>
      </c>
      <c r="L154" s="181"/>
      <c r="M154" s="182" t="s">
        <v>19</v>
      </c>
      <c r="N154" s="183" t="s">
        <v>47</v>
      </c>
      <c r="P154" s="138">
        <f>O154*H154</f>
        <v>0</v>
      </c>
      <c r="Q154" s="138">
        <v>0.01</v>
      </c>
      <c r="R154" s="138">
        <f>Q154*H154</f>
        <v>5.07</v>
      </c>
      <c r="S154" s="138">
        <v>0</v>
      </c>
      <c r="T154" s="139">
        <f>S154*H154</f>
        <v>0</v>
      </c>
      <c r="AR154" s="140" t="s">
        <v>268</v>
      </c>
      <c r="AT154" s="140" t="s">
        <v>314</v>
      </c>
      <c r="AU154" s="140" t="s">
        <v>233</v>
      </c>
      <c r="AY154" s="18" t="s">
        <v>223</v>
      </c>
      <c r="BE154" s="141">
        <f>IF(N154="základní",J154,0)</f>
        <v>0</v>
      </c>
      <c r="BF154" s="141">
        <f>IF(N154="snížená",J154,0)</f>
        <v>0</v>
      </c>
      <c r="BG154" s="141">
        <f>IF(N154="zákl. přenesená",J154,0)</f>
        <v>0</v>
      </c>
      <c r="BH154" s="141">
        <f>IF(N154="sníž. přenesená",J154,0)</f>
        <v>0</v>
      </c>
      <c r="BI154" s="141">
        <f>IF(N154="nulová",J154,0)</f>
        <v>0</v>
      </c>
      <c r="BJ154" s="18" t="s">
        <v>84</v>
      </c>
      <c r="BK154" s="141">
        <f>ROUND(I154*H154,2)</f>
        <v>0</v>
      </c>
      <c r="BL154" s="18" t="s">
        <v>232</v>
      </c>
      <c r="BM154" s="140" t="s">
        <v>3621</v>
      </c>
    </row>
    <row r="155" spans="2:65" s="13" customFormat="1" ht="11.25">
      <c r="B155" s="149"/>
      <c r="D155" s="143" t="s">
        <v>249</v>
      </c>
      <c r="E155" s="150" t="s">
        <v>19</v>
      </c>
      <c r="F155" s="151" t="s">
        <v>3622</v>
      </c>
      <c r="H155" s="152">
        <v>507</v>
      </c>
      <c r="I155" s="153"/>
      <c r="L155" s="149"/>
      <c r="M155" s="154"/>
      <c r="T155" s="155"/>
      <c r="AT155" s="150" t="s">
        <v>249</v>
      </c>
      <c r="AU155" s="150" t="s">
        <v>233</v>
      </c>
      <c r="AV155" s="13" t="s">
        <v>87</v>
      </c>
      <c r="AW155" s="13" t="s">
        <v>37</v>
      </c>
      <c r="AX155" s="13" t="s">
        <v>84</v>
      </c>
      <c r="AY155" s="150" t="s">
        <v>223</v>
      </c>
    </row>
    <row r="156" spans="2:65" s="1" customFormat="1" ht="16.5" customHeight="1">
      <c r="B156" s="34"/>
      <c r="C156" s="174" t="s">
        <v>353</v>
      </c>
      <c r="D156" s="174" t="s">
        <v>314</v>
      </c>
      <c r="E156" s="175" t="s">
        <v>3623</v>
      </c>
      <c r="F156" s="176" t="s">
        <v>3624</v>
      </c>
      <c r="G156" s="177" t="s">
        <v>230</v>
      </c>
      <c r="H156" s="178">
        <v>254</v>
      </c>
      <c r="I156" s="179"/>
      <c r="J156" s="180">
        <f>ROUND(I156*H156,2)</f>
        <v>0</v>
      </c>
      <c r="K156" s="176" t="s">
        <v>231</v>
      </c>
      <c r="L156" s="181"/>
      <c r="M156" s="182" t="s">
        <v>19</v>
      </c>
      <c r="N156" s="183" t="s">
        <v>47</v>
      </c>
      <c r="P156" s="138">
        <f>O156*H156</f>
        <v>0</v>
      </c>
      <c r="Q156" s="138">
        <v>0.01</v>
      </c>
      <c r="R156" s="138">
        <f>Q156*H156</f>
        <v>2.54</v>
      </c>
      <c r="S156" s="138">
        <v>0</v>
      </c>
      <c r="T156" s="139">
        <f>S156*H156</f>
        <v>0</v>
      </c>
      <c r="AR156" s="140" t="s">
        <v>268</v>
      </c>
      <c r="AT156" s="140" t="s">
        <v>314</v>
      </c>
      <c r="AU156" s="140" t="s">
        <v>233</v>
      </c>
      <c r="AY156" s="18" t="s">
        <v>223</v>
      </c>
      <c r="BE156" s="141">
        <f>IF(N156="základní",J156,0)</f>
        <v>0</v>
      </c>
      <c r="BF156" s="141">
        <f>IF(N156="snížená",J156,0)</f>
        <v>0</v>
      </c>
      <c r="BG156" s="141">
        <f>IF(N156="zákl. přenesená",J156,0)</f>
        <v>0</v>
      </c>
      <c r="BH156" s="141">
        <f>IF(N156="sníž. přenesená",J156,0)</f>
        <v>0</v>
      </c>
      <c r="BI156" s="141">
        <f>IF(N156="nulová",J156,0)</f>
        <v>0</v>
      </c>
      <c r="BJ156" s="18" t="s">
        <v>84</v>
      </c>
      <c r="BK156" s="141">
        <f>ROUND(I156*H156,2)</f>
        <v>0</v>
      </c>
      <c r="BL156" s="18" t="s">
        <v>232</v>
      </c>
      <c r="BM156" s="140" t="s">
        <v>3625</v>
      </c>
    </row>
    <row r="157" spans="2:65" s="13" customFormat="1" ht="11.25">
      <c r="B157" s="149"/>
      <c r="D157" s="143" t="s">
        <v>249</v>
      </c>
      <c r="E157" s="150" t="s">
        <v>19</v>
      </c>
      <c r="F157" s="151" t="s">
        <v>3626</v>
      </c>
      <c r="H157" s="152">
        <v>253.5</v>
      </c>
      <c r="I157" s="153"/>
      <c r="L157" s="149"/>
      <c r="M157" s="154"/>
      <c r="T157" s="155"/>
      <c r="AT157" s="150" t="s">
        <v>249</v>
      </c>
      <c r="AU157" s="150" t="s">
        <v>233</v>
      </c>
      <c r="AV157" s="13" t="s">
        <v>87</v>
      </c>
      <c r="AW157" s="13" t="s">
        <v>37</v>
      </c>
      <c r="AX157" s="13" t="s">
        <v>76</v>
      </c>
      <c r="AY157" s="150" t="s">
        <v>223</v>
      </c>
    </row>
    <row r="158" spans="2:65" s="13" customFormat="1" ht="11.25">
      <c r="B158" s="149"/>
      <c r="D158" s="143" t="s">
        <v>249</v>
      </c>
      <c r="E158" s="150" t="s">
        <v>19</v>
      </c>
      <c r="F158" s="151" t="s">
        <v>3627</v>
      </c>
      <c r="H158" s="152">
        <v>254</v>
      </c>
      <c r="I158" s="153"/>
      <c r="L158" s="149"/>
      <c r="M158" s="154"/>
      <c r="T158" s="155"/>
      <c r="AT158" s="150" t="s">
        <v>249</v>
      </c>
      <c r="AU158" s="150" t="s">
        <v>233</v>
      </c>
      <c r="AV158" s="13" t="s">
        <v>87</v>
      </c>
      <c r="AW158" s="13" t="s">
        <v>37</v>
      </c>
      <c r="AX158" s="13" t="s">
        <v>84</v>
      </c>
      <c r="AY158" s="150" t="s">
        <v>223</v>
      </c>
    </row>
    <row r="159" spans="2:65" s="1" customFormat="1" ht="44.25" customHeight="1">
      <c r="B159" s="34"/>
      <c r="C159" s="129" t="s">
        <v>361</v>
      </c>
      <c r="D159" s="129" t="s">
        <v>227</v>
      </c>
      <c r="E159" s="130" t="s">
        <v>3628</v>
      </c>
      <c r="F159" s="131" t="s">
        <v>3629</v>
      </c>
      <c r="G159" s="132" t="s">
        <v>230</v>
      </c>
      <c r="H159" s="133">
        <v>670</v>
      </c>
      <c r="I159" s="134"/>
      <c r="J159" s="135">
        <f>ROUND(I159*H159,2)</f>
        <v>0</v>
      </c>
      <c r="K159" s="131" t="s">
        <v>272</v>
      </c>
      <c r="L159" s="34"/>
      <c r="M159" s="136" t="s">
        <v>19</v>
      </c>
      <c r="N159" s="137" t="s">
        <v>47</v>
      </c>
      <c r="P159" s="138">
        <f>O159*H159</f>
        <v>0</v>
      </c>
      <c r="Q159" s="138">
        <v>0</v>
      </c>
      <c r="R159" s="138">
        <f>Q159*H159</f>
        <v>0</v>
      </c>
      <c r="S159" s="138">
        <v>0</v>
      </c>
      <c r="T159" s="139">
        <f>S159*H159</f>
        <v>0</v>
      </c>
      <c r="AR159" s="140" t="s">
        <v>232</v>
      </c>
      <c r="AT159" s="140" t="s">
        <v>227</v>
      </c>
      <c r="AU159" s="140" t="s">
        <v>233</v>
      </c>
      <c r="AY159" s="18" t="s">
        <v>223</v>
      </c>
      <c r="BE159" s="141">
        <f>IF(N159="základní",J159,0)</f>
        <v>0</v>
      </c>
      <c r="BF159" s="141">
        <f>IF(N159="snížená",J159,0)</f>
        <v>0</v>
      </c>
      <c r="BG159" s="141">
        <f>IF(N159="zákl. přenesená",J159,0)</f>
        <v>0</v>
      </c>
      <c r="BH159" s="141">
        <f>IF(N159="sníž. přenesená",J159,0)</f>
        <v>0</v>
      </c>
      <c r="BI159" s="141">
        <f>IF(N159="nulová",J159,0)</f>
        <v>0</v>
      </c>
      <c r="BJ159" s="18" t="s">
        <v>84</v>
      </c>
      <c r="BK159" s="141">
        <f>ROUND(I159*H159,2)</f>
        <v>0</v>
      </c>
      <c r="BL159" s="18" t="s">
        <v>232</v>
      </c>
      <c r="BM159" s="140" t="s">
        <v>3630</v>
      </c>
    </row>
    <row r="160" spans="2:65" s="1" customFormat="1" ht="11.25">
      <c r="B160" s="34"/>
      <c r="D160" s="163" t="s">
        <v>274</v>
      </c>
      <c r="F160" s="164" t="s">
        <v>3631</v>
      </c>
      <c r="I160" s="165"/>
      <c r="L160" s="34"/>
      <c r="M160" s="166"/>
      <c r="T160" s="55"/>
      <c r="AT160" s="18" t="s">
        <v>274</v>
      </c>
      <c r="AU160" s="18" t="s">
        <v>233</v>
      </c>
    </row>
    <row r="161" spans="2:65" s="13" customFormat="1" ht="11.25">
      <c r="B161" s="149"/>
      <c r="D161" s="143" t="s">
        <v>249</v>
      </c>
      <c r="E161" s="150" t="s">
        <v>19</v>
      </c>
      <c r="F161" s="151" t="s">
        <v>3632</v>
      </c>
      <c r="H161" s="152">
        <v>670</v>
      </c>
      <c r="I161" s="153"/>
      <c r="L161" s="149"/>
      <c r="M161" s="154"/>
      <c r="T161" s="155"/>
      <c r="AT161" s="150" t="s">
        <v>249</v>
      </c>
      <c r="AU161" s="150" t="s">
        <v>233</v>
      </c>
      <c r="AV161" s="13" t="s">
        <v>87</v>
      </c>
      <c r="AW161" s="13" t="s">
        <v>37</v>
      </c>
      <c r="AX161" s="13" t="s">
        <v>84</v>
      </c>
      <c r="AY161" s="150" t="s">
        <v>223</v>
      </c>
    </row>
    <row r="162" spans="2:65" s="1" customFormat="1" ht="16.5" customHeight="1">
      <c r="B162" s="34"/>
      <c r="C162" s="174" t="s">
        <v>369</v>
      </c>
      <c r="D162" s="174" t="s">
        <v>314</v>
      </c>
      <c r="E162" s="175" t="s">
        <v>3610</v>
      </c>
      <c r="F162" s="176" t="s">
        <v>3611</v>
      </c>
      <c r="G162" s="177" t="s">
        <v>247</v>
      </c>
      <c r="H162" s="178">
        <v>1.675</v>
      </c>
      <c r="I162" s="179"/>
      <c r="J162" s="180">
        <f>ROUND(I162*H162,2)</f>
        <v>0</v>
      </c>
      <c r="K162" s="176" t="s">
        <v>272</v>
      </c>
      <c r="L162" s="181"/>
      <c r="M162" s="182" t="s">
        <v>19</v>
      </c>
      <c r="N162" s="183" t="s">
        <v>47</v>
      </c>
      <c r="P162" s="138">
        <f>O162*H162</f>
        <v>0</v>
      </c>
      <c r="Q162" s="138">
        <v>0.22</v>
      </c>
      <c r="R162" s="138">
        <f>Q162*H162</f>
        <v>0.36849999999999999</v>
      </c>
      <c r="S162" s="138">
        <v>0</v>
      </c>
      <c r="T162" s="139">
        <f>S162*H162</f>
        <v>0</v>
      </c>
      <c r="AR162" s="140" t="s">
        <v>268</v>
      </c>
      <c r="AT162" s="140" t="s">
        <v>314</v>
      </c>
      <c r="AU162" s="140" t="s">
        <v>233</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3633</v>
      </c>
    </row>
    <row r="163" spans="2:65" s="13" customFormat="1" ht="11.25">
      <c r="B163" s="149"/>
      <c r="D163" s="143" t="s">
        <v>249</v>
      </c>
      <c r="E163" s="150" t="s">
        <v>19</v>
      </c>
      <c r="F163" s="151" t="s">
        <v>3632</v>
      </c>
      <c r="H163" s="152">
        <v>670</v>
      </c>
      <c r="I163" s="153"/>
      <c r="L163" s="149"/>
      <c r="M163" s="154"/>
      <c r="T163" s="155"/>
      <c r="AT163" s="150" t="s">
        <v>249</v>
      </c>
      <c r="AU163" s="150" t="s">
        <v>233</v>
      </c>
      <c r="AV163" s="13" t="s">
        <v>87</v>
      </c>
      <c r="AW163" s="13" t="s">
        <v>37</v>
      </c>
      <c r="AX163" s="13" t="s">
        <v>84</v>
      </c>
      <c r="AY163" s="150" t="s">
        <v>223</v>
      </c>
    </row>
    <row r="164" spans="2:65" s="13" customFormat="1" ht="11.25">
      <c r="B164" s="149"/>
      <c r="D164" s="143" t="s">
        <v>249</v>
      </c>
      <c r="F164" s="151" t="s">
        <v>3634</v>
      </c>
      <c r="H164" s="152">
        <v>1.675</v>
      </c>
      <c r="I164" s="153"/>
      <c r="L164" s="149"/>
      <c r="M164" s="154"/>
      <c r="T164" s="155"/>
      <c r="AT164" s="150" t="s">
        <v>249</v>
      </c>
      <c r="AU164" s="150" t="s">
        <v>233</v>
      </c>
      <c r="AV164" s="13" t="s">
        <v>87</v>
      </c>
      <c r="AW164" s="13" t="s">
        <v>4</v>
      </c>
      <c r="AX164" s="13" t="s">
        <v>84</v>
      </c>
      <c r="AY164" s="150" t="s">
        <v>223</v>
      </c>
    </row>
    <row r="165" spans="2:65" s="1" customFormat="1" ht="16.5" customHeight="1">
      <c r="B165" s="34"/>
      <c r="C165" s="129" t="s">
        <v>7</v>
      </c>
      <c r="D165" s="129" t="s">
        <v>227</v>
      </c>
      <c r="E165" s="130" t="s">
        <v>3635</v>
      </c>
      <c r="F165" s="131" t="s">
        <v>3636</v>
      </c>
      <c r="G165" s="132" t="s">
        <v>230</v>
      </c>
      <c r="H165" s="133">
        <v>670</v>
      </c>
      <c r="I165" s="134"/>
      <c r="J165" s="135">
        <f>ROUND(I165*H165,2)</f>
        <v>0</v>
      </c>
      <c r="K165" s="131" t="s">
        <v>231</v>
      </c>
      <c r="L165" s="34"/>
      <c r="M165" s="136" t="s">
        <v>19</v>
      </c>
      <c r="N165" s="137" t="s">
        <v>47</v>
      </c>
      <c r="P165" s="138">
        <f>O165*H165</f>
        <v>0</v>
      </c>
      <c r="Q165" s="138">
        <v>0</v>
      </c>
      <c r="R165" s="138">
        <f>Q165*H165</f>
        <v>0</v>
      </c>
      <c r="S165" s="138">
        <v>0</v>
      </c>
      <c r="T165" s="139">
        <f>S165*H165</f>
        <v>0</v>
      </c>
      <c r="AR165" s="140" t="s">
        <v>232</v>
      </c>
      <c r="AT165" s="140" t="s">
        <v>227</v>
      </c>
      <c r="AU165" s="140" t="s">
        <v>233</v>
      </c>
      <c r="AY165" s="18" t="s">
        <v>223</v>
      </c>
      <c r="BE165" s="141">
        <f>IF(N165="základní",J165,0)</f>
        <v>0</v>
      </c>
      <c r="BF165" s="141">
        <f>IF(N165="snížená",J165,0)</f>
        <v>0</v>
      </c>
      <c r="BG165" s="141">
        <f>IF(N165="zákl. přenesená",J165,0)</f>
        <v>0</v>
      </c>
      <c r="BH165" s="141">
        <f>IF(N165="sníž. přenesená",J165,0)</f>
        <v>0</v>
      </c>
      <c r="BI165" s="141">
        <f>IF(N165="nulová",J165,0)</f>
        <v>0</v>
      </c>
      <c r="BJ165" s="18" t="s">
        <v>84</v>
      </c>
      <c r="BK165" s="141">
        <f>ROUND(I165*H165,2)</f>
        <v>0</v>
      </c>
      <c r="BL165" s="18" t="s">
        <v>232</v>
      </c>
      <c r="BM165" s="140" t="s">
        <v>3637</v>
      </c>
    </row>
    <row r="166" spans="2:65" s="13" customFormat="1" ht="11.25">
      <c r="B166" s="149"/>
      <c r="D166" s="143" t="s">
        <v>249</v>
      </c>
      <c r="E166" s="150" t="s">
        <v>19</v>
      </c>
      <c r="F166" s="151" t="s">
        <v>3632</v>
      </c>
      <c r="H166" s="152">
        <v>670</v>
      </c>
      <c r="I166" s="153"/>
      <c r="L166" s="149"/>
      <c r="M166" s="154"/>
      <c r="T166" s="155"/>
      <c r="AT166" s="150" t="s">
        <v>249</v>
      </c>
      <c r="AU166" s="150" t="s">
        <v>233</v>
      </c>
      <c r="AV166" s="13" t="s">
        <v>87</v>
      </c>
      <c r="AW166" s="13" t="s">
        <v>37</v>
      </c>
      <c r="AX166" s="13" t="s">
        <v>84</v>
      </c>
      <c r="AY166" s="150" t="s">
        <v>223</v>
      </c>
    </row>
    <row r="167" spans="2:65" s="1" customFormat="1" ht="21.75" customHeight="1">
      <c r="B167" s="34"/>
      <c r="C167" s="174" t="s">
        <v>382</v>
      </c>
      <c r="D167" s="174" t="s">
        <v>314</v>
      </c>
      <c r="E167" s="175" t="s">
        <v>3638</v>
      </c>
      <c r="F167" s="176" t="s">
        <v>3639</v>
      </c>
      <c r="G167" s="177" t="s">
        <v>230</v>
      </c>
      <c r="H167" s="178">
        <v>266</v>
      </c>
      <c r="I167" s="179"/>
      <c r="J167" s="180">
        <f>ROUND(I167*H167,2)</f>
        <v>0</v>
      </c>
      <c r="K167" s="176" t="s">
        <v>231</v>
      </c>
      <c r="L167" s="181"/>
      <c r="M167" s="182" t="s">
        <v>19</v>
      </c>
      <c r="N167" s="183" t="s">
        <v>47</v>
      </c>
      <c r="P167" s="138">
        <f>O167*H167</f>
        <v>0</v>
      </c>
      <c r="Q167" s="138">
        <v>8.9999999999999993E-3</v>
      </c>
      <c r="R167" s="138">
        <f>Q167*H167</f>
        <v>2.3939999999999997</v>
      </c>
      <c r="S167" s="138">
        <v>0</v>
      </c>
      <c r="T167" s="139">
        <f>S167*H167</f>
        <v>0</v>
      </c>
      <c r="AR167" s="140" t="s">
        <v>268</v>
      </c>
      <c r="AT167" s="140" t="s">
        <v>314</v>
      </c>
      <c r="AU167" s="140" t="s">
        <v>233</v>
      </c>
      <c r="AY167" s="18" t="s">
        <v>223</v>
      </c>
      <c r="BE167" s="141">
        <f>IF(N167="základní",J167,0)</f>
        <v>0</v>
      </c>
      <c r="BF167" s="141">
        <f>IF(N167="snížená",J167,0)</f>
        <v>0</v>
      </c>
      <c r="BG167" s="141">
        <f>IF(N167="zákl. přenesená",J167,0)</f>
        <v>0</v>
      </c>
      <c r="BH167" s="141">
        <f>IF(N167="sníž. přenesená",J167,0)</f>
        <v>0</v>
      </c>
      <c r="BI167" s="141">
        <f>IF(N167="nulová",J167,0)</f>
        <v>0</v>
      </c>
      <c r="BJ167" s="18" t="s">
        <v>84</v>
      </c>
      <c r="BK167" s="141">
        <f>ROUND(I167*H167,2)</f>
        <v>0</v>
      </c>
      <c r="BL167" s="18" t="s">
        <v>232</v>
      </c>
      <c r="BM167" s="140" t="s">
        <v>3640</v>
      </c>
    </row>
    <row r="168" spans="2:65" s="13" customFormat="1" ht="11.25">
      <c r="B168" s="149"/>
      <c r="D168" s="143" t="s">
        <v>249</v>
      </c>
      <c r="E168" s="150" t="s">
        <v>19</v>
      </c>
      <c r="F168" s="151" t="s">
        <v>3641</v>
      </c>
      <c r="H168" s="152">
        <v>266</v>
      </c>
      <c r="I168" s="153"/>
      <c r="L168" s="149"/>
      <c r="M168" s="154"/>
      <c r="T168" s="155"/>
      <c r="AT168" s="150" t="s">
        <v>249</v>
      </c>
      <c r="AU168" s="150" t="s">
        <v>233</v>
      </c>
      <c r="AV168" s="13" t="s">
        <v>87</v>
      </c>
      <c r="AW168" s="13" t="s">
        <v>37</v>
      </c>
      <c r="AX168" s="13" t="s">
        <v>84</v>
      </c>
      <c r="AY168" s="150" t="s">
        <v>223</v>
      </c>
    </row>
    <row r="169" spans="2:65" s="1" customFormat="1" ht="16.5" customHeight="1">
      <c r="B169" s="34"/>
      <c r="C169" s="174" t="s">
        <v>391</v>
      </c>
      <c r="D169" s="174" t="s">
        <v>314</v>
      </c>
      <c r="E169" s="175" t="s">
        <v>3642</v>
      </c>
      <c r="F169" s="176" t="s">
        <v>3643</v>
      </c>
      <c r="G169" s="177" t="s">
        <v>230</v>
      </c>
      <c r="H169" s="178">
        <v>129</v>
      </c>
      <c r="I169" s="179"/>
      <c r="J169" s="180">
        <f>ROUND(I169*H169,2)</f>
        <v>0</v>
      </c>
      <c r="K169" s="176" t="s">
        <v>231</v>
      </c>
      <c r="L169" s="181"/>
      <c r="M169" s="182" t="s">
        <v>19</v>
      </c>
      <c r="N169" s="183" t="s">
        <v>47</v>
      </c>
      <c r="P169" s="138">
        <f>O169*H169</f>
        <v>0</v>
      </c>
      <c r="Q169" s="138">
        <v>8.9999999999999993E-3</v>
      </c>
      <c r="R169" s="138">
        <f>Q169*H169</f>
        <v>1.1609999999999998</v>
      </c>
      <c r="S169" s="138">
        <v>0</v>
      </c>
      <c r="T169" s="139">
        <f>S169*H169</f>
        <v>0</v>
      </c>
      <c r="AR169" s="140" t="s">
        <v>268</v>
      </c>
      <c r="AT169" s="140" t="s">
        <v>314</v>
      </c>
      <c r="AU169" s="140" t="s">
        <v>233</v>
      </c>
      <c r="AY169" s="18" t="s">
        <v>223</v>
      </c>
      <c r="BE169" s="141">
        <f>IF(N169="základní",J169,0)</f>
        <v>0</v>
      </c>
      <c r="BF169" s="141">
        <f>IF(N169="snížená",J169,0)</f>
        <v>0</v>
      </c>
      <c r="BG169" s="141">
        <f>IF(N169="zákl. přenesená",J169,0)</f>
        <v>0</v>
      </c>
      <c r="BH169" s="141">
        <f>IF(N169="sníž. přenesená",J169,0)</f>
        <v>0</v>
      </c>
      <c r="BI169" s="141">
        <f>IF(N169="nulová",J169,0)</f>
        <v>0</v>
      </c>
      <c r="BJ169" s="18" t="s">
        <v>84</v>
      </c>
      <c r="BK169" s="141">
        <f>ROUND(I169*H169,2)</f>
        <v>0</v>
      </c>
      <c r="BL169" s="18" t="s">
        <v>232</v>
      </c>
      <c r="BM169" s="140" t="s">
        <v>3644</v>
      </c>
    </row>
    <row r="170" spans="2:65" s="13" customFormat="1" ht="11.25">
      <c r="B170" s="149"/>
      <c r="D170" s="143" t="s">
        <v>249</v>
      </c>
      <c r="E170" s="150" t="s">
        <v>19</v>
      </c>
      <c r="F170" s="151" t="s">
        <v>3645</v>
      </c>
      <c r="H170" s="152">
        <v>128.5</v>
      </c>
      <c r="I170" s="153"/>
      <c r="L170" s="149"/>
      <c r="M170" s="154"/>
      <c r="T170" s="155"/>
      <c r="AT170" s="150" t="s">
        <v>249</v>
      </c>
      <c r="AU170" s="150" t="s">
        <v>233</v>
      </c>
      <c r="AV170" s="13" t="s">
        <v>87</v>
      </c>
      <c r="AW170" s="13" t="s">
        <v>37</v>
      </c>
      <c r="AX170" s="13" t="s">
        <v>76</v>
      </c>
      <c r="AY170" s="150" t="s">
        <v>223</v>
      </c>
    </row>
    <row r="171" spans="2:65" s="13" customFormat="1" ht="11.25">
      <c r="B171" s="149"/>
      <c r="D171" s="143" t="s">
        <v>249</v>
      </c>
      <c r="E171" s="150" t="s">
        <v>19</v>
      </c>
      <c r="F171" s="151" t="s">
        <v>3646</v>
      </c>
      <c r="H171" s="152">
        <v>129</v>
      </c>
      <c r="I171" s="153"/>
      <c r="L171" s="149"/>
      <c r="M171" s="154"/>
      <c r="T171" s="155"/>
      <c r="AT171" s="150" t="s">
        <v>249</v>
      </c>
      <c r="AU171" s="150" t="s">
        <v>233</v>
      </c>
      <c r="AV171" s="13" t="s">
        <v>87</v>
      </c>
      <c r="AW171" s="13" t="s">
        <v>37</v>
      </c>
      <c r="AX171" s="13" t="s">
        <v>84</v>
      </c>
      <c r="AY171" s="150" t="s">
        <v>223</v>
      </c>
    </row>
    <row r="172" spans="2:65" s="1" customFormat="1" ht="24.2" customHeight="1">
      <c r="B172" s="34"/>
      <c r="C172" s="174" t="s">
        <v>397</v>
      </c>
      <c r="D172" s="174" t="s">
        <v>314</v>
      </c>
      <c r="E172" s="175" t="s">
        <v>3647</v>
      </c>
      <c r="F172" s="176" t="s">
        <v>3648</v>
      </c>
      <c r="G172" s="177" t="s">
        <v>230</v>
      </c>
      <c r="H172" s="178">
        <v>21</v>
      </c>
      <c r="I172" s="179"/>
      <c r="J172" s="180">
        <f>ROUND(I172*H172,2)</f>
        <v>0</v>
      </c>
      <c r="K172" s="176" t="s">
        <v>231</v>
      </c>
      <c r="L172" s="181"/>
      <c r="M172" s="182" t="s">
        <v>19</v>
      </c>
      <c r="N172" s="183" t="s">
        <v>47</v>
      </c>
      <c r="P172" s="138">
        <f>O172*H172</f>
        <v>0</v>
      </c>
      <c r="Q172" s="138">
        <v>8.9999999999999993E-3</v>
      </c>
      <c r="R172" s="138">
        <f>Q172*H172</f>
        <v>0.18899999999999997</v>
      </c>
      <c r="S172" s="138">
        <v>0</v>
      </c>
      <c r="T172" s="139">
        <f>S172*H172</f>
        <v>0</v>
      </c>
      <c r="AR172" s="140" t="s">
        <v>268</v>
      </c>
      <c r="AT172" s="140" t="s">
        <v>314</v>
      </c>
      <c r="AU172" s="140" t="s">
        <v>233</v>
      </c>
      <c r="AY172" s="18" t="s">
        <v>223</v>
      </c>
      <c r="BE172" s="141">
        <f>IF(N172="základní",J172,0)</f>
        <v>0</v>
      </c>
      <c r="BF172" s="141">
        <f>IF(N172="snížená",J172,0)</f>
        <v>0</v>
      </c>
      <c r="BG172" s="141">
        <f>IF(N172="zákl. přenesená",J172,0)</f>
        <v>0</v>
      </c>
      <c r="BH172" s="141">
        <f>IF(N172="sníž. přenesená",J172,0)</f>
        <v>0</v>
      </c>
      <c r="BI172" s="141">
        <f>IF(N172="nulová",J172,0)</f>
        <v>0</v>
      </c>
      <c r="BJ172" s="18" t="s">
        <v>84</v>
      </c>
      <c r="BK172" s="141">
        <f>ROUND(I172*H172,2)</f>
        <v>0</v>
      </c>
      <c r="BL172" s="18" t="s">
        <v>232</v>
      </c>
      <c r="BM172" s="140" t="s">
        <v>3649</v>
      </c>
    </row>
    <row r="173" spans="2:65" s="13" customFormat="1" ht="11.25">
      <c r="B173" s="149"/>
      <c r="D173" s="143" t="s">
        <v>249</v>
      </c>
      <c r="E173" s="150" t="s">
        <v>19</v>
      </c>
      <c r="F173" s="151" t="s">
        <v>3650</v>
      </c>
      <c r="H173" s="152">
        <v>21</v>
      </c>
      <c r="I173" s="153"/>
      <c r="L173" s="149"/>
      <c r="M173" s="154"/>
      <c r="T173" s="155"/>
      <c r="AT173" s="150" t="s">
        <v>249</v>
      </c>
      <c r="AU173" s="150" t="s">
        <v>233</v>
      </c>
      <c r="AV173" s="13" t="s">
        <v>87</v>
      </c>
      <c r="AW173" s="13" t="s">
        <v>37</v>
      </c>
      <c r="AX173" s="13" t="s">
        <v>84</v>
      </c>
      <c r="AY173" s="150" t="s">
        <v>223</v>
      </c>
    </row>
    <row r="174" spans="2:65" s="1" customFormat="1" ht="16.5" customHeight="1">
      <c r="B174" s="34"/>
      <c r="C174" s="174" t="s">
        <v>405</v>
      </c>
      <c r="D174" s="174" t="s">
        <v>314</v>
      </c>
      <c r="E174" s="175" t="s">
        <v>3651</v>
      </c>
      <c r="F174" s="176" t="s">
        <v>3652</v>
      </c>
      <c r="G174" s="177" t="s">
        <v>230</v>
      </c>
      <c r="H174" s="178">
        <v>78</v>
      </c>
      <c r="I174" s="179"/>
      <c r="J174" s="180">
        <f>ROUND(I174*H174,2)</f>
        <v>0</v>
      </c>
      <c r="K174" s="176" t="s">
        <v>231</v>
      </c>
      <c r="L174" s="181"/>
      <c r="M174" s="182" t="s">
        <v>19</v>
      </c>
      <c r="N174" s="183" t="s">
        <v>47</v>
      </c>
      <c r="P174" s="138">
        <f>O174*H174</f>
        <v>0</v>
      </c>
      <c r="Q174" s="138">
        <v>8.9999999999999993E-3</v>
      </c>
      <c r="R174" s="138">
        <f>Q174*H174</f>
        <v>0.70199999999999996</v>
      </c>
      <c r="S174" s="138">
        <v>0</v>
      </c>
      <c r="T174" s="139">
        <f>S174*H174</f>
        <v>0</v>
      </c>
      <c r="AR174" s="140" t="s">
        <v>268</v>
      </c>
      <c r="AT174" s="140" t="s">
        <v>314</v>
      </c>
      <c r="AU174" s="140" t="s">
        <v>233</v>
      </c>
      <c r="AY174" s="18" t="s">
        <v>223</v>
      </c>
      <c r="BE174" s="141">
        <f>IF(N174="základní",J174,0)</f>
        <v>0</v>
      </c>
      <c r="BF174" s="141">
        <f>IF(N174="snížená",J174,0)</f>
        <v>0</v>
      </c>
      <c r="BG174" s="141">
        <f>IF(N174="zákl. přenesená",J174,0)</f>
        <v>0</v>
      </c>
      <c r="BH174" s="141">
        <f>IF(N174="sníž. přenesená",J174,0)</f>
        <v>0</v>
      </c>
      <c r="BI174" s="141">
        <f>IF(N174="nulová",J174,0)</f>
        <v>0</v>
      </c>
      <c r="BJ174" s="18" t="s">
        <v>84</v>
      </c>
      <c r="BK174" s="141">
        <f>ROUND(I174*H174,2)</f>
        <v>0</v>
      </c>
      <c r="BL174" s="18" t="s">
        <v>232</v>
      </c>
      <c r="BM174" s="140" t="s">
        <v>3653</v>
      </c>
    </row>
    <row r="175" spans="2:65" s="13" customFormat="1" ht="11.25">
      <c r="B175" s="149"/>
      <c r="D175" s="143" t="s">
        <v>249</v>
      </c>
      <c r="E175" s="150" t="s">
        <v>19</v>
      </c>
      <c r="F175" s="151" t="s">
        <v>3654</v>
      </c>
      <c r="H175" s="152">
        <v>77.5</v>
      </c>
      <c r="I175" s="153"/>
      <c r="L175" s="149"/>
      <c r="M175" s="154"/>
      <c r="T175" s="155"/>
      <c r="AT175" s="150" t="s">
        <v>249</v>
      </c>
      <c r="AU175" s="150" t="s">
        <v>233</v>
      </c>
      <c r="AV175" s="13" t="s">
        <v>87</v>
      </c>
      <c r="AW175" s="13" t="s">
        <v>37</v>
      </c>
      <c r="AX175" s="13" t="s">
        <v>76</v>
      </c>
      <c r="AY175" s="150" t="s">
        <v>223</v>
      </c>
    </row>
    <row r="176" spans="2:65" s="13" customFormat="1" ht="11.25">
      <c r="B176" s="149"/>
      <c r="D176" s="143" t="s">
        <v>249</v>
      </c>
      <c r="E176" s="150" t="s">
        <v>19</v>
      </c>
      <c r="F176" s="151" t="s">
        <v>720</v>
      </c>
      <c r="H176" s="152">
        <v>78</v>
      </c>
      <c r="I176" s="153"/>
      <c r="L176" s="149"/>
      <c r="M176" s="154"/>
      <c r="T176" s="155"/>
      <c r="AT176" s="150" t="s">
        <v>249</v>
      </c>
      <c r="AU176" s="150" t="s">
        <v>233</v>
      </c>
      <c r="AV176" s="13" t="s">
        <v>87</v>
      </c>
      <c r="AW176" s="13" t="s">
        <v>37</v>
      </c>
      <c r="AX176" s="13" t="s">
        <v>84</v>
      </c>
      <c r="AY176" s="150" t="s">
        <v>223</v>
      </c>
    </row>
    <row r="177" spans="2:65" s="1" customFormat="1" ht="24.2" customHeight="1">
      <c r="B177" s="34"/>
      <c r="C177" s="174" t="s">
        <v>411</v>
      </c>
      <c r="D177" s="174" t="s">
        <v>314</v>
      </c>
      <c r="E177" s="175" t="s">
        <v>3655</v>
      </c>
      <c r="F177" s="176" t="s">
        <v>3656</v>
      </c>
      <c r="G177" s="177" t="s">
        <v>230</v>
      </c>
      <c r="H177" s="178">
        <v>176</v>
      </c>
      <c r="I177" s="179"/>
      <c r="J177" s="180">
        <f>ROUND(I177*H177,2)</f>
        <v>0</v>
      </c>
      <c r="K177" s="176" t="s">
        <v>231</v>
      </c>
      <c r="L177" s="181"/>
      <c r="M177" s="182" t="s">
        <v>19</v>
      </c>
      <c r="N177" s="183" t="s">
        <v>47</v>
      </c>
      <c r="P177" s="138">
        <f>O177*H177</f>
        <v>0</v>
      </c>
      <c r="Q177" s="138">
        <v>8.9999999999999993E-3</v>
      </c>
      <c r="R177" s="138">
        <f>Q177*H177</f>
        <v>1.5839999999999999</v>
      </c>
      <c r="S177" s="138">
        <v>0</v>
      </c>
      <c r="T177" s="139">
        <f>S177*H177</f>
        <v>0</v>
      </c>
      <c r="AR177" s="140" t="s">
        <v>268</v>
      </c>
      <c r="AT177" s="140" t="s">
        <v>314</v>
      </c>
      <c r="AU177" s="140" t="s">
        <v>233</v>
      </c>
      <c r="AY177" s="18" t="s">
        <v>223</v>
      </c>
      <c r="BE177" s="141">
        <f>IF(N177="základní",J177,0)</f>
        <v>0</v>
      </c>
      <c r="BF177" s="141">
        <f>IF(N177="snížená",J177,0)</f>
        <v>0</v>
      </c>
      <c r="BG177" s="141">
        <f>IF(N177="zákl. přenesená",J177,0)</f>
        <v>0</v>
      </c>
      <c r="BH177" s="141">
        <f>IF(N177="sníž. přenesená",J177,0)</f>
        <v>0</v>
      </c>
      <c r="BI177" s="141">
        <f>IF(N177="nulová",J177,0)</f>
        <v>0</v>
      </c>
      <c r="BJ177" s="18" t="s">
        <v>84</v>
      </c>
      <c r="BK177" s="141">
        <f>ROUND(I177*H177,2)</f>
        <v>0</v>
      </c>
      <c r="BL177" s="18" t="s">
        <v>232</v>
      </c>
      <c r="BM177" s="140" t="s">
        <v>3657</v>
      </c>
    </row>
    <row r="178" spans="2:65" s="13" customFormat="1" ht="11.25">
      <c r="B178" s="149"/>
      <c r="D178" s="143" t="s">
        <v>249</v>
      </c>
      <c r="E178" s="150" t="s">
        <v>19</v>
      </c>
      <c r="F178" s="151" t="s">
        <v>3658</v>
      </c>
      <c r="H178" s="152">
        <v>176.5</v>
      </c>
      <c r="I178" s="153"/>
      <c r="L178" s="149"/>
      <c r="M178" s="154"/>
      <c r="T178" s="155"/>
      <c r="AT178" s="150" t="s">
        <v>249</v>
      </c>
      <c r="AU178" s="150" t="s">
        <v>233</v>
      </c>
      <c r="AV178" s="13" t="s">
        <v>87</v>
      </c>
      <c r="AW178" s="13" t="s">
        <v>37</v>
      </c>
      <c r="AX178" s="13" t="s">
        <v>76</v>
      </c>
      <c r="AY178" s="150" t="s">
        <v>223</v>
      </c>
    </row>
    <row r="179" spans="2:65" s="13" customFormat="1" ht="11.25">
      <c r="B179" s="149"/>
      <c r="D179" s="143" t="s">
        <v>249</v>
      </c>
      <c r="E179" s="150" t="s">
        <v>19</v>
      </c>
      <c r="F179" s="151" t="s">
        <v>3659</v>
      </c>
      <c r="H179" s="152">
        <v>176</v>
      </c>
      <c r="I179" s="153"/>
      <c r="L179" s="149"/>
      <c r="M179" s="154"/>
      <c r="T179" s="155"/>
      <c r="AT179" s="150" t="s">
        <v>249</v>
      </c>
      <c r="AU179" s="150" t="s">
        <v>233</v>
      </c>
      <c r="AV179" s="13" t="s">
        <v>87</v>
      </c>
      <c r="AW179" s="13" t="s">
        <v>37</v>
      </c>
      <c r="AX179" s="13" t="s">
        <v>84</v>
      </c>
      <c r="AY179" s="150" t="s">
        <v>223</v>
      </c>
    </row>
    <row r="180" spans="2:65" s="1" customFormat="1" ht="24.2" customHeight="1">
      <c r="B180" s="34"/>
      <c r="C180" s="129" t="s">
        <v>416</v>
      </c>
      <c r="D180" s="129" t="s">
        <v>227</v>
      </c>
      <c r="E180" s="130" t="s">
        <v>3660</v>
      </c>
      <c r="F180" s="131" t="s">
        <v>3661</v>
      </c>
      <c r="G180" s="132" t="s">
        <v>271</v>
      </c>
      <c r="H180" s="133">
        <v>325</v>
      </c>
      <c r="I180" s="134"/>
      <c r="J180" s="135">
        <f>ROUND(I180*H180,2)</f>
        <v>0</v>
      </c>
      <c r="K180" s="131" t="s">
        <v>231</v>
      </c>
      <c r="L180" s="34"/>
      <c r="M180" s="136" t="s">
        <v>19</v>
      </c>
      <c r="N180" s="137" t="s">
        <v>47</v>
      </c>
      <c r="P180" s="138">
        <f>O180*H180</f>
        <v>0</v>
      </c>
      <c r="Q180" s="138">
        <v>0</v>
      </c>
      <c r="R180" s="138">
        <f>Q180*H180</f>
        <v>0</v>
      </c>
      <c r="S180" s="138">
        <v>0</v>
      </c>
      <c r="T180" s="139">
        <f>S180*H180</f>
        <v>0</v>
      </c>
      <c r="AR180" s="140" t="s">
        <v>232</v>
      </c>
      <c r="AT180" s="140" t="s">
        <v>227</v>
      </c>
      <c r="AU180" s="140" t="s">
        <v>233</v>
      </c>
      <c r="AY180" s="18" t="s">
        <v>223</v>
      </c>
      <c r="BE180" s="141">
        <f>IF(N180="základní",J180,0)</f>
        <v>0</v>
      </c>
      <c r="BF180" s="141">
        <f>IF(N180="snížená",J180,0)</f>
        <v>0</v>
      </c>
      <c r="BG180" s="141">
        <f>IF(N180="zákl. přenesená",J180,0)</f>
        <v>0</v>
      </c>
      <c r="BH180" s="141">
        <f>IF(N180="sníž. přenesená",J180,0)</f>
        <v>0</v>
      </c>
      <c r="BI180" s="141">
        <f>IF(N180="nulová",J180,0)</f>
        <v>0</v>
      </c>
      <c r="BJ180" s="18" t="s">
        <v>84</v>
      </c>
      <c r="BK180" s="141">
        <f>ROUND(I180*H180,2)</f>
        <v>0</v>
      </c>
      <c r="BL180" s="18" t="s">
        <v>232</v>
      </c>
      <c r="BM180" s="140" t="s">
        <v>3662</v>
      </c>
    </row>
    <row r="181" spans="2:65" s="13" customFormat="1" ht="11.25">
      <c r="B181" s="149"/>
      <c r="D181" s="143" t="s">
        <v>249</v>
      </c>
      <c r="E181" s="150" t="s">
        <v>19</v>
      </c>
      <c r="F181" s="151" t="s">
        <v>3663</v>
      </c>
      <c r="H181" s="152">
        <v>325</v>
      </c>
      <c r="I181" s="153"/>
      <c r="L181" s="149"/>
      <c r="M181" s="154"/>
      <c r="T181" s="155"/>
      <c r="AT181" s="150" t="s">
        <v>249</v>
      </c>
      <c r="AU181" s="150" t="s">
        <v>233</v>
      </c>
      <c r="AV181" s="13" t="s">
        <v>87</v>
      </c>
      <c r="AW181" s="13" t="s">
        <v>37</v>
      </c>
      <c r="AX181" s="13" t="s">
        <v>84</v>
      </c>
      <c r="AY181" s="150" t="s">
        <v>223</v>
      </c>
    </row>
    <row r="182" spans="2:65" s="1" customFormat="1" ht="16.5" customHeight="1">
      <c r="B182" s="34"/>
      <c r="C182" s="174" t="s">
        <v>421</v>
      </c>
      <c r="D182" s="174" t="s">
        <v>314</v>
      </c>
      <c r="E182" s="175" t="s">
        <v>3664</v>
      </c>
      <c r="F182" s="176" t="s">
        <v>3665</v>
      </c>
      <c r="G182" s="177" t="s">
        <v>247</v>
      </c>
      <c r="H182" s="178">
        <v>33.475000000000001</v>
      </c>
      <c r="I182" s="179"/>
      <c r="J182" s="180">
        <f>ROUND(I182*H182,2)</f>
        <v>0</v>
      </c>
      <c r="K182" s="176" t="s">
        <v>231</v>
      </c>
      <c r="L182" s="181"/>
      <c r="M182" s="182" t="s">
        <v>19</v>
      </c>
      <c r="N182" s="183" t="s">
        <v>47</v>
      </c>
      <c r="P182" s="138">
        <f>O182*H182</f>
        <v>0</v>
      </c>
      <c r="Q182" s="138">
        <v>0.2</v>
      </c>
      <c r="R182" s="138">
        <f>Q182*H182</f>
        <v>6.6950000000000003</v>
      </c>
      <c r="S182" s="138">
        <v>0</v>
      </c>
      <c r="T182" s="139">
        <f>S182*H182</f>
        <v>0</v>
      </c>
      <c r="AR182" s="140" t="s">
        <v>268</v>
      </c>
      <c r="AT182" s="140" t="s">
        <v>314</v>
      </c>
      <c r="AU182" s="140" t="s">
        <v>233</v>
      </c>
      <c r="AY182" s="18" t="s">
        <v>223</v>
      </c>
      <c r="BE182" s="141">
        <f>IF(N182="základní",J182,0)</f>
        <v>0</v>
      </c>
      <c r="BF182" s="141">
        <f>IF(N182="snížená",J182,0)</f>
        <v>0</v>
      </c>
      <c r="BG182" s="141">
        <f>IF(N182="zákl. přenesená",J182,0)</f>
        <v>0</v>
      </c>
      <c r="BH182" s="141">
        <f>IF(N182="sníž. přenesená",J182,0)</f>
        <v>0</v>
      </c>
      <c r="BI182" s="141">
        <f>IF(N182="nulová",J182,0)</f>
        <v>0</v>
      </c>
      <c r="BJ182" s="18" t="s">
        <v>84</v>
      </c>
      <c r="BK182" s="141">
        <f>ROUND(I182*H182,2)</f>
        <v>0</v>
      </c>
      <c r="BL182" s="18" t="s">
        <v>232</v>
      </c>
      <c r="BM182" s="140" t="s">
        <v>3666</v>
      </c>
    </row>
    <row r="183" spans="2:65" s="13" customFormat="1" ht="11.25">
      <c r="B183" s="149"/>
      <c r="D183" s="143" t="s">
        <v>249</v>
      </c>
      <c r="E183" s="150" t="s">
        <v>19</v>
      </c>
      <c r="F183" s="151" t="s">
        <v>3667</v>
      </c>
      <c r="H183" s="152">
        <v>325</v>
      </c>
      <c r="I183" s="153"/>
      <c r="L183" s="149"/>
      <c r="M183" s="154"/>
      <c r="T183" s="155"/>
      <c r="AT183" s="150" t="s">
        <v>249</v>
      </c>
      <c r="AU183" s="150" t="s">
        <v>233</v>
      </c>
      <c r="AV183" s="13" t="s">
        <v>87</v>
      </c>
      <c r="AW183" s="13" t="s">
        <v>37</v>
      </c>
      <c r="AX183" s="13" t="s">
        <v>84</v>
      </c>
      <c r="AY183" s="150" t="s">
        <v>223</v>
      </c>
    </row>
    <row r="184" spans="2:65" s="13" customFormat="1" ht="11.25">
      <c r="B184" s="149"/>
      <c r="D184" s="143" t="s">
        <v>249</v>
      </c>
      <c r="F184" s="151" t="s">
        <v>3668</v>
      </c>
      <c r="H184" s="152">
        <v>33.475000000000001</v>
      </c>
      <c r="I184" s="153"/>
      <c r="L184" s="149"/>
      <c r="M184" s="154"/>
      <c r="T184" s="155"/>
      <c r="AT184" s="150" t="s">
        <v>249</v>
      </c>
      <c r="AU184" s="150" t="s">
        <v>233</v>
      </c>
      <c r="AV184" s="13" t="s">
        <v>87</v>
      </c>
      <c r="AW184" s="13" t="s">
        <v>4</v>
      </c>
      <c r="AX184" s="13" t="s">
        <v>84</v>
      </c>
      <c r="AY184" s="150" t="s">
        <v>223</v>
      </c>
    </row>
    <row r="185" spans="2:65" s="1" customFormat="1" ht="44.25" customHeight="1">
      <c r="B185" s="34"/>
      <c r="C185" s="129" t="s">
        <v>426</v>
      </c>
      <c r="D185" s="129" t="s">
        <v>227</v>
      </c>
      <c r="E185" s="130" t="s">
        <v>3669</v>
      </c>
      <c r="F185" s="131" t="s">
        <v>3670</v>
      </c>
      <c r="G185" s="132" t="s">
        <v>230</v>
      </c>
      <c r="H185" s="133">
        <v>21</v>
      </c>
      <c r="I185" s="134"/>
      <c r="J185" s="135">
        <f>ROUND(I185*H185,2)</f>
        <v>0</v>
      </c>
      <c r="K185" s="131" t="s">
        <v>272</v>
      </c>
      <c r="L185" s="34"/>
      <c r="M185" s="136" t="s">
        <v>19</v>
      </c>
      <c r="N185" s="137" t="s">
        <v>47</v>
      </c>
      <c r="P185" s="138">
        <f>O185*H185</f>
        <v>0</v>
      </c>
      <c r="Q185" s="138">
        <v>0</v>
      </c>
      <c r="R185" s="138">
        <f>Q185*H185</f>
        <v>0</v>
      </c>
      <c r="S185" s="138">
        <v>0</v>
      </c>
      <c r="T185" s="139">
        <f>S185*H185</f>
        <v>0</v>
      </c>
      <c r="AR185" s="140" t="s">
        <v>232</v>
      </c>
      <c r="AT185" s="140" t="s">
        <v>227</v>
      </c>
      <c r="AU185" s="140" t="s">
        <v>233</v>
      </c>
      <c r="AY185" s="18" t="s">
        <v>223</v>
      </c>
      <c r="BE185" s="141">
        <f>IF(N185="základní",J185,0)</f>
        <v>0</v>
      </c>
      <c r="BF185" s="141">
        <f>IF(N185="snížená",J185,0)</f>
        <v>0</v>
      </c>
      <c r="BG185" s="141">
        <f>IF(N185="zákl. přenesená",J185,0)</f>
        <v>0</v>
      </c>
      <c r="BH185" s="141">
        <f>IF(N185="sníž. přenesená",J185,0)</f>
        <v>0</v>
      </c>
      <c r="BI185" s="141">
        <f>IF(N185="nulová",J185,0)</f>
        <v>0</v>
      </c>
      <c r="BJ185" s="18" t="s">
        <v>84</v>
      </c>
      <c r="BK185" s="141">
        <f>ROUND(I185*H185,2)</f>
        <v>0</v>
      </c>
      <c r="BL185" s="18" t="s">
        <v>232</v>
      </c>
      <c r="BM185" s="140" t="s">
        <v>3671</v>
      </c>
    </row>
    <row r="186" spans="2:65" s="1" customFormat="1" ht="11.25">
      <c r="B186" s="34"/>
      <c r="D186" s="163" t="s">
        <v>274</v>
      </c>
      <c r="F186" s="164" t="s">
        <v>3672</v>
      </c>
      <c r="I186" s="165"/>
      <c r="L186" s="34"/>
      <c r="M186" s="166"/>
      <c r="T186" s="55"/>
      <c r="AT186" s="18" t="s">
        <v>274</v>
      </c>
      <c r="AU186" s="18" t="s">
        <v>233</v>
      </c>
    </row>
    <row r="187" spans="2:65" s="13" customFormat="1" ht="11.25">
      <c r="B187" s="149"/>
      <c r="D187" s="143" t="s">
        <v>249</v>
      </c>
      <c r="E187" s="150" t="s">
        <v>19</v>
      </c>
      <c r="F187" s="151" t="s">
        <v>3673</v>
      </c>
      <c r="H187" s="152">
        <v>20.5</v>
      </c>
      <c r="I187" s="153"/>
      <c r="L187" s="149"/>
      <c r="M187" s="154"/>
      <c r="T187" s="155"/>
      <c r="AT187" s="150" t="s">
        <v>249</v>
      </c>
      <c r="AU187" s="150" t="s">
        <v>233</v>
      </c>
      <c r="AV187" s="13" t="s">
        <v>87</v>
      </c>
      <c r="AW187" s="13" t="s">
        <v>37</v>
      </c>
      <c r="AX187" s="13" t="s">
        <v>76</v>
      </c>
      <c r="AY187" s="150" t="s">
        <v>223</v>
      </c>
    </row>
    <row r="188" spans="2:65" s="13" customFormat="1" ht="11.25">
      <c r="B188" s="149"/>
      <c r="D188" s="143" t="s">
        <v>249</v>
      </c>
      <c r="E188" s="150" t="s">
        <v>19</v>
      </c>
      <c r="F188" s="151" t="s">
        <v>7</v>
      </c>
      <c r="H188" s="152">
        <v>21</v>
      </c>
      <c r="I188" s="153"/>
      <c r="L188" s="149"/>
      <c r="M188" s="154"/>
      <c r="T188" s="155"/>
      <c r="AT188" s="150" t="s">
        <v>249</v>
      </c>
      <c r="AU188" s="150" t="s">
        <v>233</v>
      </c>
      <c r="AV188" s="13" t="s">
        <v>87</v>
      </c>
      <c r="AW188" s="13" t="s">
        <v>37</v>
      </c>
      <c r="AX188" s="13" t="s">
        <v>84</v>
      </c>
      <c r="AY188" s="150" t="s">
        <v>223</v>
      </c>
    </row>
    <row r="189" spans="2:65" s="1" customFormat="1" ht="16.5" customHeight="1">
      <c r="B189" s="34"/>
      <c r="C189" s="174" t="s">
        <v>433</v>
      </c>
      <c r="D189" s="174" t="s">
        <v>314</v>
      </c>
      <c r="E189" s="175" t="s">
        <v>3610</v>
      </c>
      <c r="F189" s="176" t="s">
        <v>3611</v>
      </c>
      <c r="G189" s="177" t="s">
        <v>247</v>
      </c>
      <c r="H189" s="178">
        <v>4.2</v>
      </c>
      <c r="I189" s="179"/>
      <c r="J189" s="180">
        <f>ROUND(I189*H189,2)</f>
        <v>0</v>
      </c>
      <c r="K189" s="176" t="s">
        <v>272</v>
      </c>
      <c r="L189" s="181"/>
      <c r="M189" s="182" t="s">
        <v>19</v>
      </c>
      <c r="N189" s="183" t="s">
        <v>47</v>
      </c>
      <c r="P189" s="138">
        <f>O189*H189</f>
        <v>0</v>
      </c>
      <c r="Q189" s="138">
        <v>0.22</v>
      </c>
      <c r="R189" s="138">
        <f>Q189*H189</f>
        <v>0.92400000000000004</v>
      </c>
      <c r="S189" s="138">
        <v>0</v>
      </c>
      <c r="T189" s="139">
        <f>S189*H189</f>
        <v>0</v>
      </c>
      <c r="AR189" s="140" t="s">
        <v>268</v>
      </c>
      <c r="AT189" s="140" t="s">
        <v>314</v>
      </c>
      <c r="AU189" s="140" t="s">
        <v>233</v>
      </c>
      <c r="AY189" s="18" t="s">
        <v>223</v>
      </c>
      <c r="BE189" s="141">
        <f>IF(N189="základní",J189,0)</f>
        <v>0</v>
      </c>
      <c r="BF189" s="141">
        <f>IF(N189="snížená",J189,0)</f>
        <v>0</v>
      </c>
      <c r="BG189" s="141">
        <f>IF(N189="zákl. přenesená",J189,0)</f>
        <v>0</v>
      </c>
      <c r="BH189" s="141">
        <f>IF(N189="sníž. přenesená",J189,0)</f>
        <v>0</v>
      </c>
      <c r="BI189" s="141">
        <f>IF(N189="nulová",J189,0)</f>
        <v>0</v>
      </c>
      <c r="BJ189" s="18" t="s">
        <v>84</v>
      </c>
      <c r="BK189" s="141">
        <f>ROUND(I189*H189,2)</f>
        <v>0</v>
      </c>
      <c r="BL189" s="18" t="s">
        <v>232</v>
      </c>
      <c r="BM189" s="140" t="s">
        <v>3674</v>
      </c>
    </row>
    <row r="190" spans="2:65" s="13" customFormat="1" ht="11.25">
      <c r="B190" s="149"/>
      <c r="D190" s="143" t="s">
        <v>249</v>
      </c>
      <c r="E190" s="150" t="s">
        <v>19</v>
      </c>
      <c r="F190" s="151" t="s">
        <v>3675</v>
      </c>
      <c r="H190" s="152">
        <v>21</v>
      </c>
      <c r="I190" s="153"/>
      <c r="L190" s="149"/>
      <c r="M190" s="154"/>
      <c r="T190" s="155"/>
      <c r="AT190" s="150" t="s">
        <v>249</v>
      </c>
      <c r="AU190" s="150" t="s">
        <v>233</v>
      </c>
      <c r="AV190" s="13" t="s">
        <v>87</v>
      </c>
      <c r="AW190" s="13" t="s">
        <v>37</v>
      </c>
      <c r="AX190" s="13" t="s">
        <v>84</v>
      </c>
      <c r="AY190" s="150" t="s">
        <v>223</v>
      </c>
    </row>
    <row r="191" spans="2:65" s="13" customFormat="1" ht="11.25">
      <c r="B191" s="149"/>
      <c r="D191" s="143" t="s">
        <v>249</v>
      </c>
      <c r="F191" s="151" t="s">
        <v>3676</v>
      </c>
      <c r="H191" s="152">
        <v>4.2</v>
      </c>
      <c r="I191" s="153"/>
      <c r="L191" s="149"/>
      <c r="M191" s="154"/>
      <c r="T191" s="155"/>
      <c r="AT191" s="150" t="s">
        <v>249</v>
      </c>
      <c r="AU191" s="150" t="s">
        <v>233</v>
      </c>
      <c r="AV191" s="13" t="s">
        <v>87</v>
      </c>
      <c r="AW191" s="13" t="s">
        <v>4</v>
      </c>
      <c r="AX191" s="13" t="s">
        <v>84</v>
      </c>
      <c r="AY191" s="150" t="s">
        <v>223</v>
      </c>
    </row>
    <row r="192" spans="2:65" s="1" customFormat="1" ht="37.9" customHeight="1">
      <c r="B192" s="34"/>
      <c r="C192" s="129" t="s">
        <v>439</v>
      </c>
      <c r="D192" s="129" t="s">
        <v>227</v>
      </c>
      <c r="E192" s="130" t="s">
        <v>3677</v>
      </c>
      <c r="F192" s="131" t="s">
        <v>3678</v>
      </c>
      <c r="G192" s="132" t="s">
        <v>230</v>
      </c>
      <c r="H192" s="133">
        <v>21</v>
      </c>
      <c r="I192" s="134"/>
      <c r="J192" s="135">
        <f>ROUND(I192*H192,2)</f>
        <v>0</v>
      </c>
      <c r="K192" s="131" t="s">
        <v>272</v>
      </c>
      <c r="L192" s="34"/>
      <c r="M192" s="136" t="s">
        <v>19</v>
      </c>
      <c r="N192" s="137" t="s">
        <v>47</v>
      </c>
      <c r="P192" s="138">
        <f>O192*H192</f>
        <v>0</v>
      </c>
      <c r="Q192" s="138">
        <v>0</v>
      </c>
      <c r="R192" s="138">
        <f>Q192*H192</f>
        <v>0</v>
      </c>
      <c r="S192" s="138">
        <v>0</v>
      </c>
      <c r="T192" s="139">
        <f>S192*H192</f>
        <v>0</v>
      </c>
      <c r="AR192" s="140" t="s">
        <v>232</v>
      </c>
      <c r="AT192" s="140" t="s">
        <v>227</v>
      </c>
      <c r="AU192" s="140" t="s">
        <v>233</v>
      </c>
      <c r="AY192" s="18" t="s">
        <v>223</v>
      </c>
      <c r="BE192" s="141">
        <f>IF(N192="základní",J192,0)</f>
        <v>0</v>
      </c>
      <c r="BF192" s="141">
        <f>IF(N192="snížená",J192,0)</f>
        <v>0</v>
      </c>
      <c r="BG192" s="141">
        <f>IF(N192="zákl. přenesená",J192,0)</f>
        <v>0</v>
      </c>
      <c r="BH192" s="141">
        <f>IF(N192="sníž. přenesená",J192,0)</f>
        <v>0</v>
      </c>
      <c r="BI192" s="141">
        <f>IF(N192="nulová",J192,0)</f>
        <v>0</v>
      </c>
      <c r="BJ192" s="18" t="s">
        <v>84</v>
      </c>
      <c r="BK192" s="141">
        <f>ROUND(I192*H192,2)</f>
        <v>0</v>
      </c>
      <c r="BL192" s="18" t="s">
        <v>232</v>
      </c>
      <c r="BM192" s="140" t="s">
        <v>3679</v>
      </c>
    </row>
    <row r="193" spans="2:65" s="1" customFormat="1" ht="11.25">
      <c r="B193" s="34"/>
      <c r="D193" s="163" t="s">
        <v>274</v>
      </c>
      <c r="F193" s="164" t="s">
        <v>3680</v>
      </c>
      <c r="I193" s="165"/>
      <c r="L193" s="34"/>
      <c r="M193" s="166"/>
      <c r="T193" s="55"/>
      <c r="AT193" s="18" t="s">
        <v>274</v>
      </c>
      <c r="AU193" s="18" t="s">
        <v>233</v>
      </c>
    </row>
    <row r="194" spans="2:65" s="13" customFormat="1" ht="11.25">
      <c r="B194" s="149"/>
      <c r="D194" s="143" t="s">
        <v>249</v>
      </c>
      <c r="E194" s="150" t="s">
        <v>19</v>
      </c>
      <c r="F194" s="151" t="s">
        <v>3673</v>
      </c>
      <c r="H194" s="152">
        <v>20.5</v>
      </c>
      <c r="I194" s="153"/>
      <c r="L194" s="149"/>
      <c r="M194" s="154"/>
      <c r="T194" s="155"/>
      <c r="AT194" s="150" t="s">
        <v>249</v>
      </c>
      <c r="AU194" s="150" t="s">
        <v>233</v>
      </c>
      <c r="AV194" s="13" t="s">
        <v>87</v>
      </c>
      <c r="AW194" s="13" t="s">
        <v>37</v>
      </c>
      <c r="AX194" s="13" t="s">
        <v>76</v>
      </c>
      <c r="AY194" s="150" t="s">
        <v>223</v>
      </c>
    </row>
    <row r="195" spans="2:65" s="13" customFormat="1" ht="11.25">
      <c r="B195" s="149"/>
      <c r="D195" s="143" t="s">
        <v>249</v>
      </c>
      <c r="E195" s="150" t="s">
        <v>19</v>
      </c>
      <c r="F195" s="151" t="s">
        <v>7</v>
      </c>
      <c r="H195" s="152">
        <v>21</v>
      </c>
      <c r="I195" s="153"/>
      <c r="L195" s="149"/>
      <c r="M195" s="154"/>
      <c r="T195" s="155"/>
      <c r="AT195" s="150" t="s">
        <v>249</v>
      </c>
      <c r="AU195" s="150" t="s">
        <v>233</v>
      </c>
      <c r="AV195" s="13" t="s">
        <v>87</v>
      </c>
      <c r="AW195" s="13" t="s">
        <v>37</v>
      </c>
      <c r="AX195" s="13" t="s">
        <v>84</v>
      </c>
      <c r="AY195" s="150" t="s">
        <v>223</v>
      </c>
    </row>
    <row r="196" spans="2:65" s="1" customFormat="1" ht="49.15" customHeight="1">
      <c r="B196" s="34"/>
      <c r="C196" s="174" t="s">
        <v>446</v>
      </c>
      <c r="D196" s="174" t="s">
        <v>314</v>
      </c>
      <c r="E196" s="175" t="s">
        <v>3681</v>
      </c>
      <c r="F196" s="176" t="s">
        <v>3682</v>
      </c>
      <c r="G196" s="177" t="s">
        <v>230</v>
      </c>
      <c r="H196" s="178">
        <v>1</v>
      </c>
      <c r="I196" s="179"/>
      <c r="J196" s="180">
        <f>ROUND(I196*H196,2)</f>
        <v>0</v>
      </c>
      <c r="K196" s="176" t="s">
        <v>231</v>
      </c>
      <c r="L196" s="181"/>
      <c r="M196" s="182" t="s">
        <v>19</v>
      </c>
      <c r="N196" s="183" t="s">
        <v>47</v>
      </c>
      <c r="P196" s="138">
        <f>O196*H196</f>
        <v>0</v>
      </c>
      <c r="Q196" s="138">
        <v>2.7E-2</v>
      </c>
      <c r="R196" s="138">
        <f>Q196*H196</f>
        <v>2.7E-2</v>
      </c>
      <c r="S196" s="138">
        <v>0</v>
      </c>
      <c r="T196" s="139">
        <f>S196*H196</f>
        <v>0</v>
      </c>
      <c r="AR196" s="140" t="s">
        <v>268</v>
      </c>
      <c r="AT196" s="140" t="s">
        <v>314</v>
      </c>
      <c r="AU196" s="140" t="s">
        <v>233</v>
      </c>
      <c r="AY196" s="18" t="s">
        <v>223</v>
      </c>
      <c r="BE196" s="141">
        <f>IF(N196="základní",J196,0)</f>
        <v>0</v>
      </c>
      <c r="BF196" s="141">
        <f>IF(N196="snížená",J196,0)</f>
        <v>0</v>
      </c>
      <c r="BG196" s="141">
        <f>IF(N196="zákl. přenesená",J196,0)</f>
        <v>0</v>
      </c>
      <c r="BH196" s="141">
        <f>IF(N196="sníž. přenesená",J196,0)</f>
        <v>0</v>
      </c>
      <c r="BI196" s="141">
        <f>IF(N196="nulová",J196,0)</f>
        <v>0</v>
      </c>
      <c r="BJ196" s="18" t="s">
        <v>84</v>
      </c>
      <c r="BK196" s="141">
        <f>ROUND(I196*H196,2)</f>
        <v>0</v>
      </c>
      <c r="BL196" s="18" t="s">
        <v>232</v>
      </c>
      <c r="BM196" s="140" t="s">
        <v>3683</v>
      </c>
    </row>
    <row r="197" spans="2:65" s="1" customFormat="1" ht="49.15" customHeight="1">
      <c r="B197" s="34"/>
      <c r="C197" s="174" t="s">
        <v>452</v>
      </c>
      <c r="D197" s="174" t="s">
        <v>314</v>
      </c>
      <c r="E197" s="175" t="s">
        <v>3684</v>
      </c>
      <c r="F197" s="176" t="s">
        <v>3685</v>
      </c>
      <c r="G197" s="177" t="s">
        <v>230</v>
      </c>
      <c r="H197" s="178">
        <v>20</v>
      </c>
      <c r="I197" s="179"/>
      <c r="J197" s="180">
        <f>ROUND(I197*H197,2)</f>
        <v>0</v>
      </c>
      <c r="K197" s="176" t="s">
        <v>231</v>
      </c>
      <c r="L197" s="181"/>
      <c r="M197" s="182" t="s">
        <v>19</v>
      </c>
      <c r="N197" s="183" t="s">
        <v>47</v>
      </c>
      <c r="P197" s="138">
        <f>O197*H197</f>
        <v>0</v>
      </c>
      <c r="Q197" s="138">
        <v>6.3E-2</v>
      </c>
      <c r="R197" s="138">
        <f>Q197*H197</f>
        <v>1.26</v>
      </c>
      <c r="S197" s="138">
        <v>0</v>
      </c>
      <c r="T197" s="139">
        <f>S197*H197</f>
        <v>0</v>
      </c>
      <c r="AR197" s="140" t="s">
        <v>268</v>
      </c>
      <c r="AT197" s="140" t="s">
        <v>314</v>
      </c>
      <c r="AU197" s="140" t="s">
        <v>233</v>
      </c>
      <c r="AY197" s="18" t="s">
        <v>223</v>
      </c>
      <c r="BE197" s="141">
        <f>IF(N197="základní",J197,0)</f>
        <v>0</v>
      </c>
      <c r="BF197" s="141">
        <f>IF(N197="snížená",J197,0)</f>
        <v>0</v>
      </c>
      <c r="BG197" s="141">
        <f>IF(N197="zákl. přenesená",J197,0)</f>
        <v>0</v>
      </c>
      <c r="BH197" s="141">
        <f>IF(N197="sníž. přenesená",J197,0)</f>
        <v>0</v>
      </c>
      <c r="BI197" s="141">
        <f>IF(N197="nulová",J197,0)</f>
        <v>0</v>
      </c>
      <c r="BJ197" s="18" t="s">
        <v>84</v>
      </c>
      <c r="BK197" s="141">
        <f>ROUND(I197*H197,2)</f>
        <v>0</v>
      </c>
      <c r="BL197" s="18" t="s">
        <v>232</v>
      </c>
      <c r="BM197" s="140" t="s">
        <v>3686</v>
      </c>
    </row>
    <row r="198" spans="2:65" s="13" customFormat="1" ht="11.25">
      <c r="B198" s="149"/>
      <c r="D198" s="143" t="s">
        <v>249</v>
      </c>
      <c r="E198" s="150" t="s">
        <v>19</v>
      </c>
      <c r="F198" s="151" t="s">
        <v>3687</v>
      </c>
      <c r="H198" s="152">
        <v>20</v>
      </c>
      <c r="I198" s="153"/>
      <c r="L198" s="149"/>
      <c r="M198" s="154"/>
      <c r="T198" s="155"/>
      <c r="AT198" s="150" t="s">
        <v>249</v>
      </c>
      <c r="AU198" s="150" t="s">
        <v>233</v>
      </c>
      <c r="AV198" s="13" t="s">
        <v>87</v>
      </c>
      <c r="AW198" s="13" t="s">
        <v>37</v>
      </c>
      <c r="AX198" s="13" t="s">
        <v>84</v>
      </c>
      <c r="AY198" s="150" t="s">
        <v>223</v>
      </c>
    </row>
    <row r="199" spans="2:65" s="1" customFormat="1" ht="24.2" customHeight="1">
      <c r="B199" s="34"/>
      <c r="C199" s="129" t="s">
        <v>459</v>
      </c>
      <c r="D199" s="129" t="s">
        <v>227</v>
      </c>
      <c r="E199" s="130" t="s">
        <v>3688</v>
      </c>
      <c r="F199" s="131" t="s">
        <v>3689</v>
      </c>
      <c r="G199" s="132" t="s">
        <v>230</v>
      </c>
      <c r="H199" s="133">
        <v>21</v>
      </c>
      <c r="I199" s="134"/>
      <c r="J199" s="135">
        <f>ROUND(I199*H199,2)</f>
        <v>0</v>
      </c>
      <c r="K199" s="131" t="s">
        <v>272</v>
      </c>
      <c r="L199" s="34"/>
      <c r="M199" s="136" t="s">
        <v>19</v>
      </c>
      <c r="N199" s="137" t="s">
        <v>47</v>
      </c>
      <c r="P199" s="138">
        <f>O199*H199</f>
        <v>0</v>
      </c>
      <c r="Q199" s="138">
        <v>6.0000000000000002E-5</v>
      </c>
      <c r="R199" s="138">
        <f>Q199*H199</f>
        <v>1.2600000000000001E-3</v>
      </c>
      <c r="S199" s="138">
        <v>0</v>
      </c>
      <c r="T199" s="139">
        <f>S199*H199</f>
        <v>0</v>
      </c>
      <c r="AR199" s="140" t="s">
        <v>232</v>
      </c>
      <c r="AT199" s="140" t="s">
        <v>227</v>
      </c>
      <c r="AU199" s="140" t="s">
        <v>233</v>
      </c>
      <c r="AY199" s="18" t="s">
        <v>223</v>
      </c>
      <c r="BE199" s="141">
        <f>IF(N199="základní",J199,0)</f>
        <v>0</v>
      </c>
      <c r="BF199" s="141">
        <f>IF(N199="snížená",J199,0)</f>
        <v>0</v>
      </c>
      <c r="BG199" s="141">
        <f>IF(N199="zákl. přenesená",J199,0)</f>
        <v>0</v>
      </c>
      <c r="BH199" s="141">
        <f>IF(N199="sníž. přenesená",J199,0)</f>
        <v>0</v>
      </c>
      <c r="BI199" s="141">
        <f>IF(N199="nulová",J199,0)</f>
        <v>0</v>
      </c>
      <c r="BJ199" s="18" t="s">
        <v>84</v>
      </c>
      <c r="BK199" s="141">
        <f>ROUND(I199*H199,2)</f>
        <v>0</v>
      </c>
      <c r="BL199" s="18" t="s">
        <v>232</v>
      </c>
      <c r="BM199" s="140" t="s">
        <v>3690</v>
      </c>
    </row>
    <row r="200" spans="2:65" s="1" customFormat="1" ht="11.25">
      <c r="B200" s="34"/>
      <c r="D200" s="163" t="s">
        <v>274</v>
      </c>
      <c r="F200" s="164" t="s">
        <v>3691</v>
      </c>
      <c r="I200" s="165"/>
      <c r="L200" s="34"/>
      <c r="M200" s="166"/>
      <c r="T200" s="55"/>
      <c r="AT200" s="18" t="s">
        <v>274</v>
      </c>
      <c r="AU200" s="18" t="s">
        <v>233</v>
      </c>
    </row>
    <row r="201" spans="2:65" s="13" customFormat="1" ht="11.25">
      <c r="B201" s="149"/>
      <c r="D201" s="143" t="s">
        <v>249</v>
      </c>
      <c r="E201" s="150" t="s">
        <v>19</v>
      </c>
      <c r="F201" s="151" t="s">
        <v>3673</v>
      </c>
      <c r="H201" s="152">
        <v>20.5</v>
      </c>
      <c r="I201" s="153"/>
      <c r="L201" s="149"/>
      <c r="M201" s="154"/>
      <c r="T201" s="155"/>
      <c r="AT201" s="150" t="s">
        <v>249</v>
      </c>
      <c r="AU201" s="150" t="s">
        <v>233</v>
      </c>
      <c r="AV201" s="13" t="s">
        <v>87</v>
      </c>
      <c r="AW201" s="13" t="s">
        <v>37</v>
      </c>
      <c r="AX201" s="13" t="s">
        <v>76</v>
      </c>
      <c r="AY201" s="150" t="s">
        <v>223</v>
      </c>
    </row>
    <row r="202" spans="2:65" s="13" customFormat="1" ht="11.25">
      <c r="B202" s="149"/>
      <c r="D202" s="143" t="s">
        <v>249</v>
      </c>
      <c r="E202" s="150" t="s">
        <v>19</v>
      </c>
      <c r="F202" s="151" t="s">
        <v>7</v>
      </c>
      <c r="H202" s="152">
        <v>21</v>
      </c>
      <c r="I202" s="153"/>
      <c r="L202" s="149"/>
      <c r="M202" s="154"/>
      <c r="T202" s="155"/>
      <c r="AT202" s="150" t="s">
        <v>249</v>
      </c>
      <c r="AU202" s="150" t="s">
        <v>233</v>
      </c>
      <c r="AV202" s="13" t="s">
        <v>87</v>
      </c>
      <c r="AW202" s="13" t="s">
        <v>37</v>
      </c>
      <c r="AX202" s="13" t="s">
        <v>84</v>
      </c>
      <c r="AY202" s="150" t="s">
        <v>223</v>
      </c>
    </row>
    <row r="203" spans="2:65" s="1" customFormat="1" ht="16.5" customHeight="1">
      <c r="B203" s="34"/>
      <c r="C203" s="174" t="s">
        <v>465</v>
      </c>
      <c r="D203" s="174" t="s">
        <v>314</v>
      </c>
      <c r="E203" s="175" t="s">
        <v>3692</v>
      </c>
      <c r="F203" s="176" t="s">
        <v>3693</v>
      </c>
      <c r="G203" s="177" t="s">
        <v>230</v>
      </c>
      <c r="H203" s="178">
        <v>63</v>
      </c>
      <c r="I203" s="179"/>
      <c r="J203" s="180">
        <f>ROUND(I203*H203,2)</f>
        <v>0</v>
      </c>
      <c r="K203" s="176" t="s">
        <v>231</v>
      </c>
      <c r="L203" s="181"/>
      <c r="M203" s="182" t="s">
        <v>19</v>
      </c>
      <c r="N203" s="183" t="s">
        <v>47</v>
      </c>
      <c r="P203" s="138">
        <f>O203*H203</f>
        <v>0</v>
      </c>
      <c r="Q203" s="138">
        <v>3.7999999999999999E-2</v>
      </c>
      <c r="R203" s="138">
        <f>Q203*H203</f>
        <v>2.3940000000000001</v>
      </c>
      <c r="S203" s="138">
        <v>0</v>
      </c>
      <c r="T203" s="139">
        <f>S203*H203</f>
        <v>0</v>
      </c>
      <c r="AR203" s="140" t="s">
        <v>268</v>
      </c>
      <c r="AT203" s="140" t="s">
        <v>314</v>
      </c>
      <c r="AU203" s="140" t="s">
        <v>233</v>
      </c>
      <c r="AY203" s="18" t="s">
        <v>223</v>
      </c>
      <c r="BE203" s="141">
        <f>IF(N203="základní",J203,0)</f>
        <v>0</v>
      </c>
      <c r="BF203" s="141">
        <f>IF(N203="snížená",J203,0)</f>
        <v>0</v>
      </c>
      <c r="BG203" s="141">
        <f>IF(N203="zákl. přenesená",J203,0)</f>
        <v>0</v>
      </c>
      <c r="BH203" s="141">
        <f>IF(N203="sníž. přenesená",J203,0)</f>
        <v>0</v>
      </c>
      <c r="BI203" s="141">
        <f>IF(N203="nulová",J203,0)</f>
        <v>0</v>
      </c>
      <c r="BJ203" s="18" t="s">
        <v>84</v>
      </c>
      <c r="BK203" s="141">
        <f>ROUND(I203*H203,2)</f>
        <v>0</v>
      </c>
      <c r="BL203" s="18" t="s">
        <v>232</v>
      </c>
      <c r="BM203" s="140" t="s">
        <v>3694</v>
      </c>
    </row>
    <row r="204" spans="2:65" s="1" customFormat="1" ht="16.5" customHeight="1">
      <c r="B204" s="34"/>
      <c r="C204" s="174" t="s">
        <v>471</v>
      </c>
      <c r="D204" s="174" t="s">
        <v>314</v>
      </c>
      <c r="E204" s="175" t="s">
        <v>3695</v>
      </c>
      <c r="F204" s="176" t="s">
        <v>3696</v>
      </c>
      <c r="G204" s="177" t="s">
        <v>230</v>
      </c>
      <c r="H204" s="178">
        <v>63</v>
      </c>
      <c r="I204" s="179"/>
      <c r="J204" s="180">
        <f>ROUND(I204*H204,2)</f>
        <v>0</v>
      </c>
      <c r="K204" s="176" t="s">
        <v>231</v>
      </c>
      <c r="L204" s="181"/>
      <c r="M204" s="182" t="s">
        <v>19</v>
      </c>
      <c r="N204" s="183" t="s">
        <v>47</v>
      </c>
      <c r="P204" s="138">
        <f>O204*H204</f>
        <v>0</v>
      </c>
      <c r="Q204" s="138">
        <v>3.7999999999999999E-2</v>
      </c>
      <c r="R204" s="138">
        <f>Q204*H204</f>
        <v>2.3940000000000001</v>
      </c>
      <c r="S204" s="138">
        <v>0</v>
      </c>
      <c r="T204" s="139">
        <f>S204*H204</f>
        <v>0</v>
      </c>
      <c r="AR204" s="140" t="s">
        <v>268</v>
      </c>
      <c r="AT204" s="140" t="s">
        <v>314</v>
      </c>
      <c r="AU204" s="140" t="s">
        <v>233</v>
      </c>
      <c r="AY204" s="18" t="s">
        <v>223</v>
      </c>
      <c r="BE204" s="141">
        <f>IF(N204="základní",J204,0)</f>
        <v>0</v>
      </c>
      <c r="BF204" s="141">
        <f>IF(N204="snížená",J204,0)</f>
        <v>0</v>
      </c>
      <c r="BG204" s="141">
        <f>IF(N204="zákl. přenesená",J204,0)</f>
        <v>0</v>
      </c>
      <c r="BH204" s="141">
        <f>IF(N204="sníž. přenesená",J204,0)</f>
        <v>0</v>
      </c>
      <c r="BI204" s="141">
        <f>IF(N204="nulová",J204,0)</f>
        <v>0</v>
      </c>
      <c r="BJ204" s="18" t="s">
        <v>84</v>
      </c>
      <c r="BK204" s="141">
        <f>ROUND(I204*H204,2)</f>
        <v>0</v>
      </c>
      <c r="BL204" s="18" t="s">
        <v>232</v>
      </c>
      <c r="BM204" s="140" t="s">
        <v>3697</v>
      </c>
    </row>
    <row r="205" spans="2:65" s="1" customFormat="1" ht="16.5" customHeight="1">
      <c r="B205" s="34"/>
      <c r="C205" s="174" t="s">
        <v>477</v>
      </c>
      <c r="D205" s="174" t="s">
        <v>314</v>
      </c>
      <c r="E205" s="175" t="s">
        <v>3698</v>
      </c>
      <c r="F205" s="176" t="s">
        <v>3699</v>
      </c>
      <c r="G205" s="177" t="s">
        <v>230</v>
      </c>
      <c r="H205" s="178">
        <v>63</v>
      </c>
      <c r="I205" s="179"/>
      <c r="J205" s="180">
        <f>ROUND(I205*H205,2)</f>
        <v>0</v>
      </c>
      <c r="K205" s="176" t="s">
        <v>231</v>
      </c>
      <c r="L205" s="181"/>
      <c r="M205" s="182" t="s">
        <v>19</v>
      </c>
      <c r="N205" s="183" t="s">
        <v>47</v>
      </c>
      <c r="P205" s="138">
        <f>O205*H205</f>
        <v>0</v>
      </c>
      <c r="Q205" s="138">
        <v>3.7999999999999999E-2</v>
      </c>
      <c r="R205" s="138">
        <f>Q205*H205</f>
        <v>2.3940000000000001</v>
      </c>
      <c r="S205" s="138">
        <v>0</v>
      </c>
      <c r="T205" s="139">
        <f>S205*H205</f>
        <v>0</v>
      </c>
      <c r="AR205" s="140" t="s">
        <v>268</v>
      </c>
      <c r="AT205" s="140" t="s">
        <v>314</v>
      </c>
      <c r="AU205" s="140" t="s">
        <v>233</v>
      </c>
      <c r="AY205" s="18" t="s">
        <v>223</v>
      </c>
      <c r="BE205" s="141">
        <f>IF(N205="základní",J205,0)</f>
        <v>0</v>
      </c>
      <c r="BF205" s="141">
        <f>IF(N205="snížená",J205,0)</f>
        <v>0</v>
      </c>
      <c r="BG205" s="141">
        <f>IF(N205="zákl. přenesená",J205,0)</f>
        <v>0</v>
      </c>
      <c r="BH205" s="141">
        <f>IF(N205="sníž. přenesená",J205,0)</f>
        <v>0</v>
      </c>
      <c r="BI205" s="141">
        <f>IF(N205="nulová",J205,0)</f>
        <v>0</v>
      </c>
      <c r="BJ205" s="18" t="s">
        <v>84</v>
      </c>
      <c r="BK205" s="141">
        <f>ROUND(I205*H205,2)</f>
        <v>0</v>
      </c>
      <c r="BL205" s="18" t="s">
        <v>232</v>
      </c>
      <c r="BM205" s="140" t="s">
        <v>3700</v>
      </c>
    </row>
    <row r="206" spans="2:65" s="1" customFormat="1" ht="33" customHeight="1">
      <c r="B206" s="34"/>
      <c r="C206" s="129" t="s">
        <v>482</v>
      </c>
      <c r="D206" s="129" t="s">
        <v>227</v>
      </c>
      <c r="E206" s="130" t="s">
        <v>3701</v>
      </c>
      <c r="F206" s="131" t="s">
        <v>3702</v>
      </c>
      <c r="G206" s="132" t="s">
        <v>230</v>
      </c>
      <c r="H206" s="133">
        <v>21</v>
      </c>
      <c r="I206" s="134"/>
      <c r="J206" s="135">
        <f>ROUND(I206*H206,2)</f>
        <v>0</v>
      </c>
      <c r="K206" s="131" t="s">
        <v>272</v>
      </c>
      <c r="L206" s="34"/>
      <c r="M206" s="136" t="s">
        <v>19</v>
      </c>
      <c r="N206" s="137" t="s">
        <v>47</v>
      </c>
      <c r="P206" s="138">
        <f>O206*H206</f>
        <v>0</v>
      </c>
      <c r="Q206" s="138">
        <v>0</v>
      </c>
      <c r="R206" s="138">
        <f>Q206*H206</f>
        <v>0</v>
      </c>
      <c r="S206" s="138">
        <v>0</v>
      </c>
      <c r="T206" s="139">
        <f>S206*H206</f>
        <v>0</v>
      </c>
      <c r="AR206" s="140" t="s">
        <v>232</v>
      </c>
      <c r="AT206" s="140" t="s">
        <v>227</v>
      </c>
      <c r="AU206" s="140" t="s">
        <v>233</v>
      </c>
      <c r="AY206" s="18" t="s">
        <v>223</v>
      </c>
      <c r="BE206" s="141">
        <f>IF(N206="základní",J206,0)</f>
        <v>0</v>
      </c>
      <c r="BF206" s="141">
        <f>IF(N206="snížená",J206,0)</f>
        <v>0</v>
      </c>
      <c r="BG206" s="141">
        <f>IF(N206="zákl. přenesená",J206,0)</f>
        <v>0</v>
      </c>
      <c r="BH206" s="141">
        <f>IF(N206="sníž. přenesená",J206,0)</f>
        <v>0</v>
      </c>
      <c r="BI206" s="141">
        <f>IF(N206="nulová",J206,0)</f>
        <v>0</v>
      </c>
      <c r="BJ206" s="18" t="s">
        <v>84</v>
      </c>
      <c r="BK206" s="141">
        <f>ROUND(I206*H206,2)</f>
        <v>0</v>
      </c>
      <c r="BL206" s="18" t="s">
        <v>232</v>
      </c>
      <c r="BM206" s="140" t="s">
        <v>3703</v>
      </c>
    </row>
    <row r="207" spans="2:65" s="1" customFormat="1" ht="11.25">
      <c r="B207" s="34"/>
      <c r="D207" s="163" t="s">
        <v>274</v>
      </c>
      <c r="F207" s="164" t="s">
        <v>3704</v>
      </c>
      <c r="I207" s="165"/>
      <c r="L207" s="34"/>
      <c r="M207" s="166"/>
      <c r="T207" s="55"/>
      <c r="AT207" s="18" t="s">
        <v>274</v>
      </c>
      <c r="AU207" s="18" t="s">
        <v>233</v>
      </c>
    </row>
    <row r="208" spans="2:65" s="13" customFormat="1" ht="11.25">
      <c r="B208" s="149"/>
      <c r="D208" s="143" t="s">
        <v>249</v>
      </c>
      <c r="E208" s="150" t="s">
        <v>19</v>
      </c>
      <c r="F208" s="151" t="s">
        <v>3673</v>
      </c>
      <c r="H208" s="152">
        <v>20.5</v>
      </c>
      <c r="I208" s="153"/>
      <c r="L208" s="149"/>
      <c r="M208" s="154"/>
      <c r="T208" s="155"/>
      <c r="AT208" s="150" t="s">
        <v>249</v>
      </c>
      <c r="AU208" s="150" t="s">
        <v>233</v>
      </c>
      <c r="AV208" s="13" t="s">
        <v>87</v>
      </c>
      <c r="AW208" s="13" t="s">
        <v>37</v>
      </c>
      <c r="AX208" s="13" t="s">
        <v>76</v>
      </c>
      <c r="AY208" s="150" t="s">
        <v>223</v>
      </c>
    </row>
    <row r="209" spans="2:65" s="13" customFormat="1" ht="11.25">
      <c r="B209" s="149"/>
      <c r="D209" s="143" t="s">
        <v>249</v>
      </c>
      <c r="E209" s="150" t="s">
        <v>19</v>
      </c>
      <c r="F209" s="151" t="s">
        <v>7</v>
      </c>
      <c r="H209" s="152">
        <v>21</v>
      </c>
      <c r="I209" s="153"/>
      <c r="L209" s="149"/>
      <c r="M209" s="154"/>
      <c r="T209" s="155"/>
      <c r="AT209" s="150" t="s">
        <v>249</v>
      </c>
      <c r="AU209" s="150" t="s">
        <v>233</v>
      </c>
      <c r="AV209" s="13" t="s">
        <v>87</v>
      </c>
      <c r="AW209" s="13" t="s">
        <v>37</v>
      </c>
      <c r="AX209" s="13" t="s">
        <v>84</v>
      </c>
      <c r="AY209" s="150" t="s">
        <v>223</v>
      </c>
    </row>
    <row r="210" spans="2:65" s="1" customFormat="1" ht="21.75" customHeight="1">
      <c r="B210" s="34"/>
      <c r="C210" s="174" t="s">
        <v>492</v>
      </c>
      <c r="D210" s="174" t="s">
        <v>314</v>
      </c>
      <c r="E210" s="175" t="s">
        <v>3705</v>
      </c>
      <c r="F210" s="176" t="s">
        <v>3706</v>
      </c>
      <c r="G210" s="177" t="s">
        <v>3086</v>
      </c>
      <c r="H210" s="178">
        <v>6.3</v>
      </c>
      <c r="I210" s="179"/>
      <c r="J210" s="180">
        <f>ROUND(I210*H210,2)</f>
        <v>0</v>
      </c>
      <c r="K210" s="176" t="s">
        <v>231</v>
      </c>
      <c r="L210" s="181"/>
      <c r="M210" s="182" t="s">
        <v>19</v>
      </c>
      <c r="N210" s="183" t="s">
        <v>47</v>
      </c>
      <c r="P210" s="138">
        <f>O210*H210</f>
        <v>0</v>
      </c>
      <c r="Q210" s="138">
        <v>1E-3</v>
      </c>
      <c r="R210" s="138">
        <f>Q210*H210</f>
        <v>6.3E-3</v>
      </c>
      <c r="S210" s="138">
        <v>0</v>
      </c>
      <c r="T210" s="139">
        <f>S210*H210</f>
        <v>0</v>
      </c>
      <c r="AR210" s="140" t="s">
        <v>268</v>
      </c>
      <c r="AT210" s="140" t="s">
        <v>314</v>
      </c>
      <c r="AU210" s="140" t="s">
        <v>233</v>
      </c>
      <c r="AY210" s="18" t="s">
        <v>223</v>
      </c>
      <c r="BE210" s="141">
        <f>IF(N210="základní",J210,0)</f>
        <v>0</v>
      </c>
      <c r="BF210" s="141">
        <f>IF(N210="snížená",J210,0)</f>
        <v>0</v>
      </c>
      <c r="BG210" s="141">
        <f>IF(N210="zákl. přenesená",J210,0)</f>
        <v>0</v>
      </c>
      <c r="BH210" s="141">
        <f>IF(N210="sníž. přenesená",J210,0)</f>
        <v>0</v>
      </c>
      <c r="BI210" s="141">
        <f>IF(N210="nulová",J210,0)</f>
        <v>0</v>
      </c>
      <c r="BJ210" s="18" t="s">
        <v>84</v>
      </c>
      <c r="BK210" s="141">
        <f>ROUND(I210*H210,2)</f>
        <v>0</v>
      </c>
      <c r="BL210" s="18" t="s">
        <v>232</v>
      </c>
      <c r="BM210" s="140" t="s">
        <v>3707</v>
      </c>
    </row>
    <row r="211" spans="2:65" s="13" customFormat="1" ht="11.25">
      <c r="B211" s="149"/>
      <c r="D211" s="143" t="s">
        <v>249</v>
      </c>
      <c r="E211" s="150" t="s">
        <v>19</v>
      </c>
      <c r="F211" s="151" t="s">
        <v>3708</v>
      </c>
      <c r="H211" s="152">
        <v>6.3</v>
      </c>
      <c r="I211" s="153"/>
      <c r="L211" s="149"/>
      <c r="M211" s="154"/>
      <c r="T211" s="155"/>
      <c r="AT211" s="150" t="s">
        <v>249</v>
      </c>
      <c r="AU211" s="150" t="s">
        <v>233</v>
      </c>
      <c r="AV211" s="13" t="s">
        <v>87</v>
      </c>
      <c r="AW211" s="13" t="s">
        <v>37</v>
      </c>
      <c r="AX211" s="13" t="s">
        <v>84</v>
      </c>
      <c r="AY211" s="150" t="s">
        <v>223</v>
      </c>
    </row>
    <row r="212" spans="2:65" s="1" customFormat="1" ht="33" customHeight="1">
      <c r="B212" s="34"/>
      <c r="C212" s="129" t="s">
        <v>498</v>
      </c>
      <c r="D212" s="129" t="s">
        <v>227</v>
      </c>
      <c r="E212" s="130" t="s">
        <v>3709</v>
      </c>
      <c r="F212" s="131" t="s">
        <v>3710</v>
      </c>
      <c r="G212" s="132" t="s">
        <v>271</v>
      </c>
      <c r="H212" s="133">
        <v>11.1</v>
      </c>
      <c r="I212" s="134"/>
      <c r="J212" s="135">
        <f>ROUND(I212*H212,2)</f>
        <v>0</v>
      </c>
      <c r="K212" s="131" t="s">
        <v>272</v>
      </c>
      <c r="L212" s="34"/>
      <c r="M212" s="136" t="s">
        <v>19</v>
      </c>
      <c r="N212" s="137" t="s">
        <v>47</v>
      </c>
      <c r="P212" s="138">
        <f>O212*H212</f>
        <v>0</v>
      </c>
      <c r="Q212" s="138">
        <v>3.0000000000000001E-5</v>
      </c>
      <c r="R212" s="138">
        <f>Q212*H212</f>
        <v>3.3300000000000002E-4</v>
      </c>
      <c r="S212" s="138">
        <v>0</v>
      </c>
      <c r="T212" s="139">
        <f>S212*H212</f>
        <v>0</v>
      </c>
      <c r="AR212" s="140" t="s">
        <v>232</v>
      </c>
      <c r="AT212" s="140" t="s">
        <v>227</v>
      </c>
      <c r="AU212" s="140" t="s">
        <v>233</v>
      </c>
      <c r="AY212" s="18" t="s">
        <v>223</v>
      </c>
      <c r="BE212" s="141">
        <f>IF(N212="základní",J212,0)</f>
        <v>0</v>
      </c>
      <c r="BF212" s="141">
        <f>IF(N212="snížená",J212,0)</f>
        <v>0</v>
      </c>
      <c r="BG212" s="141">
        <f>IF(N212="zákl. přenesená",J212,0)</f>
        <v>0</v>
      </c>
      <c r="BH212" s="141">
        <f>IF(N212="sníž. přenesená",J212,0)</f>
        <v>0</v>
      </c>
      <c r="BI212" s="141">
        <f>IF(N212="nulová",J212,0)</f>
        <v>0</v>
      </c>
      <c r="BJ212" s="18" t="s">
        <v>84</v>
      </c>
      <c r="BK212" s="141">
        <f>ROUND(I212*H212,2)</f>
        <v>0</v>
      </c>
      <c r="BL212" s="18" t="s">
        <v>232</v>
      </c>
      <c r="BM212" s="140" t="s">
        <v>3711</v>
      </c>
    </row>
    <row r="213" spans="2:65" s="1" customFormat="1" ht="11.25">
      <c r="B213" s="34"/>
      <c r="D213" s="163" t="s">
        <v>274</v>
      </c>
      <c r="F213" s="164" t="s">
        <v>3712</v>
      </c>
      <c r="I213" s="165"/>
      <c r="L213" s="34"/>
      <c r="M213" s="166"/>
      <c r="T213" s="55"/>
      <c r="AT213" s="18" t="s">
        <v>274</v>
      </c>
      <c r="AU213" s="18" t="s">
        <v>233</v>
      </c>
    </row>
    <row r="214" spans="2:65" s="13" customFormat="1" ht="11.25">
      <c r="B214" s="149"/>
      <c r="D214" s="143" t="s">
        <v>249</v>
      </c>
      <c r="E214" s="150" t="s">
        <v>19</v>
      </c>
      <c r="F214" s="151" t="s">
        <v>3713</v>
      </c>
      <c r="H214" s="152">
        <v>11.1</v>
      </c>
      <c r="I214" s="153"/>
      <c r="L214" s="149"/>
      <c r="M214" s="154"/>
      <c r="T214" s="155"/>
      <c r="AT214" s="150" t="s">
        <v>249</v>
      </c>
      <c r="AU214" s="150" t="s">
        <v>233</v>
      </c>
      <c r="AV214" s="13" t="s">
        <v>87</v>
      </c>
      <c r="AW214" s="13" t="s">
        <v>37</v>
      </c>
      <c r="AX214" s="13" t="s">
        <v>84</v>
      </c>
      <c r="AY214" s="150" t="s">
        <v>223</v>
      </c>
    </row>
    <row r="215" spans="2:65" s="1" customFormat="1" ht="16.5" customHeight="1">
      <c r="B215" s="34"/>
      <c r="C215" s="174" t="s">
        <v>503</v>
      </c>
      <c r="D215" s="174" t="s">
        <v>314</v>
      </c>
      <c r="E215" s="175" t="s">
        <v>3714</v>
      </c>
      <c r="F215" s="176" t="s">
        <v>3715</v>
      </c>
      <c r="G215" s="177" t="s">
        <v>563</v>
      </c>
      <c r="H215" s="178">
        <v>7.5</v>
      </c>
      <c r="I215" s="179"/>
      <c r="J215" s="180">
        <f>ROUND(I215*H215,2)</f>
        <v>0</v>
      </c>
      <c r="K215" s="176" t="s">
        <v>231</v>
      </c>
      <c r="L215" s="181"/>
      <c r="M215" s="182" t="s">
        <v>19</v>
      </c>
      <c r="N215" s="183" t="s">
        <v>47</v>
      </c>
      <c r="P215" s="138">
        <f>O215*H215</f>
        <v>0</v>
      </c>
      <c r="Q215" s="138">
        <v>4.0000000000000002E-4</v>
      </c>
      <c r="R215" s="138">
        <f>Q215*H215</f>
        <v>3.0000000000000001E-3</v>
      </c>
      <c r="S215" s="138">
        <v>0</v>
      </c>
      <c r="T215" s="139">
        <f>S215*H215</f>
        <v>0</v>
      </c>
      <c r="AR215" s="140" t="s">
        <v>268</v>
      </c>
      <c r="AT215" s="140" t="s">
        <v>314</v>
      </c>
      <c r="AU215" s="140" t="s">
        <v>233</v>
      </c>
      <c r="AY215" s="18" t="s">
        <v>223</v>
      </c>
      <c r="BE215" s="141">
        <f>IF(N215="základní",J215,0)</f>
        <v>0</v>
      </c>
      <c r="BF215" s="141">
        <f>IF(N215="snížená",J215,0)</f>
        <v>0</v>
      </c>
      <c r="BG215" s="141">
        <f>IF(N215="zákl. přenesená",J215,0)</f>
        <v>0</v>
      </c>
      <c r="BH215" s="141">
        <f>IF(N215="sníž. přenesená",J215,0)</f>
        <v>0</v>
      </c>
      <c r="BI215" s="141">
        <f>IF(N215="nulová",J215,0)</f>
        <v>0</v>
      </c>
      <c r="BJ215" s="18" t="s">
        <v>84</v>
      </c>
      <c r="BK215" s="141">
        <f>ROUND(I215*H215,2)</f>
        <v>0</v>
      </c>
      <c r="BL215" s="18" t="s">
        <v>232</v>
      </c>
      <c r="BM215" s="140" t="s">
        <v>3716</v>
      </c>
    </row>
    <row r="216" spans="2:65" s="13" customFormat="1" ht="11.25">
      <c r="B216" s="149"/>
      <c r="D216" s="143" t="s">
        <v>249</v>
      </c>
      <c r="E216" s="150" t="s">
        <v>19</v>
      </c>
      <c r="F216" s="151" t="s">
        <v>3717</v>
      </c>
      <c r="H216" s="152">
        <v>7.5</v>
      </c>
      <c r="I216" s="153"/>
      <c r="L216" s="149"/>
      <c r="M216" s="154"/>
      <c r="T216" s="155"/>
      <c r="AT216" s="150" t="s">
        <v>249</v>
      </c>
      <c r="AU216" s="150" t="s">
        <v>233</v>
      </c>
      <c r="AV216" s="13" t="s">
        <v>87</v>
      </c>
      <c r="AW216" s="13" t="s">
        <v>37</v>
      </c>
      <c r="AX216" s="13" t="s">
        <v>84</v>
      </c>
      <c r="AY216" s="150" t="s">
        <v>223</v>
      </c>
    </row>
    <row r="217" spans="2:65" s="1" customFormat="1" ht="16.5" customHeight="1">
      <c r="B217" s="34"/>
      <c r="C217" s="129" t="s">
        <v>507</v>
      </c>
      <c r="D217" s="129" t="s">
        <v>227</v>
      </c>
      <c r="E217" s="130" t="s">
        <v>3718</v>
      </c>
      <c r="F217" s="131" t="s">
        <v>3719</v>
      </c>
      <c r="G217" s="132" t="s">
        <v>230</v>
      </c>
      <c r="H217" s="133">
        <v>21</v>
      </c>
      <c r="I217" s="134"/>
      <c r="J217" s="135">
        <f>ROUND(I217*H217,2)</f>
        <v>0</v>
      </c>
      <c r="K217" s="131" t="s">
        <v>231</v>
      </c>
      <c r="L217" s="34"/>
      <c r="M217" s="136" t="s">
        <v>19</v>
      </c>
      <c r="N217" s="137" t="s">
        <v>47</v>
      </c>
      <c r="P217" s="138">
        <f>O217*H217</f>
        <v>0</v>
      </c>
      <c r="Q217" s="138">
        <v>0</v>
      </c>
      <c r="R217" s="138">
        <f>Q217*H217</f>
        <v>0</v>
      </c>
      <c r="S217" s="138">
        <v>0</v>
      </c>
      <c r="T217" s="139">
        <f>S217*H217</f>
        <v>0</v>
      </c>
      <c r="AR217" s="140" t="s">
        <v>232</v>
      </c>
      <c r="AT217" s="140" t="s">
        <v>227</v>
      </c>
      <c r="AU217" s="140" t="s">
        <v>233</v>
      </c>
      <c r="AY217" s="18" t="s">
        <v>223</v>
      </c>
      <c r="BE217" s="141">
        <f>IF(N217="základní",J217,0)</f>
        <v>0</v>
      </c>
      <c r="BF217" s="141">
        <f>IF(N217="snížená",J217,0)</f>
        <v>0</v>
      </c>
      <c r="BG217" s="141">
        <f>IF(N217="zákl. přenesená",J217,0)</f>
        <v>0</v>
      </c>
      <c r="BH217" s="141">
        <f>IF(N217="sníž. přenesená",J217,0)</f>
        <v>0</v>
      </c>
      <c r="BI217" s="141">
        <f>IF(N217="nulová",J217,0)</f>
        <v>0</v>
      </c>
      <c r="BJ217" s="18" t="s">
        <v>84</v>
      </c>
      <c r="BK217" s="141">
        <f>ROUND(I217*H217,2)</f>
        <v>0</v>
      </c>
      <c r="BL217" s="18" t="s">
        <v>232</v>
      </c>
      <c r="BM217" s="140" t="s">
        <v>3720</v>
      </c>
    </row>
    <row r="218" spans="2:65" s="13" customFormat="1" ht="11.25">
      <c r="B218" s="149"/>
      <c r="D218" s="143" t="s">
        <v>249</v>
      </c>
      <c r="E218" s="150" t="s">
        <v>19</v>
      </c>
      <c r="F218" s="151" t="s">
        <v>3673</v>
      </c>
      <c r="H218" s="152">
        <v>20.5</v>
      </c>
      <c r="I218" s="153"/>
      <c r="L218" s="149"/>
      <c r="M218" s="154"/>
      <c r="T218" s="155"/>
      <c r="AT218" s="150" t="s">
        <v>249</v>
      </c>
      <c r="AU218" s="150" t="s">
        <v>233</v>
      </c>
      <c r="AV218" s="13" t="s">
        <v>87</v>
      </c>
      <c r="AW218" s="13" t="s">
        <v>37</v>
      </c>
      <c r="AX218" s="13" t="s">
        <v>76</v>
      </c>
      <c r="AY218" s="150" t="s">
        <v>223</v>
      </c>
    </row>
    <row r="219" spans="2:65" s="13" customFormat="1" ht="11.25">
      <c r="B219" s="149"/>
      <c r="D219" s="143" t="s">
        <v>249</v>
      </c>
      <c r="E219" s="150" t="s">
        <v>19</v>
      </c>
      <c r="F219" s="151" t="s">
        <v>7</v>
      </c>
      <c r="H219" s="152">
        <v>21</v>
      </c>
      <c r="I219" s="153"/>
      <c r="L219" s="149"/>
      <c r="M219" s="154"/>
      <c r="T219" s="155"/>
      <c r="AT219" s="150" t="s">
        <v>249</v>
      </c>
      <c r="AU219" s="150" t="s">
        <v>233</v>
      </c>
      <c r="AV219" s="13" t="s">
        <v>87</v>
      </c>
      <c r="AW219" s="13" t="s">
        <v>37</v>
      </c>
      <c r="AX219" s="13" t="s">
        <v>84</v>
      </c>
      <c r="AY219" s="150" t="s">
        <v>223</v>
      </c>
    </row>
    <row r="220" spans="2:65" s="1" customFormat="1" ht="21.75" customHeight="1">
      <c r="B220" s="34"/>
      <c r="C220" s="129" t="s">
        <v>512</v>
      </c>
      <c r="D220" s="129" t="s">
        <v>227</v>
      </c>
      <c r="E220" s="130" t="s">
        <v>3721</v>
      </c>
      <c r="F220" s="131" t="s">
        <v>3722</v>
      </c>
      <c r="G220" s="132" t="s">
        <v>247</v>
      </c>
      <c r="H220" s="133">
        <v>1.145</v>
      </c>
      <c r="I220" s="134"/>
      <c r="J220" s="135">
        <f>ROUND(I220*H220,2)</f>
        <v>0</v>
      </c>
      <c r="K220" s="131" t="s">
        <v>272</v>
      </c>
      <c r="L220" s="34"/>
      <c r="M220" s="136" t="s">
        <v>19</v>
      </c>
      <c r="N220" s="137" t="s">
        <v>47</v>
      </c>
      <c r="P220" s="138">
        <f>O220*H220</f>
        <v>0</v>
      </c>
      <c r="Q220" s="138">
        <v>0</v>
      </c>
      <c r="R220" s="138">
        <f>Q220*H220</f>
        <v>0</v>
      </c>
      <c r="S220" s="138">
        <v>0</v>
      </c>
      <c r="T220" s="139">
        <f>S220*H220</f>
        <v>0</v>
      </c>
      <c r="AR220" s="140" t="s">
        <v>232</v>
      </c>
      <c r="AT220" s="140" t="s">
        <v>227</v>
      </c>
      <c r="AU220" s="140" t="s">
        <v>233</v>
      </c>
      <c r="AY220" s="18" t="s">
        <v>223</v>
      </c>
      <c r="BE220" s="141">
        <f>IF(N220="základní",J220,0)</f>
        <v>0</v>
      </c>
      <c r="BF220" s="141">
        <f>IF(N220="snížená",J220,0)</f>
        <v>0</v>
      </c>
      <c r="BG220" s="141">
        <f>IF(N220="zákl. přenesená",J220,0)</f>
        <v>0</v>
      </c>
      <c r="BH220" s="141">
        <f>IF(N220="sníž. přenesená",J220,0)</f>
        <v>0</v>
      </c>
      <c r="BI220" s="141">
        <f>IF(N220="nulová",J220,0)</f>
        <v>0</v>
      </c>
      <c r="BJ220" s="18" t="s">
        <v>84</v>
      </c>
      <c r="BK220" s="141">
        <f>ROUND(I220*H220,2)</f>
        <v>0</v>
      </c>
      <c r="BL220" s="18" t="s">
        <v>232</v>
      </c>
      <c r="BM220" s="140" t="s">
        <v>3723</v>
      </c>
    </row>
    <row r="221" spans="2:65" s="1" customFormat="1" ht="11.25">
      <c r="B221" s="34"/>
      <c r="D221" s="163" t="s">
        <v>274</v>
      </c>
      <c r="F221" s="164" t="s">
        <v>3724</v>
      </c>
      <c r="I221" s="165"/>
      <c r="L221" s="34"/>
      <c r="M221" s="166"/>
      <c r="T221" s="55"/>
      <c r="AT221" s="18" t="s">
        <v>274</v>
      </c>
      <c r="AU221" s="18" t="s">
        <v>233</v>
      </c>
    </row>
    <row r="222" spans="2:65" s="13" customFormat="1" ht="11.25">
      <c r="B222" s="149"/>
      <c r="D222" s="143" t="s">
        <v>249</v>
      </c>
      <c r="E222" s="150" t="s">
        <v>19</v>
      </c>
      <c r="F222" s="151" t="s">
        <v>3725</v>
      </c>
      <c r="H222" s="152">
        <v>1.145</v>
      </c>
      <c r="I222" s="153"/>
      <c r="L222" s="149"/>
      <c r="M222" s="154"/>
      <c r="T222" s="155"/>
      <c r="AT222" s="150" t="s">
        <v>249</v>
      </c>
      <c r="AU222" s="150" t="s">
        <v>233</v>
      </c>
      <c r="AV222" s="13" t="s">
        <v>87</v>
      </c>
      <c r="AW222" s="13" t="s">
        <v>37</v>
      </c>
      <c r="AX222" s="13" t="s">
        <v>84</v>
      </c>
      <c r="AY222" s="150" t="s">
        <v>223</v>
      </c>
    </row>
    <row r="223" spans="2:65" s="1" customFormat="1" ht="16.5" customHeight="1">
      <c r="B223" s="34"/>
      <c r="C223" s="174" t="s">
        <v>516</v>
      </c>
      <c r="D223" s="174" t="s">
        <v>314</v>
      </c>
      <c r="E223" s="175" t="s">
        <v>3726</v>
      </c>
      <c r="F223" s="176" t="s">
        <v>3727</v>
      </c>
      <c r="G223" s="177" t="s">
        <v>247</v>
      </c>
      <c r="H223" s="178">
        <v>1.145</v>
      </c>
      <c r="I223" s="179"/>
      <c r="J223" s="180">
        <f>ROUND(I223*H223,2)</f>
        <v>0</v>
      </c>
      <c r="K223" s="176" t="s">
        <v>272</v>
      </c>
      <c r="L223" s="181"/>
      <c r="M223" s="182" t="s">
        <v>19</v>
      </c>
      <c r="N223" s="183" t="s">
        <v>47</v>
      </c>
      <c r="P223" s="138">
        <f>O223*H223</f>
        <v>0</v>
      </c>
      <c r="Q223" s="138">
        <v>1</v>
      </c>
      <c r="R223" s="138">
        <f>Q223*H223</f>
        <v>1.145</v>
      </c>
      <c r="S223" s="138">
        <v>0</v>
      </c>
      <c r="T223" s="139">
        <f>S223*H223</f>
        <v>0</v>
      </c>
      <c r="AR223" s="140" t="s">
        <v>268</v>
      </c>
      <c r="AT223" s="140" t="s">
        <v>314</v>
      </c>
      <c r="AU223" s="140" t="s">
        <v>233</v>
      </c>
      <c r="AY223" s="18" t="s">
        <v>223</v>
      </c>
      <c r="BE223" s="141">
        <f>IF(N223="základní",J223,0)</f>
        <v>0</v>
      </c>
      <c r="BF223" s="141">
        <f>IF(N223="snížená",J223,0)</f>
        <v>0</v>
      </c>
      <c r="BG223" s="141">
        <f>IF(N223="zákl. přenesená",J223,0)</f>
        <v>0</v>
      </c>
      <c r="BH223" s="141">
        <f>IF(N223="sníž. přenesená",J223,0)</f>
        <v>0</v>
      </c>
      <c r="BI223" s="141">
        <f>IF(N223="nulová",J223,0)</f>
        <v>0</v>
      </c>
      <c r="BJ223" s="18" t="s">
        <v>84</v>
      </c>
      <c r="BK223" s="141">
        <f>ROUND(I223*H223,2)</f>
        <v>0</v>
      </c>
      <c r="BL223" s="18" t="s">
        <v>232</v>
      </c>
      <c r="BM223" s="140" t="s">
        <v>3728</v>
      </c>
    </row>
    <row r="224" spans="2:65" s="1" customFormat="1" ht="33" customHeight="1">
      <c r="B224" s="34"/>
      <c r="C224" s="129" t="s">
        <v>521</v>
      </c>
      <c r="D224" s="129" t="s">
        <v>227</v>
      </c>
      <c r="E224" s="130" t="s">
        <v>3729</v>
      </c>
      <c r="F224" s="131" t="s">
        <v>3730</v>
      </c>
      <c r="G224" s="132" t="s">
        <v>563</v>
      </c>
      <c r="H224" s="133">
        <v>25</v>
      </c>
      <c r="I224" s="134"/>
      <c r="J224" s="135">
        <f>ROUND(I224*H224,2)</f>
        <v>0</v>
      </c>
      <c r="K224" s="131" t="s">
        <v>272</v>
      </c>
      <c r="L224" s="34"/>
      <c r="M224" s="136" t="s">
        <v>19</v>
      </c>
      <c r="N224" s="137" t="s">
        <v>47</v>
      </c>
      <c r="P224" s="138">
        <f>O224*H224</f>
        <v>0</v>
      </c>
      <c r="Q224" s="138">
        <v>1.125E-2</v>
      </c>
      <c r="R224" s="138">
        <f>Q224*H224</f>
        <v>0.28125</v>
      </c>
      <c r="S224" s="138">
        <v>0</v>
      </c>
      <c r="T224" s="139">
        <f>S224*H224</f>
        <v>0</v>
      </c>
      <c r="AR224" s="140" t="s">
        <v>232</v>
      </c>
      <c r="AT224" s="140" t="s">
        <v>227</v>
      </c>
      <c r="AU224" s="140" t="s">
        <v>233</v>
      </c>
      <c r="AY224" s="18" t="s">
        <v>223</v>
      </c>
      <c r="BE224" s="141">
        <f>IF(N224="základní",J224,0)</f>
        <v>0</v>
      </c>
      <c r="BF224" s="141">
        <f>IF(N224="snížená",J224,0)</f>
        <v>0</v>
      </c>
      <c r="BG224" s="141">
        <f>IF(N224="zákl. přenesená",J224,0)</f>
        <v>0</v>
      </c>
      <c r="BH224" s="141">
        <f>IF(N224="sníž. přenesená",J224,0)</f>
        <v>0</v>
      </c>
      <c r="BI224" s="141">
        <f>IF(N224="nulová",J224,0)</f>
        <v>0</v>
      </c>
      <c r="BJ224" s="18" t="s">
        <v>84</v>
      </c>
      <c r="BK224" s="141">
        <f>ROUND(I224*H224,2)</f>
        <v>0</v>
      </c>
      <c r="BL224" s="18" t="s">
        <v>232</v>
      </c>
      <c r="BM224" s="140" t="s">
        <v>3731</v>
      </c>
    </row>
    <row r="225" spans="2:65" s="1" customFormat="1" ht="11.25">
      <c r="B225" s="34"/>
      <c r="D225" s="163" t="s">
        <v>274</v>
      </c>
      <c r="F225" s="164" t="s">
        <v>3732</v>
      </c>
      <c r="I225" s="165"/>
      <c r="L225" s="34"/>
      <c r="M225" s="166"/>
      <c r="T225" s="55"/>
      <c r="AT225" s="18" t="s">
        <v>274</v>
      </c>
      <c r="AU225" s="18" t="s">
        <v>233</v>
      </c>
    </row>
    <row r="226" spans="2:65" s="13" customFormat="1" ht="11.25">
      <c r="B226" s="149"/>
      <c r="D226" s="143" t="s">
        <v>249</v>
      </c>
      <c r="E226" s="150" t="s">
        <v>19</v>
      </c>
      <c r="F226" s="151" t="s">
        <v>3733</v>
      </c>
      <c r="H226" s="152">
        <v>25</v>
      </c>
      <c r="I226" s="153"/>
      <c r="L226" s="149"/>
      <c r="M226" s="154"/>
      <c r="T226" s="155"/>
      <c r="AT226" s="150" t="s">
        <v>249</v>
      </c>
      <c r="AU226" s="150" t="s">
        <v>233</v>
      </c>
      <c r="AV226" s="13" t="s">
        <v>87</v>
      </c>
      <c r="AW226" s="13" t="s">
        <v>37</v>
      </c>
      <c r="AX226" s="13" t="s">
        <v>84</v>
      </c>
      <c r="AY226" s="150" t="s">
        <v>223</v>
      </c>
    </row>
    <row r="227" spans="2:65" s="11" customFormat="1" ht="22.9" customHeight="1">
      <c r="B227" s="117"/>
      <c r="D227" s="118" t="s">
        <v>75</v>
      </c>
      <c r="E227" s="127" t="s">
        <v>282</v>
      </c>
      <c r="F227" s="127" t="s">
        <v>614</v>
      </c>
      <c r="I227" s="120"/>
      <c r="J227" s="128">
        <f>BK227</f>
        <v>0</v>
      </c>
      <c r="L227" s="117"/>
      <c r="M227" s="122"/>
      <c r="P227" s="123">
        <f>P228</f>
        <v>0</v>
      </c>
      <c r="R227" s="123">
        <f>R228</f>
        <v>0</v>
      </c>
      <c r="T227" s="124">
        <f>T228</f>
        <v>0</v>
      </c>
      <c r="AR227" s="118" t="s">
        <v>84</v>
      </c>
      <c r="AT227" s="125" t="s">
        <v>75</v>
      </c>
      <c r="AU227" s="125" t="s">
        <v>84</v>
      </c>
      <c r="AY227" s="118" t="s">
        <v>223</v>
      </c>
      <c r="BK227" s="126">
        <f>BK228</f>
        <v>0</v>
      </c>
    </row>
    <row r="228" spans="2:65" s="11" customFormat="1" ht="20.85" customHeight="1">
      <c r="B228" s="117"/>
      <c r="D228" s="118" t="s">
        <v>75</v>
      </c>
      <c r="E228" s="127" t="s">
        <v>758</v>
      </c>
      <c r="F228" s="127" t="s">
        <v>759</v>
      </c>
      <c r="I228" s="120"/>
      <c r="J228" s="128">
        <f>BK228</f>
        <v>0</v>
      </c>
      <c r="L228" s="117"/>
      <c r="M228" s="122"/>
      <c r="P228" s="123">
        <f>SUM(P229:P230)</f>
        <v>0</v>
      </c>
      <c r="R228" s="123">
        <f>SUM(R229:R230)</f>
        <v>0</v>
      </c>
      <c r="T228" s="124">
        <f>SUM(T229:T230)</f>
        <v>0</v>
      </c>
      <c r="AR228" s="118" t="s">
        <v>84</v>
      </c>
      <c r="AT228" s="125" t="s">
        <v>75</v>
      </c>
      <c r="AU228" s="125" t="s">
        <v>87</v>
      </c>
      <c r="AY228" s="118" t="s">
        <v>223</v>
      </c>
      <c r="BK228" s="126">
        <f>SUM(BK229:BK230)</f>
        <v>0</v>
      </c>
    </row>
    <row r="229" spans="2:65" s="1" customFormat="1" ht="37.9" customHeight="1">
      <c r="B229" s="34"/>
      <c r="C229" s="129" t="s">
        <v>525</v>
      </c>
      <c r="D229" s="129" t="s">
        <v>227</v>
      </c>
      <c r="E229" s="130" t="s">
        <v>3734</v>
      </c>
      <c r="F229" s="131" t="s">
        <v>3735</v>
      </c>
      <c r="G229" s="132" t="s">
        <v>265</v>
      </c>
      <c r="H229" s="133">
        <v>32.527999999999999</v>
      </c>
      <c r="I229" s="134"/>
      <c r="J229" s="135">
        <f>ROUND(I229*H229,2)</f>
        <v>0</v>
      </c>
      <c r="K229" s="131" t="s">
        <v>272</v>
      </c>
      <c r="L229" s="34"/>
      <c r="M229" s="136" t="s">
        <v>19</v>
      </c>
      <c r="N229" s="137" t="s">
        <v>47</v>
      </c>
      <c r="P229" s="138">
        <f>O229*H229</f>
        <v>0</v>
      </c>
      <c r="Q229" s="138">
        <v>0</v>
      </c>
      <c r="R229" s="138">
        <f>Q229*H229</f>
        <v>0</v>
      </c>
      <c r="S229" s="138">
        <v>0</v>
      </c>
      <c r="T229" s="139">
        <f>S229*H229</f>
        <v>0</v>
      </c>
      <c r="AR229" s="140" t="s">
        <v>232</v>
      </c>
      <c r="AT229" s="140" t="s">
        <v>227</v>
      </c>
      <c r="AU229" s="140" t="s">
        <v>233</v>
      </c>
      <c r="AY229" s="18" t="s">
        <v>223</v>
      </c>
      <c r="BE229" s="141">
        <f>IF(N229="základní",J229,0)</f>
        <v>0</v>
      </c>
      <c r="BF229" s="141">
        <f>IF(N229="snížená",J229,0)</f>
        <v>0</v>
      </c>
      <c r="BG229" s="141">
        <f>IF(N229="zákl. přenesená",J229,0)</f>
        <v>0</v>
      </c>
      <c r="BH229" s="141">
        <f>IF(N229="sníž. přenesená",J229,0)</f>
        <v>0</v>
      </c>
      <c r="BI229" s="141">
        <f>IF(N229="nulová",J229,0)</f>
        <v>0</v>
      </c>
      <c r="BJ229" s="18" t="s">
        <v>84</v>
      </c>
      <c r="BK229" s="141">
        <f>ROUND(I229*H229,2)</f>
        <v>0</v>
      </c>
      <c r="BL229" s="18" t="s">
        <v>232</v>
      </c>
      <c r="BM229" s="140" t="s">
        <v>795</v>
      </c>
    </row>
    <row r="230" spans="2:65" s="1" customFormat="1" ht="11.25">
      <c r="B230" s="34"/>
      <c r="D230" s="163" t="s">
        <v>274</v>
      </c>
      <c r="F230" s="164" t="s">
        <v>3736</v>
      </c>
      <c r="I230" s="165"/>
      <c r="L230" s="34"/>
      <c r="M230" s="184"/>
      <c r="N230" s="185"/>
      <c r="O230" s="185"/>
      <c r="P230" s="185"/>
      <c r="Q230" s="185"/>
      <c r="R230" s="185"/>
      <c r="S230" s="185"/>
      <c r="T230" s="186"/>
      <c r="AT230" s="18" t="s">
        <v>274</v>
      </c>
      <c r="AU230" s="18" t="s">
        <v>233</v>
      </c>
    </row>
    <row r="231" spans="2:65" s="1" customFormat="1" ht="6.95" customHeight="1">
      <c r="B231" s="43"/>
      <c r="C231" s="44"/>
      <c r="D231" s="44"/>
      <c r="E231" s="44"/>
      <c r="F231" s="44"/>
      <c r="G231" s="44"/>
      <c r="H231" s="44"/>
      <c r="I231" s="44"/>
      <c r="J231" s="44"/>
      <c r="K231" s="44"/>
      <c r="L231" s="34"/>
    </row>
  </sheetData>
  <sheetProtection algorithmName="SHA-512" hashValue="j9b7AOAI1b+BZRrjmAUsAZgmSiGoi+zp05AD2olpotn9XDTPDN3swXEWUEXEqctY+3dHPAHUvwQrl0N0bPwpzQ==" saltValue="b1TwoHOKjjHzh8tebT8uuy8MIoA011WBwMA59dPFsZkIweG20ZlyTOYsixZjA7KUBqq+gPXNLnMn95YhO4Nu9g==" spinCount="100000" sheet="1" objects="1" scenarios="1" formatColumns="0" formatRows="0" autoFilter="0"/>
  <autoFilter ref="C85:K230" xr:uid="{00000000-0009-0000-0000-00001A000000}"/>
  <mergeCells count="9">
    <mergeCell ref="E50:H50"/>
    <mergeCell ref="E76:H76"/>
    <mergeCell ref="E78:H78"/>
    <mergeCell ref="L2:V2"/>
    <mergeCell ref="E7:H7"/>
    <mergeCell ref="E9:H9"/>
    <mergeCell ref="E18:H18"/>
    <mergeCell ref="E27:H27"/>
    <mergeCell ref="E48:H48"/>
  </mergeCells>
  <hyperlinks>
    <hyperlink ref="F90" r:id="rId1" xr:uid="{00000000-0004-0000-1A00-000000000000}"/>
    <hyperlink ref="F100" r:id="rId2" xr:uid="{00000000-0004-0000-1A00-000001000000}"/>
    <hyperlink ref="F105" r:id="rId3" xr:uid="{00000000-0004-0000-1A00-000002000000}"/>
    <hyperlink ref="F111" r:id="rId4" xr:uid="{00000000-0004-0000-1A00-000003000000}"/>
    <hyperlink ref="F119" r:id="rId5" xr:uid="{00000000-0004-0000-1A00-000004000000}"/>
    <hyperlink ref="F122" r:id="rId6" xr:uid="{00000000-0004-0000-1A00-000005000000}"/>
    <hyperlink ref="F125" r:id="rId7" xr:uid="{00000000-0004-0000-1A00-000006000000}"/>
    <hyperlink ref="F129" r:id="rId8" xr:uid="{00000000-0004-0000-1A00-000007000000}"/>
    <hyperlink ref="F135" r:id="rId9" xr:uid="{00000000-0004-0000-1A00-000008000000}"/>
    <hyperlink ref="F138" r:id="rId10" xr:uid="{00000000-0004-0000-1A00-000009000000}"/>
    <hyperlink ref="F143" r:id="rId11" xr:uid="{00000000-0004-0000-1A00-00000A000000}"/>
    <hyperlink ref="F151" r:id="rId12" xr:uid="{00000000-0004-0000-1A00-00000B000000}"/>
    <hyperlink ref="F160" r:id="rId13" xr:uid="{00000000-0004-0000-1A00-00000C000000}"/>
    <hyperlink ref="F186" r:id="rId14" xr:uid="{00000000-0004-0000-1A00-00000D000000}"/>
    <hyperlink ref="F193" r:id="rId15" xr:uid="{00000000-0004-0000-1A00-00000E000000}"/>
    <hyperlink ref="F200" r:id="rId16" xr:uid="{00000000-0004-0000-1A00-00000F000000}"/>
    <hyperlink ref="F207" r:id="rId17" xr:uid="{00000000-0004-0000-1A00-000010000000}"/>
    <hyperlink ref="F213" r:id="rId18" xr:uid="{00000000-0004-0000-1A00-000011000000}"/>
    <hyperlink ref="F221" r:id="rId19" xr:uid="{00000000-0004-0000-1A00-000012000000}"/>
    <hyperlink ref="F225" r:id="rId20" xr:uid="{00000000-0004-0000-1A00-000013000000}"/>
    <hyperlink ref="F230" r:id="rId21" xr:uid="{00000000-0004-0000-1A00-000014000000}"/>
  </hyperlinks>
  <pageMargins left="0.39370078740157483" right="0.39370078740157483" top="0.39370078740157483" bottom="0.39370078740157483" header="0" footer="0"/>
  <pageSetup paperSize="9" scale="76" fitToHeight="0" orientation="portrait" r:id="rId22"/>
  <headerFooter>
    <oddFooter>&amp;CStrana &amp;P z &amp;N</oddFooter>
  </headerFooter>
  <drawing r:id="rId2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B2:BM23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172</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3737</v>
      </c>
      <c r="F9" s="322"/>
      <c r="G9" s="322"/>
      <c r="H9" s="322"/>
      <c r="L9" s="34"/>
    </row>
    <row r="10" spans="2:46" s="1" customFormat="1" ht="11.25">
      <c r="B10" s="34"/>
      <c r="L10" s="34"/>
    </row>
    <row r="11" spans="2:46" s="1" customFormat="1" ht="12" customHeight="1">
      <c r="B11" s="34"/>
      <c r="D11" s="28" t="s">
        <v>18</v>
      </c>
      <c r="F11" s="26" t="s">
        <v>131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2030</v>
      </c>
      <c r="I13" s="25" t="s">
        <v>27</v>
      </c>
      <c r="J13" s="30" t="s">
        <v>2031</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ROUNDUP(J86,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ROUNDUP((SUM(BE86:BE229)),  2)</f>
        <v>0</v>
      </c>
      <c r="I33" s="91">
        <v>0.21</v>
      </c>
      <c r="J33" s="90">
        <f>ROUNDUP(((SUM(BE86:BE229))*I33),  2)</f>
        <v>0</v>
      </c>
      <c r="L33" s="34"/>
    </row>
    <row r="34" spans="2:12" s="1" customFormat="1" ht="14.45" customHeight="1">
      <c r="B34" s="34"/>
      <c r="E34" s="28" t="s">
        <v>48</v>
      </c>
      <c r="F34" s="90">
        <f>ROUNDUP((SUM(BF86:BF229)),  2)</f>
        <v>0</v>
      </c>
      <c r="I34" s="91">
        <v>0.12</v>
      </c>
      <c r="J34" s="90">
        <f>ROUNDUP(((SUM(BF86:BF229))*I34),  2)</f>
        <v>0</v>
      </c>
      <c r="L34" s="34"/>
    </row>
    <row r="35" spans="2:12" s="1" customFormat="1" ht="14.45" hidden="1" customHeight="1">
      <c r="B35" s="34"/>
      <c r="E35" s="28" t="s">
        <v>49</v>
      </c>
      <c r="F35" s="90">
        <f>ROUNDUP((SUM(BG86:BG229)),  2)</f>
        <v>0</v>
      </c>
      <c r="I35" s="91">
        <v>0.21</v>
      </c>
      <c r="J35" s="90">
        <f>0</f>
        <v>0</v>
      </c>
      <c r="L35" s="34"/>
    </row>
    <row r="36" spans="2:12" s="1" customFormat="1" ht="14.45" hidden="1" customHeight="1">
      <c r="B36" s="34"/>
      <c r="E36" s="28" t="s">
        <v>50</v>
      </c>
      <c r="F36" s="90">
        <f>ROUNDUP((SUM(BH86:BH229)),  2)</f>
        <v>0</v>
      </c>
      <c r="I36" s="91">
        <v>0.12</v>
      </c>
      <c r="J36" s="90">
        <f>0</f>
        <v>0</v>
      </c>
      <c r="L36" s="34"/>
    </row>
    <row r="37" spans="2:12" s="1" customFormat="1" ht="14.45" hidden="1" customHeight="1">
      <c r="B37" s="34"/>
      <c r="E37" s="28" t="s">
        <v>51</v>
      </c>
      <c r="F37" s="90">
        <f>ROUNDUP((SUM(BI86:BI229)),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IO 801.2 - IO 801.2 - Vegetační úpravy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J86</f>
        <v>0</v>
      </c>
      <c r="L59" s="34"/>
      <c r="AU59" s="18" t="s">
        <v>186</v>
      </c>
    </row>
    <row r="60" spans="2:47" s="8" customFormat="1" ht="24.95" customHeight="1">
      <c r="B60" s="101"/>
      <c r="D60" s="102" t="s">
        <v>187</v>
      </c>
      <c r="E60" s="103"/>
      <c r="F60" s="103"/>
      <c r="G60" s="103"/>
      <c r="H60" s="103"/>
      <c r="I60" s="103"/>
      <c r="J60" s="104">
        <f>J87</f>
        <v>0</v>
      </c>
      <c r="L60" s="101"/>
    </row>
    <row r="61" spans="2:47" s="9" customFormat="1" ht="19.899999999999999" customHeight="1">
      <c r="B61" s="105"/>
      <c r="D61" s="106" t="s">
        <v>188</v>
      </c>
      <c r="E61" s="107"/>
      <c r="F61" s="107"/>
      <c r="G61" s="107"/>
      <c r="H61" s="107"/>
      <c r="I61" s="107"/>
      <c r="J61" s="108">
        <f>J88</f>
        <v>0</v>
      </c>
      <c r="L61" s="105"/>
    </row>
    <row r="62" spans="2:47" s="9" customFormat="1" ht="14.85" customHeight="1">
      <c r="B62" s="105"/>
      <c r="D62" s="106" t="s">
        <v>189</v>
      </c>
      <c r="E62" s="107"/>
      <c r="F62" s="107"/>
      <c r="G62" s="107"/>
      <c r="H62" s="107"/>
      <c r="I62" s="107"/>
      <c r="J62" s="108">
        <f>J95</f>
        <v>0</v>
      </c>
      <c r="L62" s="105"/>
    </row>
    <row r="63" spans="2:47" s="9" customFormat="1" ht="14.85" customHeight="1">
      <c r="B63" s="105"/>
      <c r="D63" s="106" t="s">
        <v>3538</v>
      </c>
      <c r="E63" s="107"/>
      <c r="F63" s="107"/>
      <c r="G63" s="107"/>
      <c r="H63" s="107"/>
      <c r="I63" s="107"/>
      <c r="J63" s="108">
        <f>J109</f>
        <v>0</v>
      </c>
      <c r="L63" s="105"/>
    </row>
    <row r="64" spans="2:47" s="9" customFormat="1" ht="14.85" customHeight="1">
      <c r="B64" s="105"/>
      <c r="D64" s="106" t="s">
        <v>3539</v>
      </c>
      <c r="E64" s="107"/>
      <c r="F64" s="107"/>
      <c r="G64" s="107"/>
      <c r="H64" s="107"/>
      <c r="I64" s="107"/>
      <c r="J64" s="108">
        <f>J141</f>
        <v>0</v>
      </c>
      <c r="L64" s="105"/>
    </row>
    <row r="65" spans="2:12" s="9" customFormat="1" ht="19.899999999999999" customHeight="1">
      <c r="B65" s="105"/>
      <c r="D65" s="106" t="s">
        <v>202</v>
      </c>
      <c r="E65" s="107"/>
      <c r="F65" s="107"/>
      <c r="G65" s="107"/>
      <c r="H65" s="107"/>
      <c r="I65" s="107"/>
      <c r="J65" s="108">
        <f>J226</f>
        <v>0</v>
      </c>
      <c r="L65" s="105"/>
    </row>
    <row r="66" spans="2:12" s="9" customFormat="1" ht="14.85" customHeight="1">
      <c r="B66" s="105"/>
      <c r="D66" s="106" t="s">
        <v>207</v>
      </c>
      <c r="E66" s="107"/>
      <c r="F66" s="107"/>
      <c r="G66" s="107"/>
      <c r="H66" s="107"/>
      <c r="I66" s="107"/>
      <c r="J66" s="108">
        <f>J227</f>
        <v>0</v>
      </c>
      <c r="L66" s="105"/>
    </row>
    <row r="67" spans="2:12" s="1" customFormat="1" ht="21.75" customHeight="1">
      <c r="B67" s="34"/>
      <c r="L67" s="34"/>
    </row>
    <row r="68" spans="2:12" s="1" customFormat="1" ht="6.95" customHeight="1">
      <c r="B68" s="43"/>
      <c r="C68" s="44"/>
      <c r="D68" s="44"/>
      <c r="E68" s="44"/>
      <c r="F68" s="44"/>
      <c r="G68" s="44"/>
      <c r="H68" s="44"/>
      <c r="I68" s="44"/>
      <c r="J68" s="44"/>
      <c r="K68" s="44"/>
      <c r="L68" s="34"/>
    </row>
    <row r="72" spans="2:12" s="1" customFormat="1" ht="6.95" customHeight="1">
      <c r="B72" s="45"/>
      <c r="C72" s="46"/>
      <c r="D72" s="46"/>
      <c r="E72" s="46"/>
      <c r="F72" s="46"/>
      <c r="G72" s="46"/>
      <c r="H72" s="46"/>
      <c r="I72" s="46"/>
      <c r="J72" s="46"/>
      <c r="K72" s="46"/>
      <c r="L72" s="34"/>
    </row>
    <row r="73" spans="2:12" s="1" customFormat="1" ht="24.95" customHeight="1">
      <c r="B73" s="34"/>
      <c r="C73" s="22" t="s">
        <v>208</v>
      </c>
      <c r="L73" s="34"/>
    </row>
    <row r="74" spans="2:12" s="1" customFormat="1" ht="6.95" customHeight="1">
      <c r="B74" s="34"/>
      <c r="L74" s="34"/>
    </row>
    <row r="75" spans="2:12" s="1" customFormat="1" ht="12" customHeight="1">
      <c r="B75" s="34"/>
      <c r="C75" s="28" t="s">
        <v>16</v>
      </c>
      <c r="L75" s="34"/>
    </row>
    <row r="76" spans="2:12" s="1" customFormat="1" ht="16.5" customHeight="1">
      <c r="B76" s="34"/>
      <c r="E76" s="320" t="str">
        <f>E7</f>
        <v>II/231 Rekonstrukce ul. 28.října, II.část</v>
      </c>
      <c r="F76" s="321"/>
      <c r="G76" s="321"/>
      <c r="H76" s="321"/>
      <c r="L76" s="34"/>
    </row>
    <row r="77" spans="2:12" s="1" customFormat="1" ht="12" customHeight="1">
      <c r="B77" s="34"/>
      <c r="C77" s="28" t="s">
        <v>180</v>
      </c>
      <c r="L77" s="34"/>
    </row>
    <row r="78" spans="2:12" s="1" customFormat="1" ht="16.5" customHeight="1">
      <c r="B78" s="34"/>
      <c r="E78" s="315" t="str">
        <f>E9</f>
        <v>IO 801.2 - IO 801.2 - Vegetační úpravy (100% město)</v>
      </c>
      <c r="F78" s="322"/>
      <c r="G78" s="322"/>
      <c r="H78" s="322"/>
      <c r="L78" s="34"/>
    </row>
    <row r="79" spans="2:12" s="1" customFormat="1" ht="6.95" customHeight="1">
      <c r="B79" s="34"/>
      <c r="L79" s="34"/>
    </row>
    <row r="80" spans="2:12" s="1" customFormat="1" ht="12" customHeight="1">
      <c r="B80" s="34"/>
      <c r="C80" s="28" t="s">
        <v>21</v>
      </c>
      <c r="F80" s="26" t="str">
        <f>F12</f>
        <v xml:space="preserve"> </v>
      </c>
      <c r="I80" s="28" t="s">
        <v>23</v>
      </c>
      <c r="J80" s="51" t="str">
        <f>IF(J12="","",J12)</f>
        <v>1. 10. 2024</v>
      </c>
      <c r="L80" s="34"/>
    </row>
    <row r="81" spans="2:65" s="1" customFormat="1" ht="6.95" customHeight="1">
      <c r="B81" s="34"/>
      <c r="L81" s="34"/>
    </row>
    <row r="82" spans="2:65" s="1" customFormat="1" ht="15.2" customHeight="1">
      <c r="B82" s="34"/>
      <c r="C82" s="28" t="s">
        <v>29</v>
      </c>
      <c r="F82" s="26" t="str">
        <f>E15</f>
        <v>Statutární město Plzeň+ SÚS Plzeňského kraje, p.o.</v>
      </c>
      <c r="I82" s="28" t="s">
        <v>35</v>
      </c>
      <c r="J82" s="32" t="str">
        <f>E21</f>
        <v>PSDS s.r.o.</v>
      </c>
      <c r="L82" s="34"/>
    </row>
    <row r="83" spans="2:65" s="1" customFormat="1" ht="15.2" customHeight="1">
      <c r="B83" s="34"/>
      <c r="C83" s="28" t="s">
        <v>33</v>
      </c>
      <c r="F83" s="26" t="str">
        <f>IF(E18="","",E18)</f>
        <v>Vyplň údaj</v>
      </c>
      <c r="I83" s="28" t="s">
        <v>38</v>
      </c>
      <c r="J83" s="32" t="str">
        <f>E24</f>
        <v xml:space="preserve"> </v>
      </c>
      <c r="L83" s="34"/>
    </row>
    <row r="84" spans="2:65" s="1" customFormat="1" ht="10.35" customHeight="1">
      <c r="B84" s="34"/>
      <c r="L84" s="34"/>
    </row>
    <row r="85" spans="2:65" s="10" customFormat="1" ht="29.25" customHeight="1">
      <c r="B85" s="109"/>
      <c r="C85" s="110" t="s">
        <v>209</v>
      </c>
      <c r="D85" s="111" t="s">
        <v>61</v>
      </c>
      <c r="E85" s="111" t="s">
        <v>57</v>
      </c>
      <c r="F85" s="111" t="s">
        <v>58</v>
      </c>
      <c r="G85" s="111" t="s">
        <v>210</v>
      </c>
      <c r="H85" s="111" t="s">
        <v>211</v>
      </c>
      <c r="I85" s="111" t="s">
        <v>212</v>
      </c>
      <c r="J85" s="111" t="s">
        <v>185</v>
      </c>
      <c r="K85" s="112" t="s">
        <v>213</v>
      </c>
      <c r="L85" s="109"/>
      <c r="M85" s="58" t="s">
        <v>19</v>
      </c>
      <c r="N85" s="59" t="s">
        <v>46</v>
      </c>
      <c r="O85" s="59" t="s">
        <v>214</v>
      </c>
      <c r="P85" s="59" t="s">
        <v>215</v>
      </c>
      <c r="Q85" s="59" t="s">
        <v>216</v>
      </c>
      <c r="R85" s="59" t="s">
        <v>217</v>
      </c>
      <c r="S85" s="59" t="s">
        <v>218</v>
      </c>
      <c r="T85" s="60" t="s">
        <v>219</v>
      </c>
    </row>
    <row r="86" spans="2:65" s="1" customFormat="1" ht="22.9" customHeight="1">
      <c r="B86" s="34"/>
      <c r="C86" s="63" t="s">
        <v>220</v>
      </c>
      <c r="J86" s="113">
        <f>BK86</f>
        <v>0</v>
      </c>
      <c r="L86" s="34"/>
      <c r="M86" s="61"/>
      <c r="N86" s="52"/>
      <c r="O86" s="52"/>
      <c r="P86" s="114">
        <f>P87</f>
        <v>0</v>
      </c>
      <c r="Q86" s="52"/>
      <c r="R86" s="114">
        <f>R87</f>
        <v>32.059006000000004</v>
      </c>
      <c r="S86" s="52"/>
      <c r="T86" s="115">
        <f>T87</f>
        <v>0</v>
      </c>
      <c r="AT86" s="18" t="s">
        <v>75</v>
      </c>
      <c r="AU86" s="18" t="s">
        <v>186</v>
      </c>
      <c r="BK86" s="116">
        <f>BK87</f>
        <v>0</v>
      </c>
    </row>
    <row r="87" spans="2:65" s="11" customFormat="1" ht="25.9" customHeight="1">
      <c r="B87" s="117"/>
      <c r="D87" s="118" t="s">
        <v>75</v>
      </c>
      <c r="E87" s="119" t="s">
        <v>221</v>
      </c>
      <c r="F87" s="119" t="s">
        <v>222</v>
      </c>
      <c r="I87" s="120"/>
      <c r="J87" s="121">
        <f>BK87</f>
        <v>0</v>
      </c>
      <c r="L87" s="117"/>
      <c r="M87" s="122"/>
      <c r="P87" s="123">
        <f>P88+P226</f>
        <v>0</v>
      </c>
      <c r="R87" s="123">
        <f>R88+R226</f>
        <v>32.059006000000004</v>
      </c>
      <c r="T87" s="124">
        <f>T88+T226</f>
        <v>0</v>
      </c>
      <c r="AR87" s="118" t="s">
        <v>84</v>
      </c>
      <c r="AT87" s="125" t="s">
        <v>75</v>
      </c>
      <c r="AU87" s="125" t="s">
        <v>76</v>
      </c>
      <c r="AY87" s="118" t="s">
        <v>223</v>
      </c>
      <c r="BK87" s="126">
        <f>BK88+BK226</f>
        <v>0</v>
      </c>
    </row>
    <row r="88" spans="2:65" s="11" customFormat="1" ht="22.9" customHeight="1">
      <c r="B88" s="117"/>
      <c r="D88" s="118" t="s">
        <v>75</v>
      </c>
      <c r="E88" s="127" t="s">
        <v>84</v>
      </c>
      <c r="F88" s="127" t="s">
        <v>224</v>
      </c>
      <c r="I88" s="120"/>
      <c r="J88" s="128">
        <f>BK88</f>
        <v>0</v>
      </c>
      <c r="L88" s="117"/>
      <c r="M88" s="122"/>
      <c r="P88" s="123">
        <f>P89+SUM(P90:P95)+P109+P141</f>
        <v>0</v>
      </c>
      <c r="R88" s="123">
        <f>R89+SUM(R90:R95)+R109+R141</f>
        <v>32.059006000000004</v>
      </c>
      <c r="T88" s="124">
        <f>T89+SUM(T90:T95)+T109+T141</f>
        <v>0</v>
      </c>
      <c r="AR88" s="118" t="s">
        <v>84</v>
      </c>
      <c r="AT88" s="125" t="s">
        <v>75</v>
      </c>
      <c r="AU88" s="125" t="s">
        <v>84</v>
      </c>
      <c r="AY88" s="118" t="s">
        <v>223</v>
      </c>
      <c r="BK88" s="126">
        <f>BK89+SUM(BK90:BK95)+BK109+BK141</f>
        <v>0</v>
      </c>
    </row>
    <row r="89" spans="2:65" s="1" customFormat="1" ht="44.25" customHeight="1">
      <c r="B89" s="34"/>
      <c r="C89" s="129" t="s">
        <v>84</v>
      </c>
      <c r="D89" s="129" t="s">
        <v>227</v>
      </c>
      <c r="E89" s="130" t="s">
        <v>3540</v>
      </c>
      <c r="F89" s="131" t="s">
        <v>3541</v>
      </c>
      <c r="G89" s="132" t="s">
        <v>563</v>
      </c>
      <c r="H89" s="133">
        <v>31.5</v>
      </c>
      <c r="I89" s="134"/>
      <c r="J89" s="135">
        <f>ROUND(I89*H89,2)</f>
        <v>0</v>
      </c>
      <c r="K89" s="131" t="s">
        <v>272</v>
      </c>
      <c r="L89" s="34"/>
      <c r="M89" s="136" t="s">
        <v>19</v>
      </c>
      <c r="N89" s="137" t="s">
        <v>47</v>
      </c>
      <c r="P89" s="138">
        <f>O89*H89</f>
        <v>0</v>
      </c>
      <c r="Q89" s="138">
        <v>0</v>
      </c>
      <c r="R89" s="138">
        <f>Q89*H89</f>
        <v>0</v>
      </c>
      <c r="S89" s="138">
        <v>0</v>
      </c>
      <c r="T89" s="139">
        <f>S89*H89</f>
        <v>0</v>
      </c>
      <c r="AR89" s="140" t="s">
        <v>232</v>
      </c>
      <c r="AT89" s="140" t="s">
        <v>227</v>
      </c>
      <c r="AU89" s="140" t="s">
        <v>87</v>
      </c>
      <c r="AY89" s="18" t="s">
        <v>223</v>
      </c>
      <c r="BE89" s="141">
        <f>IF(N89="základní",J89,0)</f>
        <v>0</v>
      </c>
      <c r="BF89" s="141">
        <f>IF(N89="snížená",J89,0)</f>
        <v>0</v>
      </c>
      <c r="BG89" s="141">
        <f>IF(N89="zákl. přenesená",J89,0)</f>
        <v>0</v>
      </c>
      <c r="BH89" s="141">
        <f>IF(N89="sníž. přenesená",J89,0)</f>
        <v>0</v>
      </c>
      <c r="BI89" s="141">
        <f>IF(N89="nulová",J89,0)</f>
        <v>0</v>
      </c>
      <c r="BJ89" s="18" t="s">
        <v>84</v>
      </c>
      <c r="BK89" s="141">
        <f>ROUND(I89*H89,2)</f>
        <v>0</v>
      </c>
      <c r="BL89" s="18" t="s">
        <v>232</v>
      </c>
      <c r="BM89" s="140" t="s">
        <v>3738</v>
      </c>
    </row>
    <row r="90" spans="2:65" s="1" customFormat="1" ht="11.25">
      <c r="B90" s="34"/>
      <c r="D90" s="163" t="s">
        <v>274</v>
      </c>
      <c r="F90" s="164" t="s">
        <v>3543</v>
      </c>
      <c r="I90" s="165"/>
      <c r="L90" s="34"/>
      <c r="M90" s="166"/>
      <c r="T90" s="55"/>
      <c r="AT90" s="18" t="s">
        <v>274</v>
      </c>
      <c r="AU90" s="18" t="s">
        <v>87</v>
      </c>
    </row>
    <row r="91" spans="2:65" s="13" customFormat="1" ht="11.25">
      <c r="B91" s="149"/>
      <c r="D91" s="143" t="s">
        <v>249</v>
      </c>
      <c r="E91" s="150" t="s">
        <v>19</v>
      </c>
      <c r="F91" s="151" t="s">
        <v>3544</v>
      </c>
      <c r="H91" s="152">
        <v>31.5</v>
      </c>
      <c r="I91" s="153"/>
      <c r="L91" s="149"/>
      <c r="M91" s="154"/>
      <c r="T91" s="155"/>
      <c r="AT91" s="150" t="s">
        <v>249</v>
      </c>
      <c r="AU91" s="150" t="s">
        <v>87</v>
      </c>
      <c r="AV91" s="13" t="s">
        <v>87</v>
      </c>
      <c r="AW91" s="13" t="s">
        <v>37</v>
      </c>
      <c r="AX91" s="13" t="s">
        <v>84</v>
      </c>
      <c r="AY91" s="150" t="s">
        <v>223</v>
      </c>
    </row>
    <row r="92" spans="2:65" s="1" customFormat="1" ht="16.5" customHeight="1">
      <c r="B92" s="34"/>
      <c r="C92" s="174" t="s">
        <v>87</v>
      </c>
      <c r="D92" s="174" t="s">
        <v>314</v>
      </c>
      <c r="E92" s="175" t="s">
        <v>3545</v>
      </c>
      <c r="F92" s="176" t="s">
        <v>3546</v>
      </c>
      <c r="G92" s="177" t="s">
        <v>271</v>
      </c>
      <c r="H92" s="178">
        <v>63</v>
      </c>
      <c r="I92" s="179"/>
      <c r="J92" s="180">
        <f>ROUND(I92*H92,2)</f>
        <v>0</v>
      </c>
      <c r="K92" s="176" t="s">
        <v>231</v>
      </c>
      <c r="L92" s="181"/>
      <c r="M92" s="182" t="s">
        <v>19</v>
      </c>
      <c r="N92" s="183" t="s">
        <v>47</v>
      </c>
      <c r="P92" s="138">
        <f>O92*H92</f>
        <v>0</v>
      </c>
      <c r="Q92" s="138">
        <v>2E-3</v>
      </c>
      <c r="R92" s="138">
        <f>Q92*H92</f>
        <v>0.126</v>
      </c>
      <c r="S92" s="138">
        <v>0</v>
      </c>
      <c r="T92" s="139">
        <f>S92*H92</f>
        <v>0</v>
      </c>
      <c r="AR92" s="140" t="s">
        <v>268</v>
      </c>
      <c r="AT92" s="140" t="s">
        <v>314</v>
      </c>
      <c r="AU92" s="140" t="s">
        <v>87</v>
      </c>
      <c r="AY92" s="18" t="s">
        <v>223</v>
      </c>
      <c r="BE92" s="141">
        <f>IF(N92="základní",J92,0)</f>
        <v>0</v>
      </c>
      <c r="BF92" s="141">
        <f>IF(N92="snížená",J92,0)</f>
        <v>0</v>
      </c>
      <c r="BG92" s="141">
        <f>IF(N92="zákl. přenesená",J92,0)</f>
        <v>0</v>
      </c>
      <c r="BH92" s="141">
        <f>IF(N92="sníž. přenesená",J92,0)</f>
        <v>0</v>
      </c>
      <c r="BI92" s="141">
        <f>IF(N92="nulová",J92,0)</f>
        <v>0</v>
      </c>
      <c r="BJ92" s="18" t="s">
        <v>84</v>
      </c>
      <c r="BK92" s="141">
        <f>ROUND(I92*H92,2)</f>
        <v>0</v>
      </c>
      <c r="BL92" s="18" t="s">
        <v>232</v>
      </c>
      <c r="BM92" s="140" t="s">
        <v>3739</v>
      </c>
    </row>
    <row r="93" spans="2:65" s="13" customFormat="1" ht="11.25">
      <c r="B93" s="149"/>
      <c r="D93" s="143" t="s">
        <v>249</v>
      </c>
      <c r="E93" s="150" t="s">
        <v>19</v>
      </c>
      <c r="F93" s="151" t="s">
        <v>3544</v>
      </c>
      <c r="H93" s="152">
        <v>31.5</v>
      </c>
      <c r="I93" s="153"/>
      <c r="L93" s="149"/>
      <c r="M93" s="154"/>
      <c r="T93" s="155"/>
      <c r="AT93" s="150" t="s">
        <v>249</v>
      </c>
      <c r="AU93" s="150" t="s">
        <v>87</v>
      </c>
      <c r="AV93" s="13" t="s">
        <v>87</v>
      </c>
      <c r="AW93" s="13" t="s">
        <v>37</v>
      </c>
      <c r="AX93" s="13" t="s">
        <v>84</v>
      </c>
      <c r="AY93" s="150" t="s">
        <v>223</v>
      </c>
    </row>
    <row r="94" spans="2:65" s="13" customFormat="1" ht="11.25">
      <c r="B94" s="149"/>
      <c r="D94" s="143" t="s">
        <v>249</v>
      </c>
      <c r="F94" s="151" t="s">
        <v>3548</v>
      </c>
      <c r="H94" s="152">
        <v>63</v>
      </c>
      <c r="I94" s="153"/>
      <c r="L94" s="149"/>
      <c r="M94" s="154"/>
      <c r="T94" s="155"/>
      <c r="AT94" s="150" t="s">
        <v>249</v>
      </c>
      <c r="AU94" s="150" t="s">
        <v>87</v>
      </c>
      <c r="AV94" s="13" t="s">
        <v>87</v>
      </c>
      <c r="AW94" s="13" t="s">
        <v>4</v>
      </c>
      <c r="AX94" s="13" t="s">
        <v>84</v>
      </c>
      <c r="AY94" s="150" t="s">
        <v>223</v>
      </c>
    </row>
    <row r="95" spans="2:65" s="11" customFormat="1" ht="20.85" customHeight="1">
      <c r="B95" s="117"/>
      <c r="D95" s="118" t="s">
        <v>75</v>
      </c>
      <c r="E95" s="127" t="s">
        <v>225</v>
      </c>
      <c r="F95" s="127" t="s">
        <v>226</v>
      </c>
      <c r="I95" s="120"/>
      <c r="J95" s="128">
        <f>BK95</f>
        <v>0</v>
      </c>
      <c r="L95" s="117"/>
      <c r="M95" s="122"/>
      <c r="P95" s="123">
        <f>SUM(P96:P108)</f>
        <v>0</v>
      </c>
      <c r="R95" s="123">
        <f>SUM(R96:R108)</f>
        <v>0</v>
      </c>
      <c r="T95" s="124">
        <f>SUM(T96:T108)</f>
        <v>0</v>
      </c>
      <c r="AR95" s="118" t="s">
        <v>84</v>
      </c>
      <c r="AT95" s="125" t="s">
        <v>75</v>
      </c>
      <c r="AU95" s="125" t="s">
        <v>87</v>
      </c>
      <c r="AY95" s="118" t="s">
        <v>223</v>
      </c>
      <c r="BK95" s="126">
        <f>SUM(BK96:BK108)</f>
        <v>0</v>
      </c>
    </row>
    <row r="96" spans="2:65" s="1" customFormat="1" ht="24.2" customHeight="1">
      <c r="B96" s="34"/>
      <c r="C96" s="129" t="s">
        <v>233</v>
      </c>
      <c r="D96" s="129" t="s">
        <v>227</v>
      </c>
      <c r="E96" s="130" t="s">
        <v>3549</v>
      </c>
      <c r="F96" s="131" t="s">
        <v>3550</v>
      </c>
      <c r="G96" s="132" t="s">
        <v>247</v>
      </c>
      <c r="H96" s="133">
        <v>27.175000000000001</v>
      </c>
      <c r="I96" s="134"/>
      <c r="J96" s="135">
        <f>ROUND(I96*H96,2)</f>
        <v>0</v>
      </c>
      <c r="K96" s="131" t="s">
        <v>231</v>
      </c>
      <c r="L96" s="34"/>
      <c r="M96" s="136" t="s">
        <v>19</v>
      </c>
      <c r="N96" s="137" t="s">
        <v>47</v>
      </c>
      <c r="P96" s="138">
        <f>O96*H96</f>
        <v>0</v>
      </c>
      <c r="Q96" s="138">
        <v>0</v>
      </c>
      <c r="R96" s="138">
        <f>Q96*H96</f>
        <v>0</v>
      </c>
      <c r="S96" s="138">
        <v>0</v>
      </c>
      <c r="T96" s="139">
        <f>S96*H96</f>
        <v>0</v>
      </c>
      <c r="AR96" s="140" t="s">
        <v>232</v>
      </c>
      <c r="AT96" s="140" t="s">
        <v>227</v>
      </c>
      <c r="AU96" s="140" t="s">
        <v>233</v>
      </c>
      <c r="AY96" s="18" t="s">
        <v>223</v>
      </c>
      <c r="BE96" s="141">
        <f>IF(N96="základní",J96,0)</f>
        <v>0</v>
      </c>
      <c r="BF96" s="141">
        <f>IF(N96="snížená",J96,0)</f>
        <v>0</v>
      </c>
      <c r="BG96" s="141">
        <f>IF(N96="zákl. přenesená",J96,0)</f>
        <v>0</v>
      </c>
      <c r="BH96" s="141">
        <f>IF(N96="sníž. přenesená",J96,0)</f>
        <v>0</v>
      </c>
      <c r="BI96" s="141">
        <f>IF(N96="nulová",J96,0)</f>
        <v>0</v>
      </c>
      <c r="BJ96" s="18" t="s">
        <v>84</v>
      </c>
      <c r="BK96" s="141">
        <f>ROUND(I96*H96,2)</f>
        <v>0</v>
      </c>
      <c r="BL96" s="18" t="s">
        <v>232</v>
      </c>
      <c r="BM96" s="140" t="s">
        <v>3551</v>
      </c>
    </row>
    <row r="97" spans="2:65" s="13" customFormat="1" ht="11.25">
      <c r="B97" s="149"/>
      <c r="D97" s="143" t="s">
        <v>249</v>
      </c>
      <c r="E97" s="150" t="s">
        <v>19</v>
      </c>
      <c r="F97" s="151" t="s">
        <v>3552</v>
      </c>
      <c r="H97" s="152">
        <v>54.35</v>
      </c>
      <c r="I97" s="153"/>
      <c r="L97" s="149"/>
      <c r="M97" s="154"/>
      <c r="T97" s="155"/>
      <c r="AT97" s="150" t="s">
        <v>249</v>
      </c>
      <c r="AU97" s="150" t="s">
        <v>233</v>
      </c>
      <c r="AV97" s="13" t="s">
        <v>87</v>
      </c>
      <c r="AW97" s="13" t="s">
        <v>37</v>
      </c>
      <c r="AX97" s="13" t="s">
        <v>76</v>
      </c>
      <c r="AY97" s="150" t="s">
        <v>223</v>
      </c>
    </row>
    <row r="98" spans="2:65" s="13" customFormat="1" ht="11.25">
      <c r="B98" s="149"/>
      <c r="D98" s="143" t="s">
        <v>249</v>
      </c>
      <c r="E98" s="150" t="s">
        <v>19</v>
      </c>
      <c r="F98" s="151" t="s">
        <v>3553</v>
      </c>
      <c r="H98" s="152">
        <v>27.175000000000001</v>
      </c>
      <c r="I98" s="153"/>
      <c r="L98" s="149"/>
      <c r="M98" s="154"/>
      <c r="T98" s="155"/>
      <c r="AT98" s="150" t="s">
        <v>249</v>
      </c>
      <c r="AU98" s="150" t="s">
        <v>233</v>
      </c>
      <c r="AV98" s="13" t="s">
        <v>87</v>
      </c>
      <c r="AW98" s="13" t="s">
        <v>37</v>
      </c>
      <c r="AX98" s="13" t="s">
        <v>84</v>
      </c>
      <c r="AY98" s="150" t="s">
        <v>223</v>
      </c>
    </row>
    <row r="99" spans="2:65" s="1" customFormat="1" ht="44.25" customHeight="1">
      <c r="B99" s="34"/>
      <c r="C99" s="129" t="s">
        <v>232</v>
      </c>
      <c r="D99" s="129" t="s">
        <v>227</v>
      </c>
      <c r="E99" s="130" t="s">
        <v>2195</v>
      </c>
      <c r="F99" s="131" t="s">
        <v>2196</v>
      </c>
      <c r="G99" s="132" t="s">
        <v>247</v>
      </c>
      <c r="H99" s="133">
        <v>284.45</v>
      </c>
      <c r="I99" s="134"/>
      <c r="J99" s="135">
        <f>ROUND(I99*H99,2)</f>
        <v>0</v>
      </c>
      <c r="K99" s="131" t="s">
        <v>272</v>
      </c>
      <c r="L99" s="34"/>
      <c r="M99" s="136" t="s">
        <v>19</v>
      </c>
      <c r="N99" s="137" t="s">
        <v>47</v>
      </c>
      <c r="P99" s="138">
        <f>O99*H99</f>
        <v>0</v>
      </c>
      <c r="Q99" s="138">
        <v>0</v>
      </c>
      <c r="R99" s="138">
        <f>Q99*H99</f>
        <v>0</v>
      </c>
      <c r="S99" s="138">
        <v>0</v>
      </c>
      <c r="T99" s="139">
        <f>S99*H99</f>
        <v>0</v>
      </c>
      <c r="AR99" s="140" t="s">
        <v>232</v>
      </c>
      <c r="AT99" s="140" t="s">
        <v>227</v>
      </c>
      <c r="AU99" s="140" t="s">
        <v>233</v>
      </c>
      <c r="AY99" s="18" t="s">
        <v>223</v>
      </c>
      <c r="BE99" s="141">
        <f>IF(N99="základní",J99,0)</f>
        <v>0</v>
      </c>
      <c r="BF99" s="141">
        <f>IF(N99="snížená",J99,0)</f>
        <v>0</v>
      </c>
      <c r="BG99" s="141">
        <f>IF(N99="zákl. přenesená",J99,0)</f>
        <v>0</v>
      </c>
      <c r="BH99" s="141">
        <f>IF(N99="sníž. přenesená",J99,0)</f>
        <v>0</v>
      </c>
      <c r="BI99" s="141">
        <f>IF(N99="nulová",J99,0)</f>
        <v>0</v>
      </c>
      <c r="BJ99" s="18" t="s">
        <v>84</v>
      </c>
      <c r="BK99" s="141">
        <f>ROUND(I99*H99,2)</f>
        <v>0</v>
      </c>
      <c r="BL99" s="18" t="s">
        <v>232</v>
      </c>
      <c r="BM99" s="140" t="s">
        <v>3554</v>
      </c>
    </row>
    <row r="100" spans="2:65" s="1" customFormat="1" ht="11.25">
      <c r="B100" s="34"/>
      <c r="D100" s="163" t="s">
        <v>274</v>
      </c>
      <c r="F100" s="164" t="s">
        <v>2198</v>
      </c>
      <c r="I100" s="165"/>
      <c r="L100" s="34"/>
      <c r="M100" s="166"/>
      <c r="T100" s="55"/>
      <c r="AT100" s="18" t="s">
        <v>274</v>
      </c>
      <c r="AU100" s="18" t="s">
        <v>233</v>
      </c>
    </row>
    <row r="101" spans="2:65" s="12" customFormat="1" ht="22.5">
      <c r="B101" s="142"/>
      <c r="D101" s="143" t="s">
        <v>249</v>
      </c>
      <c r="E101" s="144" t="s">
        <v>19</v>
      </c>
      <c r="F101" s="145" t="s">
        <v>3555</v>
      </c>
      <c r="H101" s="144" t="s">
        <v>19</v>
      </c>
      <c r="I101" s="146"/>
      <c r="L101" s="142"/>
      <c r="M101" s="147"/>
      <c r="T101" s="148"/>
      <c r="AT101" s="144" t="s">
        <v>249</v>
      </c>
      <c r="AU101" s="144" t="s">
        <v>233</v>
      </c>
      <c r="AV101" s="12" t="s">
        <v>84</v>
      </c>
      <c r="AW101" s="12" t="s">
        <v>37</v>
      </c>
      <c r="AX101" s="12" t="s">
        <v>76</v>
      </c>
      <c r="AY101" s="144" t="s">
        <v>223</v>
      </c>
    </row>
    <row r="102" spans="2:65" s="13" customFormat="1" ht="11.25">
      <c r="B102" s="149"/>
      <c r="D102" s="143" t="s">
        <v>249</v>
      </c>
      <c r="E102" s="150" t="s">
        <v>19</v>
      </c>
      <c r="F102" s="151" t="s">
        <v>2042</v>
      </c>
      <c r="H102" s="152">
        <v>568.9</v>
      </c>
      <c r="I102" s="153"/>
      <c r="L102" s="149"/>
      <c r="M102" s="154"/>
      <c r="T102" s="155"/>
      <c r="AT102" s="150" t="s">
        <v>249</v>
      </c>
      <c r="AU102" s="150" t="s">
        <v>233</v>
      </c>
      <c r="AV102" s="13" t="s">
        <v>87</v>
      </c>
      <c r="AW102" s="13" t="s">
        <v>37</v>
      </c>
      <c r="AX102" s="13" t="s">
        <v>76</v>
      </c>
      <c r="AY102" s="150" t="s">
        <v>223</v>
      </c>
    </row>
    <row r="103" spans="2:65" s="13" customFormat="1" ht="11.25">
      <c r="B103" s="149"/>
      <c r="D103" s="143" t="s">
        <v>249</v>
      </c>
      <c r="E103" s="150" t="s">
        <v>19</v>
      </c>
      <c r="F103" s="151" t="s">
        <v>2043</v>
      </c>
      <c r="H103" s="152">
        <v>284.45</v>
      </c>
      <c r="I103" s="153"/>
      <c r="L103" s="149"/>
      <c r="M103" s="154"/>
      <c r="T103" s="155"/>
      <c r="AT103" s="150" t="s">
        <v>249</v>
      </c>
      <c r="AU103" s="150" t="s">
        <v>233</v>
      </c>
      <c r="AV103" s="13" t="s">
        <v>87</v>
      </c>
      <c r="AW103" s="13" t="s">
        <v>37</v>
      </c>
      <c r="AX103" s="13" t="s">
        <v>84</v>
      </c>
      <c r="AY103" s="150" t="s">
        <v>223</v>
      </c>
    </row>
    <row r="104" spans="2:65" s="1" customFormat="1" ht="62.65" customHeight="1">
      <c r="B104" s="34"/>
      <c r="C104" s="129" t="s">
        <v>244</v>
      </c>
      <c r="D104" s="129" t="s">
        <v>227</v>
      </c>
      <c r="E104" s="130" t="s">
        <v>2037</v>
      </c>
      <c r="F104" s="131" t="s">
        <v>2038</v>
      </c>
      <c r="G104" s="132" t="s">
        <v>247</v>
      </c>
      <c r="H104" s="133">
        <v>284.45</v>
      </c>
      <c r="I104" s="134"/>
      <c r="J104" s="135">
        <f>ROUND(I104*H104,2)</f>
        <v>0</v>
      </c>
      <c r="K104" s="131" t="s">
        <v>272</v>
      </c>
      <c r="L104" s="34"/>
      <c r="M104" s="136" t="s">
        <v>19</v>
      </c>
      <c r="N104" s="137" t="s">
        <v>47</v>
      </c>
      <c r="P104" s="138">
        <f>O104*H104</f>
        <v>0</v>
      </c>
      <c r="Q104" s="138">
        <v>0</v>
      </c>
      <c r="R104" s="138">
        <f>Q104*H104</f>
        <v>0</v>
      </c>
      <c r="S104" s="138">
        <v>0</v>
      </c>
      <c r="T104" s="139">
        <f>S104*H104</f>
        <v>0</v>
      </c>
      <c r="AR104" s="140" t="s">
        <v>232</v>
      </c>
      <c r="AT104" s="140" t="s">
        <v>227</v>
      </c>
      <c r="AU104" s="140" t="s">
        <v>233</v>
      </c>
      <c r="AY104" s="18" t="s">
        <v>223</v>
      </c>
      <c r="BE104" s="141">
        <f>IF(N104="základní",J104,0)</f>
        <v>0</v>
      </c>
      <c r="BF104" s="141">
        <f>IF(N104="snížená",J104,0)</f>
        <v>0</v>
      </c>
      <c r="BG104" s="141">
        <f>IF(N104="zákl. přenesená",J104,0)</f>
        <v>0</v>
      </c>
      <c r="BH104" s="141">
        <f>IF(N104="sníž. přenesená",J104,0)</f>
        <v>0</v>
      </c>
      <c r="BI104" s="141">
        <f>IF(N104="nulová",J104,0)</f>
        <v>0</v>
      </c>
      <c r="BJ104" s="18" t="s">
        <v>84</v>
      </c>
      <c r="BK104" s="141">
        <f>ROUND(I104*H104,2)</f>
        <v>0</v>
      </c>
      <c r="BL104" s="18" t="s">
        <v>232</v>
      </c>
      <c r="BM104" s="140" t="s">
        <v>3556</v>
      </c>
    </row>
    <row r="105" spans="2:65" s="1" customFormat="1" ht="11.25">
      <c r="B105" s="34"/>
      <c r="D105" s="163" t="s">
        <v>274</v>
      </c>
      <c r="F105" s="164" t="s">
        <v>2040</v>
      </c>
      <c r="I105" s="165"/>
      <c r="L105" s="34"/>
      <c r="M105" s="166"/>
      <c r="T105" s="55"/>
      <c r="AT105" s="18" t="s">
        <v>274</v>
      </c>
      <c r="AU105" s="18" t="s">
        <v>233</v>
      </c>
    </row>
    <row r="106" spans="2:65" s="12" customFormat="1" ht="11.25">
      <c r="B106" s="142"/>
      <c r="D106" s="143" t="s">
        <v>249</v>
      </c>
      <c r="E106" s="144" t="s">
        <v>19</v>
      </c>
      <c r="F106" s="145" t="s">
        <v>3557</v>
      </c>
      <c r="H106" s="144" t="s">
        <v>19</v>
      </c>
      <c r="I106" s="146"/>
      <c r="L106" s="142"/>
      <c r="M106" s="147"/>
      <c r="T106" s="148"/>
      <c r="AT106" s="144" t="s">
        <v>249</v>
      </c>
      <c r="AU106" s="144" t="s">
        <v>233</v>
      </c>
      <c r="AV106" s="12" t="s">
        <v>84</v>
      </c>
      <c r="AW106" s="12" t="s">
        <v>37</v>
      </c>
      <c r="AX106" s="12" t="s">
        <v>76</v>
      </c>
      <c r="AY106" s="144" t="s">
        <v>223</v>
      </c>
    </row>
    <row r="107" spans="2:65" s="13" customFormat="1" ht="11.25">
      <c r="B107" s="149"/>
      <c r="D107" s="143" t="s">
        <v>249</v>
      </c>
      <c r="E107" s="150" t="s">
        <v>19</v>
      </c>
      <c r="F107" s="151" t="s">
        <v>2042</v>
      </c>
      <c r="H107" s="152">
        <v>568.9</v>
      </c>
      <c r="I107" s="153"/>
      <c r="L107" s="149"/>
      <c r="M107" s="154"/>
      <c r="T107" s="155"/>
      <c r="AT107" s="150" t="s">
        <v>249</v>
      </c>
      <c r="AU107" s="150" t="s">
        <v>233</v>
      </c>
      <c r="AV107" s="13" t="s">
        <v>87</v>
      </c>
      <c r="AW107" s="13" t="s">
        <v>37</v>
      </c>
      <c r="AX107" s="13" t="s">
        <v>76</v>
      </c>
      <c r="AY107" s="150" t="s">
        <v>223</v>
      </c>
    </row>
    <row r="108" spans="2:65" s="13" customFormat="1" ht="11.25">
      <c r="B108" s="149"/>
      <c r="D108" s="143" t="s">
        <v>249</v>
      </c>
      <c r="E108" s="150" t="s">
        <v>19</v>
      </c>
      <c r="F108" s="151" t="s">
        <v>2043</v>
      </c>
      <c r="H108" s="152">
        <v>284.45</v>
      </c>
      <c r="I108" s="153"/>
      <c r="L108" s="149"/>
      <c r="M108" s="154"/>
      <c r="T108" s="155"/>
      <c r="AT108" s="150" t="s">
        <v>249</v>
      </c>
      <c r="AU108" s="150" t="s">
        <v>233</v>
      </c>
      <c r="AV108" s="13" t="s">
        <v>87</v>
      </c>
      <c r="AW108" s="13" t="s">
        <v>37</v>
      </c>
      <c r="AX108" s="13" t="s">
        <v>84</v>
      </c>
      <c r="AY108" s="150" t="s">
        <v>223</v>
      </c>
    </row>
    <row r="109" spans="2:65" s="11" customFormat="1" ht="20.85" customHeight="1">
      <c r="B109" s="117"/>
      <c r="D109" s="118" t="s">
        <v>75</v>
      </c>
      <c r="E109" s="127" t="s">
        <v>3558</v>
      </c>
      <c r="F109" s="127" t="s">
        <v>3559</v>
      </c>
      <c r="I109" s="120"/>
      <c r="J109" s="128">
        <f>BK109</f>
        <v>0</v>
      </c>
      <c r="L109" s="117"/>
      <c r="M109" s="122"/>
      <c r="P109" s="123">
        <f>SUM(P110:P140)</f>
        <v>0</v>
      </c>
      <c r="R109" s="123">
        <f>SUM(R110:R140)</f>
        <v>3.1163E-2</v>
      </c>
      <c r="T109" s="124">
        <f>SUM(T110:T140)</f>
        <v>0</v>
      </c>
      <c r="AR109" s="118" t="s">
        <v>84</v>
      </c>
      <c r="AT109" s="125" t="s">
        <v>75</v>
      </c>
      <c r="AU109" s="125" t="s">
        <v>87</v>
      </c>
      <c r="AY109" s="118" t="s">
        <v>223</v>
      </c>
      <c r="BK109" s="126">
        <f>SUM(BK110:BK140)</f>
        <v>0</v>
      </c>
    </row>
    <row r="110" spans="2:65" s="1" customFormat="1" ht="37.9" customHeight="1">
      <c r="B110" s="34"/>
      <c r="C110" s="129" t="s">
        <v>254</v>
      </c>
      <c r="D110" s="129" t="s">
        <v>227</v>
      </c>
      <c r="E110" s="130" t="s">
        <v>3560</v>
      </c>
      <c r="F110" s="131" t="s">
        <v>3561</v>
      </c>
      <c r="G110" s="132" t="s">
        <v>271</v>
      </c>
      <c r="H110" s="133">
        <v>2077.5</v>
      </c>
      <c r="I110" s="134"/>
      <c r="J110" s="135">
        <f>ROUND(I110*H110,2)</f>
        <v>0</v>
      </c>
      <c r="K110" s="131" t="s">
        <v>272</v>
      </c>
      <c r="L110" s="34"/>
      <c r="M110" s="136" t="s">
        <v>19</v>
      </c>
      <c r="N110" s="137" t="s">
        <v>47</v>
      </c>
      <c r="P110" s="138">
        <f>O110*H110</f>
        <v>0</v>
      </c>
      <c r="Q110" s="138">
        <v>0</v>
      </c>
      <c r="R110" s="138">
        <f>Q110*H110</f>
        <v>0</v>
      </c>
      <c r="S110" s="138">
        <v>0</v>
      </c>
      <c r="T110" s="139">
        <f>S110*H110</f>
        <v>0</v>
      </c>
      <c r="AR110" s="140" t="s">
        <v>232</v>
      </c>
      <c r="AT110" s="140" t="s">
        <v>227</v>
      </c>
      <c r="AU110" s="140" t="s">
        <v>233</v>
      </c>
      <c r="AY110" s="18" t="s">
        <v>223</v>
      </c>
      <c r="BE110" s="141">
        <f>IF(N110="základní",J110,0)</f>
        <v>0</v>
      </c>
      <c r="BF110" s="141">
        <f>IF(N110="snížená",J110,0)</f>
        <v>0</v>
      </c>
      <c r="BG110" s="141">
        <f>IF(N110="zákl. přenesená",J110,0)</f>
        <v>0</v>
      </c>
      <c r="BH110" s="141">
        <f>IF(N110="sníž. přenesená",J110,0)</f>
        <v>0</v>
      </c>
      <c r="BI110" s="141">
        <f>IF(N110="nulová",J110,0)</f>
        <v>0</v>
      </c>
      <c r="BJ110" s="18" t="s">
        <v>84</v>
      </c>
      <c r="BK110" s="141">
        <f>ROUND(I110*H110,2)</f>
        <v>0</v>
      </c>
      <c r="BL110" s="18" t="s">
        <v>232</v>
      </c>
      <c r="BM110" s="140" t="s">
        <v>3562</v>
      </c>
    </row>
    <row r="111" spans="2:65" s="1" customFormat="1" ht="11.25">
      <c r="B111" s="34"/>
      <c r="D111" s="163" t="s">
        <v>274</v>
      </c>
      <c r="F111" s="164" t="s">
        <v>3563</v>
      </c>
      <c r="I111" s="165"/>
      <c r="L111" s="34"/>
      <c r="M111" s="166"/>
      <c r="T111" s="55"/>
      <c r="AT111" s="18" t="s">
        <v>274</v>
      </c>
      <c r="AU111" s="18" t="s">
        <v>233</v>
      </c>
    </row>
    <row r="112" spans="2:65" s="13" customFormat="1" ht="33.75">
      <c r="B112" s="149"/>
      <c r="D112" s="143" t="s">
        <v>249</v>
      </c>
      <c r="E112" s="150" t="s">
        <v>19</v>
      </c>
      <c r="F112" s="151" t="s">
        <v>3564</v>
      </c>
      <c r="H112" s="152">
        <v>1397</v>
      </c>
      <c r="I112" s="153"/>
      <c r="L112" s="149"/>
      <c r="M112" s="154"/>
      <c r="T112" s="155"/>
      <c r="AT112" s="150" t="s">
        <v>249</v>
      </c>
      <c r="AU112" s="150" t="s">
        <v>233</v>
      </c>
      <c r="AV112" s="13" t="s">
        <v>87</v>
      </c>
      <c r="AW112" s="13" t="s">
        <v>37</v>
      </c>
      <c r="AX112" s="13" t="s">
        <v>76</v>
      </c>
      <c r="AY112" s="150" t="s">
        <v>223</v>
      </c>
    </row>
    <row r="113" spans="2:65" s="13" customFormat="1" ht="33.75">
      <c r="B113" s="149"/>
      <c r="D113" s="143" t="s">
        <v>249</v>
      </c>
      <c r="E113" s="150" t="s">
        <v>19</v>
      </c>
      <c r="F113" s="151" t="s">
        <v>3565</v>
      </c>
      <c r="H113" s="152">
        <v>529</v>
      </c>
      <c r="I113" s="153"/>
      <c r="L113" s="149"/>
      <c r="M113" s="154"/>
      <c r="T113" s="155"/>
      <c r="AT113" s="150" t="s">
        <v>249</v>
      </c>
      <c r="AU113" s="150" t="s">
        <v>233</v>
      </c>
      <c r="AV113" s="13" t="s">
        <v>87</v>
      </c>
      <c r="AW113" s="13" t="s">
        <v>37</v>
      </c>
      <c r="AX113" s="13" t="s">
        <v>76</v>
      </c>
      <c r="AY113" s="150" t="s">
        <v>223</v>
      </c>
    </row>
    <row r="114" spans="2:65" s="13" customFormat="1" ht="33.75">
      <c r="B114" s="149"/>
      <c r="D114" s="143" t="s">
        <v>249</v>
      </c>
      <c r="E114" s="150" t="s">
        <v>19</v>
      </c>
      <c r="F114" s="151" t="s">
        <v>3566</v>
      </c>
      <c r="H114" s="152">
        <v>1993</v>
      </c>
      <c r="I114" s="153"/>
      <c r="L114" s="149"/>
      <c r="M114" s="154"/>
      <c r="T114" s="155"/>
      <c r="AT114" s="150" t="s">
        <v>249</v>
      </c>
      <c r="AU114" s="150" t="s">
        <v>233</v>
      </c>
      <c r="AV114" s="13" t="s">
        <v>87</v>
      </c>
      <c r="AW114" s="13" t="s">
        <v>37</v>
      </c>
      <c r="AX114" s="13" t="s">
        <v>76</v>
      </c>
      <c r="AY114" s="150" t="s">
        <v>223</v>
      </c>
    </row>
    <row r="115" spans="2:65" s="13" customFormat="1" ht="22.5">
      <c r="B115" s="149"/>
      <c r="D115" s="143" t="s">
        <v>249</v>
      </c>
      <c r="E115" s="150" t="s">
        <v>19</v>
      </c>
      <c r="F115" s="151" t="s">
        <v>3567</v>
      </c>
      <c r="H115" s="152">
        <v>236</v>
      </c>
      <c r="I115" s="153"/>
      <c r="L115" s="149"/>
      <c r="M115" s="154"/>
      <c r="T115" s="155"/>
      <c r="AT115" s="150" t="s">
        <v>249</v>
      </c>
      <c r="AU115" s="150" t="s">
        <v>233</v>
      </c>
      <c r="AV115" s="13" t="s">
        <v>87</v>
      </c>
      <c r="AW115" s="13" t="s">
        <v>37</v>
      </c>
      <c r="AX115" s="13" t="s">
        <v>76</v>
      </c>
      <c r="AY115" s="150" t="s">
        <v>223</v>
      </c>
    </row>
    <row r="116" spans="2:65" s="15" customFormat="1" ht="11.25">
      <c r="B116" s="167"/>
      <c r="D116" s="143" t="s">
        <v>249</v>
      </c>
      <c r="E116" s="168" t="s">
        <v>19</v>
      </c>
      <c r="F116" s="169" t="s">
        <v>292</v>
      </c>
      <c r="H116" s="170">
        <v>4155</v>
      </c>
      <c r="I116" s="171"/>
      <c r="L116" s="167"/>
      <c r="M116" s="172"/>
      <c r="T116" s="173"/>
      <c r="AT116" s="168" t="s">
        <v>249</v>
      </c>
      <c r="AU116" s="168" t="s">
        <v>233</v>
      </c>
      <c r="AV116" s="15" t="s">
        <v>233</v>
      </c>
      <c r="AW116" s="15" t="s">
        <v>37</v>
      </c>
      <c r="AX116" s="15" t="s">
        <v>76</v>
      </c>
      <c r="AY116" s="168" t="s">
        <v>223</v>
      </c>
    </row>
    <row r="117" spans="2:65" s="13" customFormat="1" ht="11.25">
      <c r="B117" s="149"/>
      <c r="D117" s="143" t="s">
        <v>249</v>
      </c>
      <c r="E117" s="150" t="s">
        <v>19</v>
      </c>
      <c r="F117" s="151" t="s">
        <v>3568</v>
      </c>
      <c r="H117" s="152">
        <v>2077.5</v>
      </c>
      <c r="I117" s="153"/>
      <c r="L117" s="149"/>
      <c r="M117" s="154"/>
      <c r="T117" s="155"/>
      <c r="AT117" s="150" t="s">
        <v>249</v>
      </c>
      <c r="AU117" s="150" t="s">
        <v>233</v>
      </c>
      <c r="AV117" s="13" t="s">
        <v>87</v>
      </c>
      <c r="AW117" s="13" t="s">
        <v>37</v>
      </c>
      <c r="AX117" s="13" t="s">
        <v>84</v>
      </c>
      <c r="AY117" s="150" t="s">
        <v>223</v>
      </c>
    </row>
    <row r="118" spans="2:65" s="1" customFormat="1" ht="49.15" customHeight="1">
      <c r="B118" s="34"/>
      <c r="C118" s="129" t="s">
        <v>262</v>
      </c>
      <c r="D118" s="129" t="s">
        <v>227</v>
      </c>
      <c r="E118" s="130" t="s">
        <v>3569</v>
      </c>
      <c r="F118" s="131" t="s">
        <v>3570</v>
      </c>
      <c r="G118" s="132" t="s">
        <v>271</v>
      </c>
      <c r="H118" s="133">
        <v>2077.5</v>
      </c>
      <c r="I118" s="134"/>
      <c r="J118" s="135">
        <f>ROUND(I118*H118,2)</f>
        <v>0</v>
      </c>
      <c r="K118" s="131" t="s">
        <v>272</v>
      </c>
      <c r="L118" s="34"/>
      <c r="M118" s="136" t="s">
        <v>19</v>
      </c>
      <c r="N118" s="137" t="s">
        <v>47</v>
      </c>
      <c r="P118" s="138">
        <f>O118*H118</f>
        <v>0</v>
      </c>
      <c r="Q118" s="138">
        <v>0</v>
      </c>
      <c r="R118" s="138">
        <f>Q118*H118</f>
        <v>0</v>
      </c>
      <c r="S118" s="138">
        <v>0</v>
      </c>
      <c r="T118" s="139">
        <f>S118*H118</f>
        <v>0</v>
      </c>
      <c r="AR118" s="140" t="s">
        <v>232</v>
      </c>
      <c r="AT118" s="140" t="s">
        <v>227</v>
      </c>
      <c r="AU118" s="140" t="s">
        <v>233</v>
      </c>
      <c r="AY118" s="18" t="s">
        <v>223</v>
      </c>
      <c r="BE118" s="141">
        <f>IF(N118="základní",J118,0)</f>
        <v>0</v>
      </c>
      <c r="BF118" s="141">
        <f>IF(N118="snížená",J118,0)</f>
        <v>0</v>
      </c>
      <c r="BG118" s="141">
        <f>IF(N118="zákl. přenesená",J118,0)</f>
        <v>0</v>
      </c>
      <c r="BH118" s="141">
        <f>IF(N118="sníž. přenesená",J118,0)</f>
        <v>0</v>
      </c>
      <c r="BI118" s="141">
        <f>IF(N118="nulová",J118,0)</f>
        <v>0</v>
      </c>
      <c r="BJ118" s="18" t="s">
        <v>84</v>
      </c>
      <c r="BK118" s="141">
        <f>ROUND(I118*H118,2)</f>
        <v>0</v>
      </c>
      <c r="BL118" s="18" t="s">
        <v>232</v>
      </c>
      <c r="BM118" s="140" t="s">
        <v>3571</v>
      </c>
    </row>
    <row r="119" spans="2:65" s="1" customFormat="1" ht="11.25">
      <c r="B119" s="34"/>
      <c r="D119" s="163" t="s">
        <v>274</v>
      </c>
      <c r="F119" s="164" t="s">
        <v>3572</v>
      </c>
      <c r="I119" s="165"/>
      <c r="L119" s="34"/>
      <c r="M119" s="166"/>
      <c r="T119" s="55"/>
      <c r="AT119" s="18" t="s">
        <v>274</v>
      </c>
      <c r="AU119" s="18" t="s">
        <v>233</v>
      </c>
    </row>
    <row r="120" spans="2:65" s="13" customFormat="1" ht="22.5">
      <c r="B120" s="149"/>
      <c r="D120" s="143" t="s">
        <v>249</v>
      </c>
      <c r="E120" s="150" t="s">
        <v>19</v>
      </c>
      <c r="F120" s="151" t="s">
        <v>3573</v>
      </c>
      <c r="H120" s="152">
        <v>2077.5</v>
      </c>
      <c r="I120" s="153"/>
      <c r="L120" s="149"/>
      <c r="M120" s="154"/>
      <c r="T120" s="155"/>
      <c r="AT120" s="150" t="s">
        <v>249</v>
      </c>
      <c r="AU120" s="150" t="s">
        <v>233</v>
      </c>
      <c r="AV120" s="13" t="s">
        <v>87</v>
      </c>
      <c r="AW120" s="13" t="s">
        <v>37</v>
      </c>
      <c r="AX120" s="13" t="s">
        <v>84</v>
      </c>
      <c r="AY120" s="150" t="s">
        <v>223</v>
      </c>
    </row>
    <row r="121" spans="2:65" s="1" customFormat="1" ht="33" customHeight="1">
      <c r="B121" s="34"/>
      <c r="C121" s="129" t="s">
        <v>268</v>
      </c>
      <c r="D121" s="129" t="s">
        <v>227</v>
      </c>
      <c r="E121" s="130" t="s">
        <v>3574</v>
      </c>
      <c r="F121" s="131" t="s">
        <v>3575</v>
      </c>
      <c r="G121" s="132" t="s">
        <v>271</v>
      </c>
      <c r="H121" s="133">
        <v>2077.5</v>
      </c>
      <c r="I121" s="134"/>
      <c r="J121" s="135">
        <f>ROUND(I121*H121,2)</f>
        <v>0</v>
      </c>
      <c r="K121" s="131" t="s">
        <v>272</v>
      </c>
      <c r="L121" s="34"/>
      <c r="M121" s="136" t="s">
        <v>19</v>
      </c>
      <c r="N121" s="137" t="s">
        <v>47</v>
      </c>
      <c r="P121" s="138">
        <f>O121*H121</f>
        <v>0</v>
      </c>
      <c r="Q121" s="138">
        <v>0</v>
      </c>
      <c r="R121" s="138">
        <f>Q121*H121</f>
        <v>0</v>
      </c>
      <c r="S121" s="138">
        <v>0</v>
      </c>
      <c r="T121" s="139">
        <f>S121*H121</f>
        <v>0</v>
      </c>
      <c r="AR121" s="140" t="s">
        <v>232</v>
      </c>
      <c r="AT121" s="140" t="s">
        <v>227</v>
      </c>
      <c r="AU121" s="140" t="s">
        <v>233</v>
      </c>
      <c r="AY121" s="18" t="s">
        <v>223</v>
      </c>
      <c r="BE121" s="141">
        <f>IF(N121="základní",J121,0)</f>
        <v>0</v>
      </c>
      <c r="BF121" s="141">
        <f>IF(N121="snížená",J121,0)</f>
        <v>0</v>
      </c>
      <c r="BG121" s="141">
        <f>IF(N121="zákl. přenesená",J121,0)</f>
        <v>0</v>
      </c>
      <c r="BH121" s="141">
        <f>IF(N121="sníž. přenesená",J121,0)</f>
        <v>0</v>
      </c>
      <c r="BI121" s="141">
        <f>IF(N121="nulová",J121,0)</f>
        <v>0</v>
      </c>
      <c r="BJ121" s="18" t="s">
        <v>84</v>
      </c>
      <c r="BK121" s="141">
        <f>ROUND(I121*H121,2)</f>
        <v>0</v>
      </c>
      <c r="BL121" s="18" t="s">
        <v>232</v>
      </c>
      <c r="BM121" s="140" t="s">
        <v>3576</v>
      </c>
    </row>
    <row r="122" spans="2:65" s="1" customFormat="1" ht="11.25">
      <c r="B122" s="34"/>
      <c r="D122" s="163" t="s">
        <v>274</v>
      </c>
      <c r="F122" s="164" t="s">
        <v>3577</v>
      </c>
      <c r="I122" s="165"/>
      <c r="L122" s="34"/>
      <c r="M122" s="166"/>
      <c r="T122" s="55"/>
      <c r="AT122" s="18" t="s">
        <v>274</v>
      </c>
      <c r="AU122" s="18" t="s">
        <v>233</v>
      </c>
    </row>
    <row r="123" spans="2:65" s="13" customFormat="1" ht="22.5">
      <c r="B123" s="149"/>
      <c r="D123" s="143" t="s">
        <v>249</v>
      </c>
      <c r="E123" s="150" t="s">
        <v>19</v>
      </c>
      <c r="F123" s="151" t="s">
        <v>3573</v>
      </c>
      <c r="H123" s="152">
        <v>2077.5</v>
      </c>
      <c r="I123" s="153"/>
      <c r="L123" s="149"/>
      <c r="M123" s="154"/>
      <c r="T123" s="155"/>
      <c r="AT123" s="150" t="s">
        <v>249</v>
      </c>
      <c r="AU123" s="150" t="s">
        <v>233</v>
      </c>
      <c r="AV123" s="13" t="s">
        <v>87</v>
      </c>
      <c r="AW123" s="13" t="s">
        <v>37</v>
      </c>
      <c r="AX123" s="13" t="s">
        <v>84</v>
      </c>
      <c r="AY123" s="150" t="s">
        <v>223</v>
      </c>
    </row>
    <row r="124" spans="2:65" s="1" customFormat="1" ht="55.5" customHeight="1">
      <c r="B124" s="34"/>
      <c r="C124" s="129" t="s">
        <v>282</v>
      </c>
      <c r="D124" s="129" t="s">
        <v>227</v>
      </c>
      <c r="E124" s="130" t="s">
        <v>3578</v>
      </c>
      <c r="F124" s="131" t="s">
        <v>3579</v>
      </c>
      <c r="G124" s="132" t="s">
        <v>271</v>
      </c>
      <c r="H124" s="133">
        <v>2077.5</v>
      </c>
      <c r="I124" s="134"/>
      <c r="J124" s="135">
        <f>ROUND(I124*H124,2)</f>
        <v>0</v>
      </c>
      <c r="K124" s="131" t="s">
        <v>272</v>
      </c>
      <c r="L124" s="34"/>
      <c r="M124" s="136" t="s">
        <v>19</v>
      </c>
      <c r="N124" s="137" t="s">
        <v>47</v>
      </c>
      <c r="P124" s="138">
        <f>O124*H124</f>
        <v>0</v>
      </c>
      <c r="Q124" s="138">
        <v>0</v>
      </c>
      <c r="R124" s="138">
        <f>Q124*H124</f>
        <v>0</v>
      </c>
      <c r="S124" s="138">
        <v>0</v>
      </c>
      <c r="T124" s="139">
        <f>S124*H124</f>
        <v>0</v>
      </c>
      <c r="AR124" s="140" t="s">
        <v>232</v>
      </c>
      <c r="AT124" s="140" t="s">
        <v>227</v>
      </c>
      <c r="AU124" s="140" t="s">
        <v>233</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232</v>
      </c>
      <c r="BM124" s="140" t="s">
        <v>3580</v>
      </c>
    </row>
    <row r="125" spans="2:65" s="1" customFormat="1" ht="11.25">
      <c r="B125" s="34"/>
      <c r="D125" s="163" t="s">
        <v>274</v>
      </c>
      <c r="F125" s="164" t="s">
        <v>3581</v>
      </c>
      <c r="I125" s="165"/>
      <c r="L125" s="34"/>
      <c r="M125" s="166"/>
      <c r="T125" s="55"/>
      <c r="AT125" s="18" t="s">
        <v>274</v>
      </c>
      <c r="AU125" s="18" t="s">
        <v>233</v>
      </c>
    </row>
    <row r="126" spans="2:65" s="12" customFormat="1" ht="11.25">
      <c r="B126" s="142"/>
      <c r="D126" s="143" t="s">
        <v>249</v>
      </c>
      <c r="E126" s="144" t="s">
        <v>19</v>
      </c>
      <c r="F126" s="145" t="s">
        <v>3582</v>
      </c>
      <c r="H126" s="144" t="s">
        <v>19</v>
      </c>
      <c r="I126" s="146"/>
      <c r="L126" s="142"/>
      <c r="M126" s="147"/>
      <c r="T126" s="148"/>
      <c r="AT126" s="144" t="s">
        <v>249</v>
      </c>
      <c r="AU126" s="144" t="s">
        <v>233</v>
      </c>
      <c r="AV126" s="12" t="s">
        <v>84</v>
      </c>
      <c r="AW126" s="12" t="s">
        <v>37</v>
      </c>
      <c r="AX126" s="12" t="s">
        <v>76</v>
      </c>
      <c r="AY126" s="144" t="s">
        <v>223</v>
      </c>
    </row>
    <row r="127" spans="2:65" s="13" customFormat="1" ht="22.5">
      <c r="B127" s="149"/>
      <c r="D127" s="143" t="s">
        <v>249</v>
      </c>
      <c r="E127" s="150" t="s">
        <v>19</v>
      </c>
      <c r="F127" s="151" t="s">
        <v>3573</v>
      </c>
      <c r="H127" s="152">
        <v>2077.5</v>
      </c>
      <c r="I127" s="153"/>
      <c r="L127" s="149"/>
      <c r="M127" s="154"/>
      <c r="T127" s="155"/>
      <c r="AT127" s="150" t="s">
        <v>249</v>
      </c>
      <c r="AU127" s="150" t="s">
        <v>233</v>
      </c>
      <c r="AV127" s="13" t="s">
        <v>87</v>
      </c>
      <c r="AW127" s="13" t="s">
        <v>37</v>
      </c>
      <c r="AX127" s="13" t="s">
        <v>84</v>
      </c>
      <c r="AY127" s="150" t="s">
        <v>223</v>
      </c>
    </row>
    <row r="128" spans="2:65" s="1" customFormat="1" ht="37.9" customHeight="1">
      <c r="B128" s="34"/>
      <c r="C128" s="129" t="s">
        <v>301</v>
      </c>
      <c r="D128" s="129" t="s">
        <v>227</v>
      </c>
      <c r="E128" s="130" t="s">
        <v>3583</v>
      </c>
      <c r="F128" s="131" t="s">
        <v>3584</v>
      </c>
      <c r="G128" s="132" t="s">
        <v>271</v>
      </c>
      <c r="H128" s="133">
        <v>2077.5</v>
      </c>
      <c r="I128" s="134"/>
      <c r="J128" s="135">
        <f>ROUND(I128*H128,2)</f>
        <v>0</v>
      </c>
      <c r="K128" s="131" t="s">
        <v>272</v>
      </c>
      <c r="L128" s="34"/>
      <c r="M128" s="136" t="s">
        <v>19</v>
      </c>
      <c r="N128" s="137" t="s">
        <v>47</v>
      </c>
      <c r="P128" s="138">
        <f>O128*H128</f>
        <v>0</v>
      </c>
      <c r="Q128" s="138">
        <v>0</v>
      </c>
      <c r="R128" s="138">
        <f>Q128*H128</f>
        <v>0</v>
      </c>
      <c r="S128" s="138">
        <v>0</v>
      </c>
      <c r="T128" s="139">
        <f>S128*H128</f>
        <v>0</v>
      </c>
      <c r="AR128" s="140" t="s">
        <v>232</v>
      </c>
      <c r="AT128" s="140" t="s">
        <v>227</v>
      </c>
      <c r="AU128" s="140" t="s">
        <v>233</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232</v>
      </c>
      <c r="BM128" s="140" t="s">
        <v>3585</v>
      </c>
    </row>
    <row r="129" spans="2:65" s="1" customFormat="1" ht="11.25">
      <c r="B129" s="34"/>
      <c r="D129" s="163" t="s">
        <v>274</v>
      </c>
      <c r="F129" s="164" t="s">
        <v>3586</v>
      </c>
      <c r="I129" s="165"/>
      <c r="L129" s="34"/>
      <c r="M129" s="166"/>
      <c r="T129" s="55"/>
      <c r="AT129" s="18" t="s">
        <v>274</v>
      </c>
      <c r="AU129" s="18" t="s">
        <v>233</v>
      </c>
    </row>
    <row r="130" spans="2:65" s="13" customFormat="1" ht="22.5">
      <c r="B130" s="149"/>
      <c r="D130" s="143" t="s">
        <v>249</v>
      </c>
      <c r="E130" s="150" t="s">
        <v>19</v>
      </c>
      <c r="F130" s="151" t="s">
        <v>3573</v>
      </c>
      <c r="H130" s="152">
        <v>2077.5</v>
      </c>
      <c r="I130" s="153"/>
      <c r="L130" s="149"/>
      <c r="M130" s="154"/>
      <c r="T130" s="155"/>
      <c r="AT130" s="150" t="s">
        <v>249</v>
      </c>
      <c r="AU130" s="150" t="s">
        <v>233</v>
      </c>
      <c r="AV130" s="13" t="s">
        <v>87</v>
      </c>
      <c r="AW130" s="13" t="s">
        <v>37</v>
      </c>
      <c r="AX130" s="13" t="s">
        <v>84</v>
      </c>
      <c r="AY130" s="150" t="s">
        <v>223</v>
      </c>
    </row>
    <row r="131" spans="2:65" s="1" customFormat="1" ht="16.5" customHeight="1">
      <c r="B131" s="34"/>
      <c r="C131" s="174" t="s">
        <v>308</v>
      </c>
      <c r="D131" s="174" t="s">
        <v>314</v>
      </c>
      <c r="E131" s="175" t="s">
        <v>3587</v>
      </c>
      <c r="F131" s="176" t="s">
        <v>3588</v>
      </c>
      <c r="G131" s="177" t="s">
        <v>3086</v>
      </c>
      <c r="H131" s="178">
        <v>31.163</v>
      </c>
      <c r="I131" s="179"/>
      <c r="J131" s="180">
        <f>ROUND(I131*H131,2)</f>
        <v>0</v>
      </c>
      <c r="K131" s="176" t="s">
        <v>272</v>
      </c>
      <c r="L131" s="181"/>
      <c r="M131" s="182" t="s">
        <v>19</v>
      </c>
      <c r="N131" s="183" t="s">
        <v>47</v>
      </c>
      <c r="P131" s="138">
        <f>O131*H131</f>
        <v>0</v>
      </c>
      <c r="Q131" s="138">
        <v>1E-3</v>
      </c>
      <c r="R131" s="138">
        <f>Q131*H131</f>
        <v>3.1163E-2</v>
      </c>
      <c r="S131" s="138">
        <v>0</v>
      </c>
      <c r="T131" s="139">
        <f>S131*H131</f>
        <v>0</v>
      </c>
      <c r="AR131" s="140" t="s">
        <v>268</v>
      </c>
      <c r="AT131" s="140" t="s">
        <v>314</v>
      </c>
      <c r="AU131" s="140" t="s">
        <v>233</v>
      </c>
      <c r="AY131" s="18" t="s">
        <v>223</v>
      </c>
      <c r="BE131" s="141">
        <f>IF(N131="základní",J131,0)</f>
        <v>0</v>
      </c>
      <c r="BF131" s="141">
        <f>IF(N131="snížená",J131,0)</f>
        <v>0</v>
      </c>
      <c r="BG131" s="141">
        <f>IF(N131="zákl. přenesená",J131,0)</f>
        <v>0</v>
      </c>
      <c r="BH131" s="141">
        <f>IF(N131="sníž. přenesená",J131,0)</f>
        <v>0</v>
      </c>
      <c r="BI131" s="141">
        <f>IF(N131="nulová",J131,0)</f>
        <v>0</v>
      </c>
      <c r="BJ131" s="18" t="s">
        <v>84</v>
      </c>
      <c r="BK131" s="141">
        <f>ROUND(I131*H131,2)</f>
        <v>0</v>
      </c>
      <c r="BL131" s="18" t="s">
        <v>232</v>
      </c>
      <c r="BM131" s="140" t="s">
        <v>3589</v>
      </c>
    </row>
    <row r="132" spans="2:65" s="12" customFormat="1" ht="11.25">
      <c r="B132" s="142"/>
      <c r="D132" s="143" t="s">
        <v>249</v>
      </c>
      <c r="E132" s="144" t="s">
        <v>19</v>
      </c>
      <c r="F132" s="145" t="s">
        <v>3590</v>
      </c>
      <c r="H132" s="144" t="s">
        <v>19</v>
      </c>
      <c r="I132" s="146"/>
      <c r="L132" s="142"/>
      <c r="M132" s="147"/>
      <c r="T132" s="148"/>
      <c r="AT132" s="144" t="s">
        <v>249</v>
      </c>
      <c r="AU132" s="144" t="s">
        <v>233</v>
      </c>
      <c r="AV132" s="12" t="s">
        <v>84</v>
      </c>
      <c r="AW132" s="12" t="s">
        <v>37</v>
      </c>
      <c r="AX132" s="12" t="s">
        <v>76</v>
      </c>
      <c r="AY132" s="144" t="s">
        <v>223</v>
      </c>
    </row>
    <row r="133" spans="2:65" s="13" customFormat="1" ht="11.25">
      <c r="B133" s="149"/>
      <c r="D133" s="143" t="s">
        <v>249</v>
      </c>
      <c r="E133" s="150" t="s">
        <v>19</v>
      </c>
      <c r="F133" s="151" t="s">
        <v>3591</v>
      </c>
      <c r="H133" s="152">
        <v>31.163</v>
      </c>
      <c r="I133" s="153"/>
      <c r="L133" s="149"/>
      <c r="M133" s="154"/>
      <c r="T133" s="155"/>
      <c r="AT133" s="150" t="s">
        <v>249</v>
      </c>
      <c r="AU133" s="150" t="s">
        <v>233</v>
      </c>
      <c r="AV133" s="13" t="s">
        <v>87</v>
      </c>
      <c r="AW133" s="13" t="s">
        <v>37</v>
      </c>
      <c r="AX133" s="13" t="s">
        <v>84</v>
      </c>
      <c r="AY133" s="150" t="s">
        <v>223</v>
      </c>
    </row>
    <row r="134" spans="2:65" s="1" customFormat="1" ht="24.2" customHeight="1">
      <c r="B134" s="34"/>
      <c r="C134" s="129" t="s">
        <v>8</v>
      </c>
      <c r="D134" s="129" t="s">
        <v>227</v>
      </c>
      <c r="E134" s="130" t="s">
        <v>3592</v>
      </c>
      <c r="F134" s="131" t="s">
        <v>3593</v>
      </c>
      <c r="G134" s="132" t="s">
        <v>271</v>
      </c>
      <c r="H134" s="133">
        <v>2077.5</v>
      </c>
      <c r="I134" s="134"/>
      <c r="J134" s="135">
        <f>ROUND(I134*H134,2)</f>
        <v>0</v>
      </c>
      <c r="K134" s="131" t="s">
        <v>272</v>
      </c>
      <c r="L134" s="34"/>
      <c r="M134" s="136" t="s">
        <v>19</v>
      </c>
      <c r="N134" s="137" t="s">
        <v>47</v>
      </c>
      <c r="P134" s="138">
        <f>O134*H134</f>
        <v>0</v>
      </c>
      <c r="Q134" s="138">
        <v>0</v>
      </c>
      <c r="R134" s="138">
        <f>Q134*H134</f>
        <v>0</v>
      </c>
      <c r="S134" s="138">
        <v>0</v>
      </c>
      <c r="T134" s="139">
        <f>S134*H134</f>
        <v>0</v>
      </c>
      <c r="AR134" s="140" t="s">
        <v>232</v>
      </c>
      <c r="AT134" s="140" t="s">
        <v>227</v>
      </c>
      <c r="AU134" s="140" t="s">
        <v>233</v>
      </c>
      <c r="AY134" s="18" t="s">
        <v>223</v>
      </c>
      <c r="BE134" s="141">
        <f>IF(N134="základní",J134,0)</f>
        <v>0</v>
      </c>
      <c r="BF134" s="141">
        <f>IF(N134="snížená",J134,0)</f>
        <v>0</v>
      </c>
      <c r="BG134" s="141">
        <f>IF(N134="zákl. přenesená",J134,0)</f>
        <v>0</v>
      </c>
      <c r="BH134" s="141">
        <f>IF(N134="sníž. přenesená",J134,0)</f>
        <v>0</v>
      </c>
      <c r="BI134" s="141">
        <f>IF(N134="nulová",J134,0)</f>
        <v>0</v>
      </c>
      <c r="BJ134" s="18" t="s">
        <v>84</v>
      </c>
      <c r="BK134" s="141">
        <f>ROUND(I134*H134,2)</f>
        <v>0</v>
      </c>
      <c r="BL134" s="18" t="s">
        <v>232</v>
      </c>
      <c r="BM134" s="140" t="s">
        <v>3594</v>
      </c>
    </row>
    <row r="135" spans="2:65" s="1" customFormat="1" ht="11.25">
      <c r="B135" s="34"/>
      <c r="D135" s="163" t="s">
        <v>274</v>
      </c>
      <c r="F135" s="164" t="s">
        <v>3595</v>
      </c>
      <c r="I135" s="165"/>
      <c r="L135" s="34"/>
      <c r="M135" s="166"/>
      <c r="T135" s="55"/>
      <c r="AT135" s="18" t="s">
        <v>274</v>
      </c>
      <c r="AU135" s="18" t="s">
        <v>233</v>
      </c>
    </row>
    <row r="136" spans="2:65" s="13" customFormat="1" ht="22.5">
      <c r="B136" s="149"/>
      <c r="D136" s="143" t="s">
        <v>249</v>
      </c>
      <c r="E136" s="150" t="s">
        <v>19</v>
      </c>
      <c r="F136" s="151" t="s">
        <v>3573</v>
      </c>
      <c r="H136" s="152">
        <v>2077.5</v>
      </c>
      <c r="I136" s="153"/>
      <c r="L136" s="149"/>
      <c r="M136" s="154"/>
      <c r="T136" s="155"/>
      <c r="AT136" s="150" t="s">
        <v>249</v>
      </c>
      <c r="AU136" s="150" t="s">
        <v>233</v>
      </c>
      <c r="AV136" s="13" t="s">
        <v>87</v>
      </c>
      <c r="AW136" s="13" t="s">
        <v>37</v>
      </c>
      <c r="AX136" s="13" t="s">
        <v>84</v>
      </c>
      <c r="AY136" s="150" t="s">
        <v>223</v>
      </c>
    </row>
    <row r="137" spans="2:65" s="1" customFormat="1" ht="24.2" customHeight="1">
      <c r="B137" s="34"/>
      <c r="C137" s="129" t="s">
        <v>322</v>
      </c>
      <c r="D137" s="129" t="s">
        <v>227</v>
      </c>
      <c r="E137" s="130" t="s">
        <v>3596</v>
      </c>
      <c r="F137" s="131" t="s">
        <v>3597</v>
      </c>
      <c r="G137" s="132" t="s">
        <v>265</v>
      </c>
      <c r="H137" s="133">
        <v>0.104</v>
      </c>
      <c r="I137" s="134"/>
      <c r="J137" s="135">
        <f>ROUND(I137*H137,2)</f>
        <v>0</v>
      </c>
      <c r="K137" s="131" t="s">
        <v>272</v>
      </c>
      <c r="L137" s="34"/>
      <c r="M137" s="136" t="s">
        <v>19</v>
      </c>
      <c r="N137" s="137" t="s">
        <v>47</v>
      </c>
      <c r="P137" s="138">
        <f>O137*H137</f>
        <v>0</v>
      </c>
      <c r="Q137" s="138">
        <v>0</v>
      </c>
      <c r="R137" s="138">
        <f>Q137*H137</f>
        <v>0</v>
      </c>
      <c r="S137" s="138">
        <v>0</v>
      </c>
      <c r="T137" s="139">
        <f>S137*H137</f>
        <v>0</v>
      </c>
      <c r="AR137" s="140" t="s">
        <v>232</v>
      </c>
      <c r="AT137" s="140" t="s">
        <v>227</v>
      </c>
      <c r="AU137" s="140" t="s">
        <v>233</v>
      </c>
      <c r="AY137" s="18" t="s">
        <v>223</v>
      </c>
      <c r="BE137" s="141">
        <f>IF(N137="základní",J137,0)</f>
        <v>0</v>
      </c>
      <c r="BF137" s="141">
        <f>IF(N137="snížená",J137,0)</f>
        <v>0</v>
      </c>
      <c r="BG137" s="141">
        <f>IF(N137="zákl. přenesená",J137,0)</f>
        <v>0</v>
      </c>
      <c r="BH137" s="141">
        <f>IF(N137="sníž. přenesená",J137,0)</f>
        <v>0</v>
      </c>
      <c r="BI137" s="141">
        <f>IF(N137="nulová",J137,0)</f>
        <v>0</v>
      </c>
      <c r="BJ137" s="18" t="s">
        <v>84</v>
      </c>
      <c r="BK137" s="141">
        <f>ROUND(I137*H137,2)</f>
        <v>0</v>
      </c>
      <c r="BL137" s="18" t="s">
        <v>232</v>
      </c>
      <c r="BM137" s="140" t="s">
        <v>3598</v>
      </c>
    </row>
    <row r="138" spans="2:65" s="1" customFormat="1" ht="11.25">
      <c r="B138" s="34"/>
      <c r="D138" s="163" t="s">
        <v>274</v>
      </c>
      <c r="F138" s="164" t="s">
        <v>3599</v>
      </c>
      <c r="I138" s="165"/>
      <c r="L138" s="34"/>
      <c r="M138" s="166"/>
      <c r="T138" s="55"/>
      <c r="AT138" s="18" t="s">
        <v>274</v>
      </c>
      <c r="AU138" s="18" t="s">
        <v>233</v>
      </c>
    </row>
    <row r="139" spans="2:65" s="12" customFormat="1" ht="11.25">
      <c r="B139" s="142"/>
      <c r="D139" s="143" t="s">
        <v>249</v>
      </c>
      <c r="E139" s="144" t="s">
        <v>19</v>
      </c>
      <c r="F139" s="145" t="s">
        <v>3600</v>
      </c>
      <c r="H139" s="144" t="s">
        <v>19</v>
      </c>
      <c r="I139" s="146"/>
      <c r="L139" s="142"/>
      <c r="M139" s="147"/>
      <c r="T139" s="148"/>
      <c r="AT139" s="144" t="s">
        <v>249</v>
      </c>
      <c r="AU139" s="144" t="s">
        <v>233</v>
      </c>
      <c r="AV139" s="12" t="s">
        <v>84</v>
      </c>
      <c r="AW139" s="12" t="s">
        <v>37</v>
      </c>
      <c r="AX139" s="12" t="s">
        <v>76</v>
      </c>
      <c r="AY139" s="144" t="s">
        <v>223</v>
      </c>
    </row>
    <row r="140" spans="2:65" s="13" customFormat="1" ht="11.25">
      <c r="B140" s="149"/>
      <c r="D140" s="143" t="s">
        <v>249</v>
      </c>
      <c r="E140" s="150" t="s">
        <v>19</v>
      </c>
      <c r="F140" s="151" t="s">
        <v>3601</v>
      </c>
      <c r="H140" s="152">
        <v>0.104</v>
      </c>
      <c r="I140" s="153"/>
      <c r="L140" s="149"/>
      <c r="M140" s="154"/>
      <c r="T140" s="155"/>
      <c r="AT140" s="150" t="s">
        <v>249</v>
      </c>
      <c r="AU140" s="150" t="s">
        <v>233</v>
      </c>
      <c r="AV140" s="13" t="s">
        <v>87</v>
      </c>
      <c r="AW140" s="13" t="s">
        <v>37</v>
      </c>
      <c r="AX140" s="13" t="s">
        <v>84</v>
      </c>
      <c r="AY140" s="150" t="s">
        <v>223</v>
      </c>
    </row>
    <row r="141" spans="2:65" s="11" customFormat="1" ht="20.85" customHeight="1">
      <c r="B141" s="117"/>
      <c r="D141" s="118" t="s">
        <v>75</v>
      </c>
      <c r="E141" s="127" t="s">
        <v>3602</v>
      </c>
      <c r="F141" s="127" t="s">
        <v>3603</v>
      </c>
      <c r="I141" s="120"/>
      <c r="J141" s="128">
        <f>BK141</f>
        <v>0</v>
      </c>
      <c r="L141" s="117"/>
      <c r="M141" s="122"/>
      <c r="P141" s="123">
        <f>SUM(P142:P225)</f>
        <v>0</v>
      </c>
      <c r="R141" s="123">
        <f>SUM(R142:R225)</f>
        <v>31.901843000000007</v>
      </c>
      <c r="T141" s="124">
        <f>SUM(T142:T225)</f>
        <v>0</v>
      </c>
      <c r="AR141" s="118" t="s">
        <v>84</v>
      </c>
      <c r="AT141" s="125" t="s">
        <v>75</v>
      </c>
      <c r="AU141" s="125" t="s">
        <v>87</v>
      </c>
      <c r="AY141" s="118" t="s">
        <v>223</v>
      </c>
      <c r="BK141" s="126">
        <f>SUM(BK142:BK225)</f>
        <v>0</v>
      </c>
    </row>
    <row r="142" spans="2:65" s="1" customFormat="1" ht="44.25" customHeight="1">
      <c r="B142" s="34"/>
      <c r="C142" s="129" t="s">
        <v>328</v>
      </c>
      <c r="D142" s="129" t="s">
        <v>227</v>
      </c>
      <c r="E142" s="130" t="s">
        <v>3604</v>
      </c>
      <c r="F142" s="131" t="s">
        <v>3605</v>
      </c>
      <c r="G142" s="132" t="s">
        <v>230</v>
      </c>
      <c r="H142" s="133">
        <v>760</v>
      </c>
      <c r="I142" s="134"/>
      <c r="J142" s="135">
        <f>ROUND(I142*H142,2)</f>
        <v>0</v>
      </c>
      <c r="K142" s="131" t="s">
        <v>272</v>
      </c>
      <c r="L142" s="34"/>
      <c r="M142" s="136" t="s">
        <v>19</v>
      </c>
      <c r="N142" s="137" t="s">
        <v>47</v>
      </c>
      <c r="P142" s="138">
        <f>O142*H142</f>
        <v>0</v>
      </c>
      <c r="Q142" s="138">
        <v>0</v>
      </c>
      <c r="R142" s="138">
        <f>Q142*H142</f>
        <v>0</v>
      </c>
      <c r="S142" s="138">
        <v>0</v>
      </c>
      <c r="T142" s="139">
        <f>S142*H142</f>
        <v>0</v>
      </c>
      <c r="AR142" s="140" t="s">
        <v>232</v>
      </c>
      <c r="AT142" s="140" t="s">
        <v>227</v>
      </c>
      <c r="AU142" s="140" t="s">
        <v>233</v>
      </c>
      <c r="AY142" s="18" t="s">
        <v>223</v>
      </c>
      <c r="BE142" s="141">
        <f>IF(N142="základní",J142,0)</f>
        <v>0</v>
      </c>
      <c r="BF142" s="141">
        <f>IF(N142="snížená",J142,0)</f>
        <v>0</v>
      </c>
      <c r="BG142" s="141">
        <f>IF(N142="zákl. přenesená",J142,0)</f>
        <v>0</v>
      </c>
      <c r="BH142" s="141">
        <f>IF(N142="sníž. přenesená",J142,0)</f>
        <v>0</v>
      </c>
      <c r="BI142" s="141">
        <f>IF(N142="nulová",J142,0)</f>
        <v>0</v>
      </c>
      <c r="BJ142" s="18" t="s">
        <v>84</v>
      </c>
      <c r="BK142" s="141">
        <f>ROUND(I142*H142,2)</f>
        <v>0</v>
      </c>
      <c r="BL142" s="18" t="s">
        <v>232</v>
      </c>
      <c r="BM142" s="140" t="s">
        <v>3606</v>
      </c>
    </row>
    <row r="143" spans="2:65" s="1" customFormat="1" ht="11.25">
      <c r="B143" s="34"/>
      <c r="D143" s="163" t="s">
        <v>274</v>
      </c>
      <c r="F143" s="164" t="s">
        <v>3607</v>
      </c>
      <c r="I143" s="165"/>
      <c r="L143" s="34"/>
      <c r="M143" s="166"/>
      <c r="T143" s="55"/>
      <c r="AT143" s="18" t="s">
        <v>274</v>
      </c>
      <c r="AU143" s="18" t="s">
        <v>233</v>
      </c>
    </row>
    <row r="144" spans="2:65" s="13" customFormat="1" ht="11.25">
      <c r="B144" s="149"/>
      <c r="D144" s="143" t="s">
        <v>249</v>
      </c>
      <c r="E144" s="150" t="s">
        <v>19</v>
      </c>
      <c r="F144" s="151" t="s">
        <v>3608</v>
      </c>
      <c r="H144" s="152">
        <v>760.5</v>
      </c>
      <c r="I144" s="153"/>
      <c r="L144" s="149"/>
      <c r="M144" s="154"/>
      <c r="T144" s="155"/>
      <c r="AT144" s="150" t="s">
        <v>249</v>
      </c>
      <c r="AU144" s="150" t="s">
        <v>233</v>
      </c>
      <c r="AV144" s="13" t="s">
        <v>87</v>
      </c>
      <c r="AW144" s="13" t="s">
        <v>37</v>
      </c>
      <c r="AX144" s="13" t="s">
        <v>76</v>
      </c>
      <c r="AY144" s="150" t="s">
        <v>223</v>
      </c>
    </row>
    <row r="145" spans="2:65" s="13" customFormat="1" ht="11.25">
      <c r="B145" s="149"/>
      <c r="D145" s="143" t="s">
        <v>249</v>
      </c>
      <c r="E145" s="150" t="s">
        <v>19</v>
      </c>
      <c r="F145" s="151" t="s">
        <v>3740</v>
      </c>
      <c r="H145" s="152">
        <v>760</v>
      </c>
      <c r="I145" s="153"/>
      <c r="L145" s="149"/>
      <c r="M145" s="154"/>
      <c r="T145" s="155"/>
      <c r="AT145" s="150" t="s">
        <v>249</v>
      </c>
      <c r="AU145" s="150" t="s">
        <v>233</v>
      </c>
      <c r="AV145" s="13" t="s">
        <v>87</v>
      </c>
      <c r="AW145" s="13" t="s">
        <v>37</v>
      </c>
      <c r="AX145" s="13" t="s">
        <v>84</v>
      </c>
      <c r="AY145" s="150" t="s">
        <v>223</v>
      </c>
    </row>
    <row r="146" spans="2:65" s="1" customFormat="1" ht="16.5" customHeight="1">
      <c r="B146" s="34"/>
      <c r="C146" s="174" t="s">
        <v>334</v>
      </c>
      <c r="D146" s="174" t="s">
        <v>314</v>
      </c>
      <c r="E146" s="175" t="s">
        <v>3610</v>
      </c>
      <c r="F146" s="176" t="s">
        <v>3611</v>
      </c>
      <c r="G146" s="177" t="s">
        <v>247</v>
      </c>
      <c r="H146" s="178">
        <v>3.8</v>
      </c>
      <c r="I146" s="179"/>
      <c r="J146" s="180">
        <f>ROUND(I146*H146,2)</f>
        <v>0</v>
      </c>
      <c r="K146" s="176" t="s">
        <v>272</v>
      </c>
      <c r="L146" s="181"/>
      <c r="M146" s="182" t="s">
        <v>19</v>
      </c>
      <c r="N146" s="183" t="s">
        <v>47</v>
      </c>
      <c r="P146" s="138">
        <f>O146*H146</f>
        <v>0</v>
      </c>
      <c r="Q146" s="138">
        <v>0.22</v>
      </c>
      <c r="R146" s="138">
        <f>Q146*H146</f>
        <v>0.83599999999999997</v>
      </c>
      <c r="S146" s="138">
        <v>0</v>
      </c>
      <c r="T146" s="139">
        <f>S146*H146</f>
        <v>0</v>
      </c>
      <c r="AR146" s="140" t="s">
        <v>268</v>
      </c>
      <c r="AT146" s="140" t="s">
        <v>314</v>
      </c>
      <c r="AU146" s="140" t="s">
        <v>233</v>
      </c>
      <c r="AY146" s="18" t="s">
        <v>223</v>
      </c>
      <c r="BE146" s="141">
        <f>IF(N146="základní",J146,0)</f>
        <v>0</v>
      </c>
      <c r="BF146" s="141">
        <f>IF(N146="snížená",J146,0)</f>
        <v>0</v>
      </c>
      <c r="BG146" s="141">
        <f>IF(N146="zákl. přenesená",J146,0)</f>
        <v>0</v>
      </c>
      <c r="BH146" s="141">
        <f>IF(N146="sníž. přenesená",J146,0)</f>
        <v>0</v>
      </c>
      <c r="BI146" s="141">
        <f>IF(N146="nulová",J146,0)</f>
        <v>0</v>
      </c>
      <c r="BJ146" s="18" t="s">
        <v>84</v>
      </c>
      <c r="BK146" s="141">
        <f>ROUND(I146*H146,2)</f>
        <v>0</v>
      </c>
      <c r="BL146" s="18" t="s">
        <v>232</v>
      </c>
      <c r="BM146" s="140" t="s">
        <v>3612</v>
      </c>
    </row>
    <row r="147" spans="2:65" s="13" customFormat="1" ht="11.25">
      <c r="B147" s="149"/>
      <c r="D147" s="143" t="s">
        <v>249</v>
      </c>
      <c r="E147" s="150" t="s">
        <v>19</v>
      </c>
      <c r="F147" s="151" t="s">
        <v>3613</v>
      </c>
      <c r="H147" s="152">
        <v>760.5</v>
      </c>
      <c r="I147" s="153"/>
      <c r="L147" s="149"/>
      <c r="M147" s="154"/>
      <c r="T147" s="155"/>
      <c r="AT147" s="150" t="s">
        <v>249</v>
      </c>
      <c r="AU147" s="150" t="s">
        <v>233</v>
      </c>
      <c r="AV147" s="13" t="s">
        <v>87</v>
      </c>
      <c r="AW147" s="13" t="s">
        <v>37</v>
      </c>
      <c r="AX147" s="13" t="s">
        <v>76</v>
      </c>
      <c r="AY147" s="150" t="s">
        <v>223</v>
      </c>
    </row>
    <row r="148" spans="2:65" s="13" customFormat="1" ht="11.25">
      <c r="B148" s="149"/>
      <c r="D148" s="143" t="s">
        <v>249</v>
      </c>
      <c r="E148" s="150" t="s">
        <v>19</v>
      </c>
      <c r="F148" s="151" t="s">
        <v>3740</v>
      </c>
      <c r="H148" s="152">
        <v>760</v>
      </c>
      <c r="I148" s="153"/>
      <c r="L148" s="149"/>
      <c r="M148" s="154"/>
      <c r="T148" s="155"/>
      <c r="AT148" s="150" t="s">
        <v>249</v>
      </c>
      <c r="AU148" s="150" t="s">
        <v>233</v>
      </c>
      <c r="AV148" s="13" t="s">
        <v>87</v>
      </c>
      <c r="AW148" s="13" t="s">
        <v>37</v>
      </c>
      <c r="AX148" s="13" t="s">
        <v>84</v>
      </c>
      <c r="AY148" s="150" t="s">
        <v>223</v>
      </c>
    </row>
    <row r="149" spans="2:65" s="13" customFormat="1" ht="11.25">
      <c r="B149" s="149"/>
      <c r="D149" s="143" t="s">
        <v>249</v>
      </c>
      <c r="F149" s="151" t="s">
        <v>3741</v>
      </c>
      <c r="H149" s="152">
        <v>3.8</v>
      </c>
      <c r="I149" s="153"/>
      <c r="L149" s="149"/>
      <c r="M149" s="154"/>
      <c r="T149" s="155"/>
      <c r="AT149" s="150" t="s">
        <v>249</v>
      </c>
      <c r="AU149" s="150" t="s">
        <v>233</v>
      </c>
      <c r="AV149" s="13" t="s">
        <v>87</v>
      </c>
      <c r="AW149" s="13" t="s">
        <v>4</v>
      </c>
      <c r="AX149" s="13" t="s">
        <v>84</v>
      </c>
      <c r="AY149" s="150" t="s">
        <v>223</v>
      </c>
    </row>
    <row r="150" spans="2:65" s="1" customFormat="1" ht="37.9" customHeight="1">
      <c r="B150" s="34"/>
      <c r="C150" s="129" t="s">
        <v>340</v>
      </c>
      <c r="D150" s="129" t="s">
        <v>227</v>
      </c>
      <c r="E150" s="130" t="s">
        <v>3615</v>
      </c>
      <c r="F150" s="131" t="s">
        <v>3616</v>
      </c>
      <c r="G150" s="132" t="s">
        <v>230</v>
      </c>
      <c r="H150" s="133">
        <v>760</v>
      </c>
      <c r="I150" s="134"/>
      <c r="J150" s="135">
        <f>ROUND(I150*H150,2)</f>
        <v>0</v>
      </c>
      <c r="K150" s="131" t="s">
        <v>272</v>
      </c>
      <c r="L150" s="34"/>
      <c r="M150" s="136" t="s">
        <v>19</v>
      </c>
      <c r="N150" s="137" t="s">
        <v>47</v>
      </c>
      <c r="P150" s="138">
        <f>O150*H150</f>
        <v>0</v>
      </c>
      <c r="Q150" s="138">
        <v>0</v>
      </c>
      <c r="R150" s="138">
        <f>Q150*H150</f>
        <v>0</v>
      </c>
      <c r="S150" s="138">
        <v>0</v>
      </c>
      <c r="T150" s="139">
        <f>S150*H150</f>
        <v>0</v>
      </c>
      <c r="AR150" s="140" t="s">
        <v>232</v>
      </c>
      <c r="AT150" s="140" t="s">
        <v>227</v>
      </c>
      <c r="AU150" s="140" t="s">
        <v>233</v>
      </c>
      <c r="AY150" s="18" t="s">
        <v>223</v>
      </c>
      <c r="BE150" s="141">
        <f>IF(N150="základní",J150,0)</f>
        <v>0</v>
      </c>
      <c r="BF150" s="141">
        <f>IF(N150="snížená",J150,0)</f>
        <v>0</v>
      </c>
      <c r="BG150" s="141">
        <f>IF(N150="zákl. přenesená",J150,0)</f>
        <v>0</v>
      </c>
      <c r="BH150" s="141">
        <f>IF(N150="sníž. přenesená",J150,0)</f>
        <v>0</v>
      </c>
      <c r="BI150" s="141">
        <f>IF(N150="nulová",J150,0)</f>
        <v>0</v>
      </c>
      <c r="BJ150" s="18" t="s">
        <v>84</v>
      </c>
      <c r="BK150" s="141">
        <f>ROUND(I150*H150,2)</f>
        <v>0</v>
      </c>
      <c r="BL150" s="18" t="s">
        <v>232</v>
      </c>
      <c r="BM150" s="140" t="s">
        <v>3617</v>
      </c>
    </row>
    <row r="151" spans="2:65" s="1" customFormat="1" ht="11.25">
      <c r="B151" s="34"/>
      <c r="D151" s="163" t="s">
        <v>274</v>
      </c>
      <c r="F151" s="164" t="s">
        <v>3618</v>
      </c>
      <c r="I151" s="165"/>
      <c r="L151" s="34"/>
      <c r="M151" s="166"/>
      <c r="T151" s="55"/>
      <c r="AT151" s="18" t="s">
        <v>274</v>
      </c>
      <c r="AU151" s="18" t="s">
        <v>233</v>
      </c>
    </row>
    <row r="152" spans="2:65" s="13" customFormat="1" ht="11.25">
      <c r="B152" s="149"/>
      <c r="D152" s="143" t="s">
        <v>249</v>
      </c>
      <c r="E152" s="150" t="s">
        <v>19</v>
      </c>
      <c r="F152" s="151" t="s">
        <v>3608</v>
      </c>
      <c r="H152" s="152">
        <v>760.5</v>
      </c>
      <c r="I152" s="153"/>
      <c r="L152" s="149"/>
      <c r="M152" s="154"/>
      <c r="T152" s="155"/>
      <c r="AT152" s="150" t="s">
        <v>249</v>
      </c>
      <c r="AU152" s="150" t="s">
        <v>233</v>
      </c>
      <c r="AV152" s="13" t="s">
        <v>87</v>
      </c>
      <c r="AW152" s="13" t="s">
        <v>37</v>
      </c>
      <c r="AX152" s="13" t="s">
        <v>76</v>
      </c>
      <c r="AY152" s="150" t="s">
        <v>223</v>
      </c>
    </row>
    <row r="153" spans="2:65" s="13" customFormat="1" ht="11.25">
      <c r="B153" s="149"/>
      <c r="D153" s="143" t="s">
        <v>249</v>
      </c>
      <c r="E153" s="150" t="s">
        <v>19</v>
      </c>
      <c r="F153" s="151" t="s">
        <v>3740</v>
      </c>
      <c r="H153" s="152">
        <v>760</v>
      </c>
      <c r="I153" s="153"/>
      <c r="L153" s="149"/>
      <c r="M153" s="154"/>
      <c r="T153" s="155"/>
      <c r="AT153" s="150" t="s">
        <v>249</v>
      </c>
      <c r="AU153" s="150" t="s">
        <v>233</v>
      </c>
      <c r="AV153" s="13" t="s">
        <v>87</v>
      </c>
      <c r="AW153" s="13" t="s">
        <v>37</v>
      </c>
      <c r="AX153" s="13" t="s">
        <v>84</v>
      </c>
      <c r="AY153" s="150" t="s">
        <v>223</v>
      </c>
    </row>
    <row r="154" spans="2:65" s="1" customFormat="1" ht="16.5" customHeight="1">
      <c r="B154" s="34"/>
      <c r="C154" s="174" t="s">
        <v>346</v>
      </c>
      <c r="D154" s="174" t="s">
        <v>314</v>
      </c>
      <c r="E154" s="175" t="s">
        <v>3619</v>
      </c>
      <c r="F154" s="176" t="s">
        <v>3620</v>
      </c>
      <c r="G154" s="177" t="s">
        <v>230</v>
      </c>
      <c r="H154" s="178">
        <v>507</v>
      </c>
      <c r="I154" s="179"/>
      <c r="J154" s="180">
        <f>ROUND(I154*H154,2)</f>
        <v>0</v>
      </c>
      <c r="K154" s="176" t="s">
        <v>231</v>
      </c>
      <c r="L154" s="181"/>
      <c r="M154" s="182" t="s">
        <v>19</v>
      </c>
      <c r="N154" s="183" t="s">
        <v>47</v>
      </c>
      <c r="P154" s="138">
        <f>O154*H154</f>
        <v>0</v>
      </c>
      <c r="Q154" s="138">
        <v>0.01</v>
      </c>
      <c r="R154" s="138">
        <f>Q154*H154</f>
        <v>5.07</v>
      </c>
      <c r="S154" s="138">
        <v>0</v>
      </c>
      <c r="T154" s="139">
        <f>S154*H154</f>
        <v>0</v>
      </c>
      <c r="AR154" s="140" t="s">
        <v>268</v>
      </c>
      <c r="AT154" s="140" t="s">
        <v>314</v>
      </c>
      <c r="AU154" s="140" t="s">
        <v>233</v>
      </c>
      <c r="AY154" s="18" t="s">
        <v>223</v>
      </c>
      <c r="BE154" s="141">
        <f>IF(N154="základní",J154,0)</f>
        <v>0</v>
      </c>
      <c r="BF154" s="141">
        <f>IF(N154="snížená",J154,0)</f>
        <v>0</v>
      </c>
      <c r="BG154" s="141">
        <f>IF(N154="zákl. přenesená",J154,0)</f>
        <v>0</v>
      </c>
      <c r="BH154" s="141">
        <f>IF(N154="sníž. přenesená",J154,0)</f>
        <v>0</v>
      </c>
      <c r="BI154" s="141">
        <f>IF(N154="nulová",J154,0)</f>
        <v>0</v>
      </c>
      <c r="BJ154" s="18" t="s">
        <v>84</v>
      </c>
      <c r="BK154" s="141">
        <f>ROUND(I154*H154,2)</f>
        <v>0</v>
      </c>
      <c r="BL154" s="18" t="s">
        <v>232</v>
      </c>
      <c r="BM154" s="140" t="s">
        <v>3621</v>
      </c>
    </row>
    <row r="155" spans="2:65" s="13" customFormat="1" ht="11.25">
      <c r="B155" s="149"/>
      <c r="D155" s="143" t="s">
        <v>249</v>
      </c>
      <c r="E155" s="150" t="s">
        <v>19</v>
      </c>
      <c r="F155" s="151" t="s">
        <v>3622</v>
      </c>
      <c r="H155" s="152">
        <v>507</v>
      </c>
      <c r="I155" s="153"/>
      <c r="L155" s="149"/>
      <c r="M155" s="154"/>
      <c r="T155" s="155"/>
      <c r="AT155" s="150" t="s">
        <v>249</v>
      </c>
      <c r="AU155" s="150" t="s">
        <v>233</v>
      </c>
      <c r="AV155" s="13" t="s">
        <v>87</v>
      </c>
      <c r="AW155" s="13" t="s">
        <v>37</v>
      </c>
      <c r="AX155" s="13" t="s">
        <v>84</v>
      </c>
      <c r="AY155" s="150" t="s">
        <v>223</v>
      </c>
    </row>
    <row r="156" spans="2:65" s="1" customFormat="1" ht="16.5" customHeight="1">
      <c r="B156" s="34"/>
      <c r="C156" s="174" t="s">
        <v>353</v>
      </c>
      <c r="D156" s="174" t="s">
        <v>314</v>
      </c>
      <c r="E156" s="175" t="s">
        <v>3623</v>
      </c>
      <c r="F156" s="176" t="s">
        <v>3624</v>
      </c>
      <c r="G156" s="177" t="s">
        <v>230</v>
      </c>
      <c r="H156" s="178">
        <v>253</v>
      </c>
      <c r="I156" s="179"/>
      <c r="J156" s="180">
        <f>ROUND(I156*H156,2)</f>
        <v>0</v>
      </c>
      <c r="K156" s="176" t="s">
        <v>231</v>
      </c>
      <c r="L156" s="181"/>
      <c r="M156" s="182" t="s">
        <v>19</v>
      </c>
      <c r="N156" s="183" t="s">
        <v>47</v>
      </c>
      <c r="P156" s="138">
        <f>O156*H156</f>
        <v>0</v>
      </c>
      <c r="Q156" s="138">
        <v>0.01</v>
      </c>
      <c r="R156" s="138">
        <f>Q156*H156</f>
        <v>2.5300000000000002</v>
      </c>
      <c r="S156" s="138">
        <v>0</v>
      </c>
      <c r="T156" s="139">
        <f>S156*H156</f>
        <v>0</v>
      </c>
      <c r="AR156" s="140" t="s">
        <v>268</v>
      </c>
      <c r="AT156" s="140" t="s">
        <v>314</v>
      </c>
      <c r="AU156" s="140" t="s">
        <v>233</v>
      </c>
      <c r="AY156" s="18" t="s">
        <v>223</v>
      </c>
      <c r="BE156" s="141">
        <f>IF(N156="základní",J156,0)</f>
        <v>0</v>
      </c>
      <c r="BF156" s="141">
        <f>IF(N156="snížená",J156,0)</f>
        <v>0</v>
      </c>
      <c r="BG156" s="141">
        <f>IF(N156="zákl. přenesená",J156,0)</f>
        <v>0</v>
      </c>
      <c r="BH156" s="141">
        <f>IF(N156="sníž. přenesená",J156,0)</f>
        <v>0</v>
      </c>
      <c r="BI156" s="141">
        <f>IF(N156="nulová",J156,0)</f>
        <v>0</v>
      </c>
      <c r="BJ156" s="18" t="s">
        <v>84</v>
      </c>
      <c r="BK156" s="141">
        <f>ROUND(I156*H156,2)</f>
        <v>0</v>
      </c>
      <c r="BL156" s="18" t="s">
        <v>232</v>
      </c>
      <c r="BM156" s="140" t="s">
        <v>3625</v>
      </c>
    </row>
    <row r="157" spans="2:65" s="13" customFormat="1" ht="11.25">
      <c r="B157" s="149"/>
      <c r="D157" s="143" t="s">
        <v>249</v>
      </c>
      <c r="E157" s="150" t="s">
        <v>19</v>
      </c>
      <c r="F157" s="151" t="s">
        <v>3626</v>
      </c>
      <c r="H157" s="152">
        <v>253.5</v>
      </c>
      <c r="I157" s="153"/>
      <c r="L157" s="149"/>
      <c r="M157" s="154"/>
      <c r="T157" s="155"/>
      <c r="AT157" s="150" t="s">
        <v>249</v>
      </c>
      <c r="AU157" s="150" t="s">
        <v>233</v>
      </c>
      <c r="AV157" s="13" t="s">
        <v>87</v>
      </c>
      <c r="AW157" s="13" t="s">
        <v>37</v>
      </c>
      <c r="AX157" s="13" t="s">
        <v>76</v>
      </c>
      <c r="AY157" s="150" t="s">
        <v>223</v>
      </c>
    </row>
    <row r="158" spans="2:65" s="13" customFormat="1" ht="11.25">
      <c r="B158" s="149"/>
      <c r="D158" s="143" t="s">
        <v>249</v>
      </c>
      <c r="E158" s="150" t="s">
        <v>19</v>
      </c>
      <c r="F158" s="151" t="s">
        <v>3742</v>
      </c>
      <c r="H158" s="152">
        <v>253</v>
      </c>
      <c r="I158" s="153"/>
      <c r="L158" s="149"/>
      <c r="M158" s="154"/>
      <c r="T158" s="155"/>
      <c r="AT158" s="150" t="s">
        <v>249</v>
      </c>
      <c r="AU158" s="150" t="s">
        <v>233</v>
      </c>
      <c r="AV158" s="13" t="s">
        <v>87</v>
      </c>
      <c r="AW158" s="13" t="s">
        <v>37</v>
      </c>
      <c r="AX158" s="13" t="s">
        <v>84</v>
      </c>
      <c r="AY158" s="150" t="s">
        <v>223</v>
      </c>
    </row>
    <row r="159" spans="2:65" s="1" customFormat="1" ht="44.25" customHeight="1">
      <c r="B159" s="34"/>
      <c r="C159" s="129" t="s">
        <v>361</v>
      </c>
      <c r="D159" s="129" t="s">
        <v>227</v>
      </c>
      <c r="E159" s="130" t="s">
        <v>3628</v>
      </c>
      <c r="F159" s="131" t="s">
        <v>3629</v>
      </c>
      <c r="G159" s="132" t="s">
        <v>230</v>
      </c>
      <c r="H159" s="133">
        <v>669</v>
      </c>
      <c r="I159" s="134"/>
      <c r="J159" s="135">
        <f>ROUND(I159*H159,2)</f>
        <v>0</v>
      </c>
      <c r="K159" s="131" t="s">
        <v>272</v>
      </c>
      <c r="L159" s="34"/>
      <c r="M159" s="136" t="s">
        <v>19</v>
      </c>
      <c r="N159" s="137" t="s">
        <v>47</v>
      </c>
      <c r="P159" s="138">
        <f>O159*H159</f>
        <v>0</v>
      </c>
      <c r="Q159" s="138">
        <v>0</v>
      </c>
      <c r="R159" s="138">
        <f>Q159*H159</f>
        <v>0</v>
      </c>
      <c r="S159" s="138">
        <v>0</v>
      </c>
      <c r="T159" s="139">
        <f>S159*H159</f>
        <v>0</v>
      </c>
      <c r="AR159" s="140" t="s">
        <v>232</v>
      </c>
      <c r="AT159" s="140" t="s">
        <v>227</v>
      </c>
      <c r="AU159" s="140" t="s">
        <v>233</v>
      </c>
      <c r="AY159" s="18" t="s">
        <v>223</v>
      </c>
      <c r="BE159" s="141">
        <f>IF(N159="základní",J159,0)</f>
        <v>0</v>
      </c>
      <c r="BF159" s="141">
        <f>IF(N159="snížená",J159,0)</f>
        <v>0</v>
      </c>
      <c r="BG159" s="141">
        <f>IF(N159="zákl. přenesená",J159,0)</f>
        <v>0</v>
      </c>
      <c r="BH159" s="141">
        <f>IF(N159="sníž. přenesená",J159,0)</f>
        <v>0</v>
      </c>
      <c r="BI159" s="141">
        <f>IF(N159="nulová",J159,0)</f>
        <v>0</v>
      </c>
      <c r="BJ159" s="18" t="s">
        <v>84</v>
      </c>
      <c r="BK159" s="141">
        <f>ROUND(I159*H159,2)</f>
        <v>0</v>
      </c>
      <c r="BL159" s="18" t="s">
        <v>232</v>
      </c>
      <c r="BM159" s="140" t="s">
        <v>3630</v>
      </c>
    </row>
    <row r="160" spans="2:65" s="1" customFormat="1" ht="11.25">
      <c r="B160" s="34"/>
      <c r="D160" s="163" t="s">
        <v>274</v>
      </c>
      <c r="F160" s="164" t="s">
        <v>3631</v>
      </c>
      <c r="I160" s="165"/>
      <c r="L160" s="34"/>
      <c r="M160" s="166"/>
      <c r="T160" s="55"/>
      <c r="AT160" s="18" t="s">
        <v>274</v>
      </c>
      <c r="AU160" s="18" t="s">
        <v>233</v>
      </c>
    </row>
    <row r="161" spans="2:65" s="13" customFormat="1" ht="11.25">
      <c r="B161" s="149"/>
      <c r="D161" s="143" t="s">
        <v>249</v>
      </c>
      <c r="E161" s="150" t="s">
        <v>19</v>
      </c>
      <c r="F161" s="151" t="s">
        <v>3743</v>
      </c>
      <c r="H161" s="152">
        <v>669</v>
      </c>
      <c r="I161" s="153"/>
      <c r="L161" s="149"/>
      <c r="M161" s="154"/>
      <c r="T161" s="155"/>
      <c r="AT161" s="150" t="s">
        <v>249</v>
      </c>
      <c r="AU161" s="150" t="s">
        <v>233</v>
      </c>
      <c r="AV161" s="13" t="s">
        <v>87</v>
      </c>
      <c r="AW161" s="13" t="s">
        <v>37</v>
      </c>
      <c r="AX161" s="13" t="s">
        <v>84</v>
      </c>
      <c r="AY161" s="150" t="s">
        <v>223</v>
      </c>
    </row>
    <row r="162" spans="2:65" s="1" customFormat="1" ht="16.5" customHeight="1">
      <c r="B162" s="34"/>
      <c r="C162" s="174" t="s">
        <v>369</v>
      </c>
      <c r="D162" s="174" t="s">
        <v>314</v>
      </c>
      <c r="E162" s="175" t="s">
        <v>3610</v>
      </c>
      <c r="F162" s="176" t="s">
        <v>3611</v>
      </c>
      <c r="G162" s="177" t="s">
        <v>247</v>
      </c>
      <c r="H162" s="178">
        <v>1.673</v>
      </c>
      <c r="I162" s="179"/>
      <c r="J162" s="180">
        <f>ROUND(I162*H162,2)</f>
        <v>0</v>
      </c>
      <c r="K162" s="176" t="s">
        <v>272</v>
      </c>
      <c r="L162" s="181"/>
      <c r="M162" s="182" t="s">
        <v>19</v>
      </c>
      <c r="N162" s="183" t="s">
        <v>47</v>
      </c>
      <c r="P162" s="138">
        <f>O162*H162</f>
        <v>0</v>
      </c>
      <c r="Q162" s="138">
        <v>0.22</v>
      </c>
      <c r="R162" s="138">
        <f>Q162*H162</f>
        <v>0.36806</v>
      </c>
      <c r="S162" s="138">
        <v>0</v>
      </c>
      <c r="T162" s="139">
        <f>S162*H162</f>
        <v>0</v>
      </c>
      <c r="AR162" s="140" t="s">
        <v>268</v>
      </c>
      <c r="AT162" s="140" t="s">
        <v>314</v>
      </c>
      <c r="AU162" s="140" t="s">
        <v>233</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3633</v>
      </c>
    </row>
    <row r="163" spans="2:65" s="13" customFormat="1" ht="11.25">
      <c r="B163" s="149"/>
      <c r="D163" s="143" t="s">
        <v>249</v>
      </c>
      <c r="E163" s="150" t="s">
        <v>19</v>
      </c>
      <c r="F163" s="151" t="s">
        <v>3743</v>
      </c>
      <c r="H163" s="152">
        <v>669</v>
      </c>
      <c r="I163" s="153"/>
      <c r="L163" s="149"/>
      <c r="M163" s="154"/>
      <c r="T163" s="155"/>
      <c r="AT163" s="150" t="s">
        <v>249</v>
      </c>
      <c r="AU163" s="150" t="s">
        <v>233</v>
      </c>
      <c r="AV163" s="13" t="s">
        <v>87</v>
      </c>
      <c r="AW163" s="13" t="s">
        <v>37</v>
      </c>
      <c r="AX163" s="13" t="s">
        <v>84</v>
      </c>
      <c r="AY163" s="150" t="s">
        <v>223</v>
      </c>
    </row>
    <row r="164" spans="2:65" s="13" customFormat="1" ht="11.25">
      <c r="B164" s="149"/>
      <c r="D164" s="143" t="s">
        <v>249</v>
      </c>
      <c r="F164" s="151" t="s">
        <v>3744</v>
      </c>
      <c r="H164" s="152">
        <v>1.673</v>
      </c>
      <c r="I164" s="153"/>
      <c r="L164" s="149"/>
      <c r="M164" s="154"/>
      <c r="T164" s="155"/>
      <c r="AT164" s="150" t="s">
        <v>249</v>
      </c>
      <c r="AU164" s="150" t="s">
        <v>233</v>
      </c>
      <c r="AV164" s="13" t="s">
        <v>87</v>
      </c>
      <c r="AW164" s="13" t="s">
        <v>4</v>
      </c>
      <c r="AX164" s="13" t="s">
        <v>84</v>
      </c>
      <c r="AY164" s="150" t="s">
        <v>223</v>
      </c>
    </row>
    <row r="165" spans="2:65" s="1" customFormat="1" ht="16.5" customHeight="1">
      <c r="B165" s="34"/>
      <c r="C165" s="129" t="s">
        <v>7</v>
      </c>
      <c r="D165" s="129" t="s">
        <v>227</v>
      </c>
      <c r="E165" s="130" t="s">
        <v>3635</v>
      </c>
      <c r="F165" s="131" t="s">
        <v>3636</v>
      </c>
      <c r="G165" s="132" t="s">
        <v>230</v>
      </c>
      <c r="H165" s="133">
        <v>669</v>
      </c>
      <c r="I165" s="134"/>
      <c r="J165" s="135">
        <f>ROUND(I165*H165,2)</f>
        <v>0</v>
      </c>
      <c r="K165" s="131" t="s">
        <v>231</v>
      </c>
      <c r="L165" s="34"/>
      <c r="M165" s="136" t="s">
        <v>19</v>
      </c>
      <c r="N165" s="137" t="s">
        <v>47</v>
      </c>
      <c r="P165" s="138">
        <f>O165*H165</f>
        <v>0</v>
      </c>
      <c r="Q165" s="138">
        <v>0</v>
      </c>
      <c r="R165" s="138">
        <f>Q165*H165</f>
        <v>0</v>
      </c>
      <c r="S165" s="138">
        <v>0</v>
      </c>
      <c r="T165" s="139">
        <f>S165*H165</f>
        <v>0</v>
      </c>
      <c r="AR165" s="140" t="s">
        <v>232</v>
      </c>
      <c r="AT165" s="140" t="s">
        <v>227</v>
      </c>
      <c r="AU165" s="140" t="s">
        <v>233</v>
      </c>
      <c r="AY165" s="18" t="s">
        <v>223</v>
      </c>
      <c r="BE165" s="141">
        <f>IF(N165="základní",J165,0)</f>
        <v>0</v>
      </c>
      <c r="BF165" s="141">
        <f>IF(N165="snížená",J165,0)</f>
        <v>0</v>
      </c>
      <c r="BG165" s="141">
        <f>IF(N165="zákl. přenesená",J165,0)</f>
        <v>0</v>
      </c>
      <c r="BH165" s="141">
        <f>IF(N165="sníž. přenesená",J165,0)</f>
        <v>0</v>
      </c>
      <c r="BI165" s="141">
        <f>IF(N165="nulová",J165,0)</f>
        <v>0</v>
      </c>
      <c r="BJ165" s="18" t="s">
        <v>84</v>
      </c>
      <c r="BK165" s="141">
        <f>ROUND(I165*H165,2)</f>
        <v>0</v>
      </c>
      <c r="BL165" s="18" t="s">
        <v>232</v>
      </c>
      <c r="BM165" s="140" t="s">
        <v>3637</v>
      </c>
    </row>
    <row r="166" spans="2:65" s="13" customFormat="1" ht="11.25">
      <c r="B166" s="149"/>
      <c r="D166" s="143" t="s">
        <v>249</v>
      </c>
      <c r="E166" s="150" t="s">
        <v>19</v>
      </c>
      <c r="F166" s="151" t="s">
        <v>3743</v>
      </c>
      <c r="H166" s="152">
        <v>669</v>
      </c>
      <c r="I166" s="153"/>
      <c r="L166" s="149"/>
      <c r="M166" s="154"/>
      <c r="T166" s="155"/>
      <c r="AT166" s="150" t="s">
        <v>249</v>
      </c>
      <c r="AU166" s="150" t="s">
        <v>233</v>
      </c>
      <c r="AV166" s="13" t="s">
        <v>87</v>
      </c>
      <c r="AW166" s="13" t="s">
        <v>37</v>
      </c>
      <c r="AX166" s="13" t="s">
        <v>84</v>
      </c>
      <c r="AY166" s="150" t="s">
        <v>223</v>
      </c>
    </row>
    <row r="167" spans="2:65" s="1" customFormat="1" ht="21.75" customHeight="1">
      <c r="B167" s="34"/>
      <c r="C167" s="174" t="s">
        <v>382</v>
      </c>
      <c r="D167" s="174" t="s">
        <v>314</v>
      </c>
      <c r="E167" s="175" t="s">
        <v>3638</v>
      </c>
      <c r="F167" s="176" t="s">
        <v>3639</v>
      </c>
      <c r="G167" s="177" t="s">
        <v>230</v>
      </c>
      <c r="H167" s="178">
        <v>266</v>
      </c>
      <c r="I167" s="179"/>
      <c r="J167" s="180">
        <f>ROUND(I167*H167,2)</f>
        <v>0</v>
      </c>
      <c r="K167" s="176" t="s">
        <v>231</v>
      </c>
      <c r="L167" s="181"/>
      <c r="M167" s="182" t="s">
        <v>19</v>
      </c>
      <c r="N167" s="183" t="s">
        <v>47</v>
      </c>
      <c r="P167" s="138">
        <f>O167*H167</f>
        <v>0</v>
      </c>
      <c r="Q167" s="138">
        <v>8.9999999999999993E-3</v>
      </c>
      <c r="R167" s="138">
        <f>Q167*H167</f>
        <v>2.3939999999999997</v>
      </c>
      <c r="S167" s="138">
        <v>0</v>
      </c>
      <c r="T167" s="139">
        <f>S167*H167</f>
        <v>0</v>
      </c>
      <c r="AR167" s="140" t="s">
        <v>268</v>
      </c>
      <c r="AT167" s="140" t="s">
        <v>314</v>
      </c>
      <c r="AU167" s="140" t="s">
        <v>233</v>
      </c>
      <c r="AY167" s="18" t="s">
        <v>223</v>
      </c>
      <c r="BE167" s="141">
        <f>IF(N167="základní",J167,0)</f>
        <v>0</v>
      </c>
      <c r="BF167" s="141">
        <f>IF(N167="snížená",J167,0)</f>
        <v>0</v>
      </c>
      <c r="BG167" s="141">
        <f>IF(N167="zákl. přenesená",J167,0)</f>
        <v>0</v>
      </c>
      <c r="BH167" s="141">
        <f>IF(N167="sníž. přenesená",J167,0)</f>
        <v>0</v>
      </c>
      <c r="BI167" s="141">
        <f>IF(N167="nulová",J167,0)</f>
        <v>0</v>
      </c>
      <c r="BJ167" s="18" t="s">
        <v>84</v>
      </c>
      <c r="BK167" s="141">
        <f>ROUND(I167*H167,2)</f>
        <v>0</v>
      </c>
      <c r="BL167" s="18" t="s">
        <v>232</v>
      </c>
      <c r="BM167" s="140" t="s">
        <v>3640</v>
      </c>
    </row>
    <row r="168" spans="2:65" s="13" customFormat="1" ht="11.25">
      <c r="B168" s="149"/>
      <c r="D168" s="143" t="s">
        <v>249</v>
      </c>
      <c r="E168" s="150" t="s">
        <v>19</v>
      </c>
      <c r="F168" s="151" t="s">
        <v>3641</v>
      </c>
      <c r="H168" s="152">
        <v>266</v>
      </c>
      <c r="I168" s="153"/>
      <c r="L168" s="149"/>
      <c r="M168" s="154"/>
      <c r="T168" s="155"/>
      <c r="AT168" s="150" t="s">
        <v>249</v>
      </c>
      <c r="AU168" s="150" t="s">
        <v>233</v>
      </c>
      <c r="AV168" s="13" t="s">
        <v>87</v>
      </c>
      <c r="AW168" s="13" t="s">
        <v>37</v>
      </c>
      <c r="AX168" s="13" t="s">
        <v>84</v>
      </c>
      <c r="AY168" s="150" t="s">
        <v>223</v>
      </c>
    </row>
    <row r="169" spans="2:65" s="1" customFormat="1" ht="16.5" customHeight="1">
      <c r="B169" s="34"/>
      <c r="C169" s="174" t="s">
        <v>391</v>
      </c>
      <c r="D169" s="174" t="s">
        <v>314</v>
      </c>
      <c r="E169" s="175" t="s">
        <v>3642</v>
      </c>
      <c r="F169" s="176" t="s">
        <v>3643</v>
      </c>
      <c r="G169" s="177" t="s">
        <v>230</v>
      </c>
      <c r="H169" s="178">
        <v>128</v>
      </c>
      <c r="I169" s="179"/>
      <c r="J169" s="180">
        <f>ROUND(I169*H169,2)</f>
        <v>0</v>
      </c>
      <c r="K169" s="176" t="s">
        <v>231</v>
      </c>
      <c r="L169" s="181"/>
      <c r="M169" s="182" t="s">
        <v>19</v>
      </c>
      <c r="N169" s="183" t="s">
        <v>47</v>
      </c>
      <c r="P169" s="138">
        <f>O169*H169</f>
        <v>0</v>
      </c>
      <c r="Q169" s="138">
        <v>8.9999999999999993E-3</v>
      </c>
      <c r="R169" s="138">
        <f>Q169*H169</f>
        <v>1.1519999999999999</v>
      </c>
      <c r="S169" s="138">
        <v>0</v>
      </c>
      <c r="T169" s="139">
        <f>S169*H169</f>
        <v>0</v>
      </c>
      <c r="AR169" s="140" t="s">
        <v>268</v>
      </c>
      <c r="AT169" s="140" t="s">
        <v>314</v>
      </c>
      <c r="AU169" s="140" t="s">
        <v>233</v>
      </c>
      <c r="AY169" s="18" t="s">
        <v>223</v>
      </c>
      <c r="BE169" s="141">
        <f>IF(N169="základní",J169,0)</f>
        <v>0</v>
      </c>
      <c r="BF169" s="141">
        <f>IF(N169="snížená",J169,0)</f>
        <v>0</v>
      </c>
      <c r="BG169" s="141">
        <f>IF(N169="zákl. přenesená",J169,0)</f>
        <v>0</v>
      </c>
      <c r="BH169" s="141">
        <f>IF(N169="sníž. přenesená",J169,0)</f>
        <v>0</v>
      </c>
      <c r="BI169" s="141">
        <f>IF(N169="nulová",J169,0)</f>
        <v>0</v>
      </c>
      <c r="BJ169" s="18" t="s">
        <v>84</v>
      </c>
      <c r="BK169" s="141">
        <f>ROUND(I169*H169,2)</f>
        <v>0</v>
      </c>
      <c r="BL169" s="18" t="s">
        <v>232</v>
      </c>
      <c r="BM169" s="140" t="s">
        <v>3644</v>
      </c>
    </row>
    <row r="170" spans="2:65" s="13" customFormat="1" ht="11.25">
      <c r="B170" s="149"/>
      <c r="D170" s="143" t="s">
        <v>249</v>
      </c>
      <c r="E170" s="150" t="s">
        <v>19</v>
      </c>
      <c r="F170" s="151" t="s">
        <v>3645</v>
      </c>
      <c r="H170" s="152">
        <v>128.5</v>
      </c>
      <c r="I170" s="153"/>
      <c r="L170" s="149"/>
      <c r="M170" s="154"/>
      <c r="T170" s="155"/>
      <c r="AT170" s="150" t="s">
        <v>249</v>
      </c>
      <c r="AU170" s="150" t="s">
        <v>233</v>
      </c>
      <c r="AV170" s="13" t="s">
        <v>87</v>
      </c>
      <c r="AW170" s="13" t="s">
        <v>37</v>
      </c>
      <c r="AX170" s="13" t="s">
        <v>76</v>
      </c>
      <c r="AY170" s="150" t="s">
        <v>223</v>
      </c>
    </row>
    <row r="171" spans="2:65" s="13" customFormat="1" ht="11.25">
      <c r="B171" s="149"/>
      <c r="D171" s="143" t="s">
        <v>249</v>
      </c>
      <c r="E171" s="150" t="s">
        <v>19</v>
      </c>
      <c r="F171" s="151" t="s">
        <v>485</v>
      </c>
      <c r="H171" s="152">
        <v>128</v>
      </c>
      <c r="I171" s="153"/>
      <c r="L171" s="149"/>
      <c r="M171" s="154"/>
      <c r="T171" s="155"/>
      <c r="AT171" s="150" t="s">
        <v>249</v>
      </c>
      <c r="AU171" s="150" t="s">
        <v>233</v>
      </c>
      <c r="AV171" s="13" t="s">
        <v>87</v>
      </c>
      <c r="AW171" s="13" t="s">
        <v>37</v>
      </c>
      <c r="AX171" s="13" t="s">
        <v>84</v>
      </c>
      <c r="AY171" s="150" t="s">
        <v>223</v>
      </c>
    </row>
    <row r="172" spans="2:65" s="1" customFormat="1" ht="24.2" customHeight="1">
      <c r="B172" s="34"/>
      <c r="C172" s="174" t="s">
        <v>397</v>
      </c>
      <c r="D172" s="174" t="s">
        <v>314</v>
      </c>
      <c r="E172" s="175" t="s">
        <v>3647</v>
      </c>
      <c r="F172" s="176" t="s">
        <v>3648</v>
      </c>
      <c r="G172" s="177" t="s">
        <v>230</v>
      </c>
      <c r="H172" s="178">
        <v>21</v>
      </c>
      <c r="I172" s="179"/>
      <c r="J172" s="180">
        <f>ROUND(I172*H172,2)</f>
        <v>0</v>
      </c>
      <c r="K172" s="176" t="s">
        <v>231</v>
      </c>
      <c r="L172" s="181"/>
      <c r="M172" s="182" t="s">
        <v>19</v>
      </c>
      <c r="N172" s="183" t="s">
        <v>47</v>
      </c>
      <c r="P172" s="138">
        <f>O172*H172</f>
        <v>0</v>
      </c>
      <c r="Q172" s="138">
        <v>8.9999999999999993E-3</v>
      </c>
      <c r="R172" s="138">
        <f>Q172*H172</f>
        <v>0.18899999999999997</v>
      </c>
      <c r="S172" s="138">
        <v>0</v>
      </c>
      <c r="T172" s="139">
        <f>S172*H172</f>
        <v>0</v>
      </c>
      <c r="AR172" s="140" t="s">
        <v>268</v>
      </c>
      <c r="AT172" s="140" t="s">
        <v>314</v>
      </c>
      <c r="AU172" s="140" t="s">
        <v>233</v>
      </c>
      <c r="AY172" s="18" t="s">
        <v>223</v>
      </c>
      <c r="BE172" s="141">
        <f>IF(N172="základní",J172,0)</f>
        <v>0</v>
      </c>
      <c r="BF172" s="141">
        <f>IF(N172="snížená",J172,0)</f>
        <v>0</v>
      </c>
      <c r="BG172" s="141">
        <f>IF(N172="zákl. přenesená",J172,0)</f>
        <v>0</v>
      </c>
      <c r="BH172" s="141">
        <f>IF(N172="sníž. přenesená",J172,0)</f>
        <v>0</v>
      </c>
      <c r="BI172" s="141">
        <f>IF(N172="nulová",J172,0)</f>
        <v>0</v>
      </c>
      <c r="BJ172" s="18" t="s">
        <v>84</v>
      </c>
      <c r="BK172" s="141">
        <f>ROUND(I172*H172,2)</f>
        <v>0</v>
      </c>
      <c r="BL172" s="18" t="s">
        <v>232</v>
      </c>
      <c r="BM172" s="140" t="s">
        <v>3649</v>
      </c>
    </row>
    <row r="173" spans="2:65" s="13" customFormat="1" ht="11.25">
      <c r="B173" s="149"/>
      <c r="D173" s="143" t="s">
        <v>249</v>
      </c>
      <c r="E173" s="150" t="s">
        <v>19</v>
      </c>
      <c r="F173" s="151" t="s">
        <v>3650</v>
      </c>
      <c r="H173" s="152">
        <v>21</v>
      </c>
      <c r="I173" s="153"/>
      <c r="L173" s="149"/>
      <c r="M173" s="154"/>
      <c r="T173" s="155"/>
      <c r="AT173" s="150" t="s">
        <v>249</v>
      </c>
      <c r="AU173" s="150" t="s">
        <v>233</v>
      </c>
      <c r="AV173" s="13" t="s">
        <v>87</v>
      </c>
      <c r="AW173" s="13" t="s">
        <v>37</v>
      </c>
      <c r="AX173" s="13" t="s">
        <v>84</v>
      </c>
      <c r="AY173" s="150" t="s">
        <v>223</v>
      </c>
    </row>
    <row r="174" spans="2:65" s="1" customFormat="1" ht="16.5" customHeight="1">
      <c r="B174" s="34"/>
      <c r="C174" s="174" t="s">
        <v>405</v>
      </c>
      <c r="D174" s="174" t="s">
        <v>314</v>
      </c>
      <c r="E174" s="175" t="s">
        <v>3651</v>
      </c>
      <c r="F174" s="176" t="s">
        <v>3652</v>
      </c>
      <c r="G174" s="177" t="s">
        <v>230</v>
      </c>
      <c r="H174" s="178">
        <v>77</v>
      </c>
      <c r="I174" s="179"/>
      <c r="J174" s="180">
        <f>ROUND(I174*H174,2)</f>
        <v>0</v>
      </c>
      <c r="K174" s="176" t="s">
        <v>231</v>
      </c>
      <c r="L174" s="181"/>
      <c r="M174" s="182" t="s">
        <v>19</v>
      </c>
      <c r="N174" s="183" t="s">
        <v>47</v>
      </c>
      <c r="P174" s="138">
        <f>O174*H174</f>
        <v>0</v>
      </c>
      <c r="Q174" s="138">
        <v>8.9999999999999993E-3</v>
      </c>
      <c r="R174" s="138">
        <f>Q174*H174</f>
        <v>0.69299999999999995</v>
      </c>
      <c r="S174" s="138">
        <v>0</v>
      </c>
      <c r="T174" s="139">
        <f>S174*H174</f>
        <v>0</v>
      </c>
      <c r="AR174" s="140" t="s">
        <v>268</v>
      </c>
      <c r="AT174" s="140" t="s">
        <v>314</v>
      </c>
      <c r="AU174" s="140" t="s">
        <v>233</v>
      </c>
      <c r="AY174" s="18" t="s">
        <v>223</v>
      </c>
      <c r="BE174" s="141">
        <f>IF(N174="základní",J174,0)</f>
        <v>0</v>
      </c>
      <c r="BF174" s="141">
        <f>IF(N174="snížená",J174,0)</f>
        <v>0</v>
      </c>
      <c r="BG174" s="141">
        <f>IF(N174="zákl. přenesená",J174,0)</f>
        <v>0</v>
      </c>
      <c r="BH174" s="141">
        <f>IF(N174="sníž. přenesená",J174,0)</f>
        <v>0</v>
      </c>
      <c r="BI174" s="141">
        <f>IF(N174="nulová",J174,0)</f>
        <v>0</v>
      </c>
      <c r="BJ174" s="18" t="s">
        <v>84</v>
      </c>
      <c r="BK174" s="141">
        <f>ROUND(I174*H174,2)</f>
        <v>0</v>
      </c>
      <c r="BL174" s="18" t="s">
        <v>232</v>
      </c>
      <c r="BM174" s="140" t="s">
        <v>3745</v>
      </c>
    </row>
    <row r="175" spans="2:65" s="13" customFormat="1" ht="11.25">
      <c r="B175" s="149"/>
      <c r="D175" s="143" t="s">
        <v>249</v>
      </c>
      <c r="E175" s="150" t="s">
        <v>19</v>
      </c>
      <c r="F175" s="151" t="s">
        <v>3654</v>
      </c>
      <c r="H175" s="152">
        <v>77.5</v>
      </c>
      <c r="I175" s="153"/>
      <c r="L175" s="149"/>
      <c r="M175" s="154"/>
      <c r="T175" s="155"/>
      <c r="AT175" s="150" t="s">
        <v>249</v>
      </c>
      <c r="AU175" s="150" t="s">
        <v>233</v>
      </c>
      <c r="AV175" s="13" t="s">
        <v>87</v>
      </c>
      <c r="AW175" s="13" t="s">
        <v>37</v>
      </c>
      <c r="AX175" s="13" t="s">
        <v>76</v>
      </c>
      <c r="AY175" s="150" t="s">
        <v>223</v>
      </c>
    </row>
    <row r="176" spans="2:65" s="13" customFormat="1" ht="11.25">
      <c r="B176" s="149"/>
      <c r="D176" s="143" t="s">
        <v>249</v>
      </c>
      <c r="E176" s="150" t="s">
        <v>19</v>
      </c>
      <c r="F176" s="151" t="s">
        <v>712</v>
      </c>
      <c r="H176" s="152">
        <v>77</v>
      </c>
      <c r="I176" s="153"/>
      <c r="L176" s="149"/>
      <c r="M176" s="154"/>
      <c r="T176" s="155"/>
      <c r="AT176" s="150" t="s">
        <v>249</v>
      </c>
      <c r="AU176" s="150" t="s">
        <v>233</v>
      </c>
      <c r="AV176" s="13" t="s">
        <v>87</v>
      </c>
      <c r="AW176" s="13" t="s">
        <v>37</v>
      </c>
      <c r="AX176" s="13" t="s">
        <v>84</v>
      </c>
      <c r="AY176" s="150" t="s">
        <v>223</v>
      </c>
    </row>
    <row r="177" spans="2:65" s="1" customFormat="1" ht="24.2" customHeight="1">
      <c r="B177" s="34"/>
      <c r="C177" s="174" t="s">
        <v>411</v>
      </c>
      <c r="D177" s="174" t="s">
        <v>314</v>
      </c>
      <c r="E177" s="175" t="s">
        <v>3655</v>
      </c>
      <c r="F177" s="176" t="s">
        <v>3656</v>
      </c>
      <c r="G177" s="177" t="s">
        <v>230</v>
      </c>
      <c r="H177" s="178">
        <v>177</v>
      </c>
      <c r="I177" s="179"/>
      <c r="J177" s="180">
        <f>ROUND(I177*H177,2)</f>
        <v>0</v>
      </c>
      <c r="K177" s="176" t="s">
        <v>231</v>
      </c>
      <c r="L177" s="181"/>
      <c r="M177" s="182" t="s">
        <v>19</v>
      </c>
      <c r="N177" s="183" t="s">
        <v>47</v>
      </c>
      <c r="P177" s="138">
        <f>O177*H177</f>
        <v>0</v>
      </c>
      <c r="Q177" s="138">
        <v>8.9999999999999993E-3</v>
      </c>
      <c r="R177" s="138">
        <f>Q177*H177</f>
        <v>1.593</v>
      </c>
      <c r="S177" s="138">
        <v>0</v>
      </c>
      <c r="T177" s="139">
        <f>S177*H177</f>
        <v>0</v>
      </c>
      <c r="AR177" s="140" t="s">
        <v>268</v>
      </c>
      <c r="AT177" s="140" t="s">
        <v>314</v>
      </c>
      <c r="AU177" s="140" t="s">
        <v>233</v>
      </c>
      <c r="AY177" s="18" t="s">
        <v>223</v>
      </c>
      <c r="BE177" s="141">
        <f>IF(N177="základní",J177,0)</f>
        <v>0</v>
      </c>
      <c r="BF177" s="141">
        <f>IF(N177="snížená",J177,0)</f>
        <v>0</v>
      </c>
      <c r="BG177" s="141">
        <f>IF(N177="zákl. přenesená",J177,0)</f>
        <v>0</v>
      </c>
      <c r="BH177" s="141">
        <f>IF(N177="sníž. přenesená",J177,0)</f>
        <v>0</v>
      </c>
      <c r="BI177" s="141">
        <f>IF(N177="nulová",J177,0)</f>
        <v>0</v>
      </c>
      <c r="BJ177" s="18" t="s">
        <v>84</v>
      </c>
      <c r="BK177" s="141">
        <f>ROUND(I177*H177,2)</f>
        <v>0</v>
      </c>
      <c r="BL177" s="18" t="s">
        <v>232</v>
      </c>
      <c r="BM177" s="140" t="s">
        <v>3657</v>
      </c>
    </row>
    <row r="178" spans="2:65" s="13" customFormat="1" ht="11.25">
      <c r="B178" s="149"/>
      <c r="D178" s="143" t="s">
        <v>249</v>
      </c>
      <c r="E178" s="150" t="s">
        <v>19</v>
      </c>
      <c r="F178" s="151" t="s">
        <v>3658</v>
      </c>
      <c r="H178" s="152">
        <v>176.5</v>
      </c>
      <c r="I178" s="153"/>
      <c r="L178" s="149"/>
      <c r="M178" s="154"/>
      <c r="T178" s="155"/>
      <c r="AT178" s="150" t="s">
        <v>249</v>
      </c>
      <c r="AU178" s="150" t="s">
        <v>233</v>
      </c>
      <c r="AV178" s="13" t="s">
        <v>87</v>
      </c>
      <c r="AW178" s="13" t="s">
        <v>37</v>
      </c>
      <c r="AX178" s="13" t="s">
        <v>76</v>
      </c>
      <c r="AY178" s="150" t="s">
        <v>223</v>
      </c>
    </row>
    <row r="179" spans="2:65" s="13" customFormat="1" ht="11.25">
      <c r="B179" s="149"/>
      <c r="D179" s="143" t="s">
        <v>249</v>
      </c>
      <c r="E179" s="150" t="s">
        <v>19</v>
      </c>
      <c r="F179" s="151" t="s">
        <v>3746</v>
      </c>
      <c r="H179" s="152">
        <v>177</v>
      </c>
      <c r="I179" s="153"/>
      <c r="L179" s="149"/>
      <c r="M179" s="154"/>
      <c r="T179" s="155"/>
      <c r="AT179" s="150" t="s">
        <v>249</v>
      </c>
      <c r="AU179" s="150" t="s">
        <v>233</v>
      </c>
      <c r="AV179" s="13" t="s">
        <v>87</v>
      </c>
      <c r="AW179" s="13" t="s">
        <v>37</v>
      </c>
      <c r="AX179" s="13" t="s">
        <v>84</v>
      </c>
      <c r="AY179" s="150" t="s">
        <v>223</v>
      </c>
    </row>
    <row r="180" spans="2:65" s="1" customFormat="1" ht="24.2" customHeight="1">
      <c r="B180" s="34"/>
      <c r="C180" s="129" t="s">
        <v>416</v>
      </c>
      <c r="D180" s="129" t="s">
        <v>227</v>
      </c>
      <c r="E180" s="130" t="s">
        <v>3660</v>
      </c>
      <c r="F180" s="131" t="s">
        <v>3661</v>
      </c>
      <c r="G180" s="132" t="s">
        <v>271</v>
      </c>
      <c r="H180" s="133">
        <v>325</v>
      </c>
      <c r="I180" s="134"/>
      <c r="J180" s="135">
        <f>ROUND(I180*H180,2)</f>
        <v>0</v>
      </c>
      <c r="K180" s="131" t="s">
        <v>231</v>
      </c>
      <c r="L180" s="34"/>
      <c r="M180" s="136" t="s">
        <v>19</v>
      </c>
      <c r="N180" s="137" t="s">
        <v>47</v>
      </c>
      <c r="P180" s="138">
        <f>O180*H180</f>
        <v>0</v>
      </c>
      <c r="Q180" s="138">
        <v>0</v>
      </c>
      <c r="R180" s="138">
        <f>Q180*H180</f>
        <v>0</v>
      </c>
      <c r="S180" s="138">
        <v>0</v>
      </c>
      <c r="T180" s="139">
        <f>S180*H180</f>
        <v>0</v>
      </c>
      <c r="AR180" s="140" t="s">
        <v>232</v>
      </c>
      <c r="AT180" s="140" t="s">
        <v>227</v>
      </c>
      <c r="AU180" s="140" t="s">
        <v>233</v>
      </c>
      <c r="AY180" s="18" t="s">
        <v>223</v>
      </c>
      <c r="BE180" s="141">
        <f>IF(N180="základní",J180,0)</f>
        <v>0</v>
      </c>
      <c r="BF180" s="141">
        <f>IF(N180="snížená",J180,0)</f>
        <v>0</v>
      </c>
      <c r="BG180" s="141">
        <f>IF(N180="zákl. přenesená",J180,0)</f>
        <v>0</v>
      </c>
      <c r="BH180" s="141">
        <f>IF(N180="sníž. přenesená",J180,0)</f>
        <v>0</v>
      </c>
      <c r="BI180" s="141">
        <f>IF(N180="nulová",J180,0)</f>
        <v>0</v>
      </c>
      <c r="BJ180" s="18" t="s">
        <v>84</v>
      </c>
      <c r="BK180" s="141">
        <f>ROUND(I180*H180,2)</f>
        <v>0</v>
      </c>
      <c r="BL180" s="18" t="s">
        <v>232</v>
      </c>
      <c r="BM180" s="140" t="s">
        <v>3662</v>
      </c>
    </row>
    <row r="181" spans="2:65" s="13" customFormat="1" ht="11.25">
      <c r="B181" s="149"/>
      <c r="D181" s="143" t="s">
        <v>249</v>
      </c>
      <c r="E181" s="150" t="s">
        <v>19</v>
      </c>
      <c r="F181" s="151" t="s">
        <v>3663</v>
      </c>
      <c r="H181" s="152">
        <v>325</v>
      </c>
      <c r="I181" s="153"/>
      <c r="L181" s="149"/>
      <c r="M181" s="154"/>
      <c r="T181" s="155"/>
      <c r="AT181" s="150" t="s">
        <v>249</v>
      </c>
      <c r="AU181" s="150" t="s">
        <v>233</v>
      </c>
      <c r="AV181" s="13" t="s">
        <v>87</v>
      </c>
      <c r="AW181" s="13" t="s">
        <v>37</v>
      </c>
      <c r="AX181" s="13" t="s">
        <v>84</v>
      </c>
      <c r="AY181" s="150" t="s">
        <v>223</v>
      </c>
    </row>
    <row r="182" spans="2:65" s="1" customFormat="1" ht="16.5" customHeight="1">
      <c r="B182" s="34"/>
      <c r="C182" s="174" t="s">
        <v>421</v>
      </c>
      <c r="D182" s="174" t="s">
        <v>314</v>
      </c>
      <c r="E182" s="175" t="s">
        <v>3664</v>
      </c>
      <c r="F182" s="176" t="s">
        <v>3665</v>
      </c>
      <c r="G182" s="177" t="s">
        <v>247</v>
      </c>
      <c r="H182" s="178">
        <v>33.475000000000001</v>
      </c>
      <c r="I182" s="179"/>
      <c r="J182" s="180">
        <f>ROUND(I182*H182,2)</f>
        <v>0</v>
      </c>
      <c r="K182" s="176" t="s">
        <v>231</v>
      </c>
      <c r="L182" s="181"/>
      <c r="M182" s="182" t="s">
        <v>19</v>
      </c>
      <c r="N182" s="183" t="s">
        <v>47</v>
      </c>
      <c r="P182" s="138">
        <f>O182*H182</f>
        <v>0</v>
      </c>
      <c r="Q182" s="138">
        <v>0.2</v>
      </c>
      <c r="R182" s="138">
        <f>Q182*H182</f>
        <v>6.6950000000000003</v>
      </c>
      <c r="S182" s="138">
        <v>0</v>
      </c>
      <c r="T182" s="139">
        <f>S182*H182</f>
        <v>0</v>
      </c>
      <c r="AR182" s="140" t="s">
        <v>268</v>
      </c>
      <c r="AT182" s="140" t="s">
        <v>314</v>
      </c>
      <c r="AU182" s="140" t="s">
        <v>233</v>
      </c>
      <c r="AY182" s="18" t="s">
        <v>223</v>
      </c>
      <c r="BE182" s="141">
        <f>IF(N182="základní",J182,0)</f>
        <v>0</v>
      </c>
      <c r="BF182" s="141">
        <f>IF(N182="snížená",J182,0)</f>
        <v>0</v>
      </c>
      <c r="BG182" s="141">
        <f>IF(N182="zákl. přenesená",J182,0)</f>
        <v>0</v>
      </c>
      <c r="BH182" s="141">
        <f>IF(N182="sníž. přenesená",J182,0)</f>
        <v>0</v>
      </c>
      <c r="BI182" s="141">
        <f>IF(N182="nulová",J182,0)</f>
        <v>0</v>
      </c>
      <c r="BJ182" s="18" t="s">
        <v>84</v>
      </c>
      <c r="BK182" s="141">
        <f>ROUND(I182*H182,2)</f>
        <v>0</v>
      </c>
      <c r="BL182" s="18" t="s">
        <v>232</v>
      </c>
      <c r="BM182" s="140" t="s">
        <v>3666</v>
      </c>
    </row>
    <row r="183" spans="2:65" s="13" customFormat="1" ht="11.25">
      <c r="B183" s="149"/>
      <c r="D183" s="143" t="s">
        <v>249</v>
      </c>
      <c r="E183" s="150" t="s">
        <v>19</v>
      </c>
      <c r="F183" s="151" t="s">
        <v>3667</v>
      </c>
      <c r="H183" s="152">
        <v>325</v>
      </c>
      <c r="I183" s="153"/>
      <c r="L183" s="149"/>
      <c r="M183" s="154"/>
      <c r="T183" s="155"/>
      <c r="AT183" s="150" t="s">
        <v>249</v>
      </c>
      <c r="AU183" s="150" t="s">
        <v>233</v>
      </c>
      <c r="AV183" s="13" t="s">
        <v>87</v>
      </c>
      <c r="AW183" s="13" t="s">
        <v>37</v>
      </c>
      <c r="AX183" s="13" t="s">
        <v>84</v>
      </c>
      <c r="AY183" s="150" t="s">
        <v>223</v>
      </c>
    </row>
    <row r="184" spans="2:65" s="13" customFormat="1" ht="11.25">
      <c r="B184" s="149"/>
      <c r="D184" s="143" t="s">
        <v>249</v>
      </c>
      <c r="F184" s="151" t="s">
        <v>3668</v>
      </c>
      <c r="H184" s="152">
        <v>33.475000000000001</v>
      </c>
      <c r="I184" s="153"/>
      <c r="L184" s="149"/>
      <c r="M184" s="154"/>
      <c r="T184" s="155"/>
      <c r="AT184" s="150" t="s">
        <v>249</v>
      </c>
      <c r="AU184" s="150" t="s">
        <v>233</v>
      </c>
      <c r="AV184" s="13" t="s">
        <v>87</v>
      </c>
      <c r="AW184" s="13" t="s">
        <v>4</v>
      </c>
      <c r="AX184" s="13" t="s">
        <v>84</v>
      </c>
      <c r="AY184" s="150" t="s">
        <v>223</v>
      </c>
    </row>
    <row r="185" spans="2:65" s="1" customFormat="1" ht="44.25" customHeight="1">
      <c r="B185" s="34"/>
      <c r="C185" s="129" t="s">
        <v>426</v>
      </c>
      <c r="D185" s="129" t="s">
        <v>227</v>
      </c>
      <c r="E185" s="130" t="s">
        <v>3669</v>
      </c>
      <c r="F185" s="131" t="s">
        <v>3670</v>
      </c>
      <c r="G185" s="132" t="s">
        <v>230</v>
      </c>
      <c r="H185" s="133">
        <v>20</v>
      </c>
      <c r="I185" s="134"/>
      <c r="J185" s="135">
        <f>ROUND(I185*H185,2)</f>
        <v>0</v>
      </c>
      <c r="K185" s="131" t="s">
        <v>272</v>
      </c>
      <c r="L185" s="34"/>
      <c r="M185" s="136" t="s">
        <v>19</v>
      </c>
      <c r="N185" s="137" t="s">
        <v>47</v>
      </c>
      <c r="P185" s="138">
        <f>O185*H185</f>
        <v>0</v>
      </c>
      <c r="Q185" s="138">
        <v>0</v>
      </c>
      <c r="R185" s="138">
        <f>Q185*H185</f>
        <v>0</v>
      </c>
      <c r="S185" s="138">
        <v>0</v>
      </c>
      <c r="T185" s="139">
        <f>S185*H185</f>
        <v>0</v>
      </c>
      <c r="AR185" s="140" t="s">
        <v>232</v>
      </c>
      <c r="AT185" s="140" t="s">
        <v>227</v>
      </c>
      <c r="AU185" s="140" t="s">
        <v>233</v>
      </c>
      <c r="AY185" s="18" t="s">
        <v>223</v>
      </c>
      <c r="BE185" s="141">
        <f>IF(N185="základní",J185,0)</f>
        <v>0</v>
      </c>
      <c r="BF185" s="141">
        <f>IF(N185="snížená",J185,0)</f>
        <v>0</v>
      </c>
      <c r="BG185" s="141">
        <f>IF(N185="zákl. přenesená",J185,0)</f>
        <v>0</v>
      </c>
      <c r="BH185" s="141">
        <f>IF(N185="sníž. přenesená",J185,0)</f>
        <v>0</v>
      </c>
      <c r="BI185" s="141">
        <f>IF(N185="nulová",J185,0)</f>
        <v>0</v>
      </c>
      <c r="BJ185" s="18" t="s">
        <v>84</v>
      </c>
      <c r="BK185" s="141">
        <f>ROUND(I185*H185,2)</f>
        <v>0</v>
      </c>
      <c r="BL185" s="18" t="s">
        <v>232</v>
      </c>
      <c r="BM185" s="140" t="s">
        <v>3671</v>
      </c>
    </row>
    <row r="186" spans="2:65" s="1" customFormat="1" ht="11.25">
      <c r="B186" s="34"/>
      <c r="D186" s="163" t="s">
        <v>274</v>
      </c>
      <c r="F186" s="164" t="s">
        <v>3672</v>
      </c>
      <c r="I186" s="165"/>
      <c r="L186" s="34"/>
      <c r="M186" s="166"/>
      <c r="T186" s="55"/>
      <c r="AT186" s="18" t="s">
        <v>274</v>
      </c>
      <c r="AU186" s="18" t="s">
        <v>233</v>
      </c>
    </row>
    <row r="187" spans="2:65" s="13" customFormat="1" ht="11.25">
      <c r="B187" s="149"/>
      <c r="D187" s="143" t="s">
        <v>249</v>
      </c>
      <c r="E187" s="150" t="s">
        <v>19</v>
      </c>
      <c r="F187" s="151" t="s">
        <v>3673</v>
      </c>
      <c r="H187" s="152">
        <v>20.5</v>
      </c>
      <c r="I187" s="153"/>
      <c r="L187" s="149"/>
      <c r="M187" s="154"/>
      <c r="T187" s="155"/>
      <c r="AT187" s="150" t="s">
        <v>249</v>
      </c>
      <c r="AU187" s="150" t="s">
        <v>233</v>
      </c>
      <c r="AV187" s="13" t="s">
        <v>87</v>
      </c>
      <c r="AW187" s="13" t="s">
        <v>37</v>
      </c>
      <c r="AX187" s="13" t="s">
        <v>76</v>
      </c>
      <c r="AY187" s="150" t="s">
        <v>223</v>
      </c>
    </row>
    <row r="188" spans="2:65" s="13" customFormat="1" ht="11.25">
      <c r="B188" s="149"/>
      <c r="D188" s="143" t="s">
        <v>249</v>
      </c>
      <c r="E188" s="150" t="s">
        <v>19</v>
      </c>
      <c r="F188" s="151" t="s">
        <v>369</v>
      </c>
      <c r="H188" s="152">
        <v>20</v>
      </c>
      <c r="I188" s="153"/>
      <c r="L188" s="149"/>
      <c r="M188" s="154"/>
      <c r="T188" s="155"/>
      <c r="AT188" s="150" t="s">
        <v>249</v>
      </c>
      <c r="AU188" s="150" t="s">
        <v>233</v>
      </c>
      <c r="AV188" s="13" t="s">
        <v>87</v>
      </c>
      <c r="AW188" s="13" t="s">
        <v>37</v>
      </c>
      <c r="AX188" s="13" t="s">
        <v>84</v>
      </c>
      <c r="AY188" s="150" t="s">
        <v>223</v>
      </c>
    </row>
    <row r="189" spans="2:65" s="1" customFormat="1" ht="16.5" customHeight="1">
      <c r="B189" s="34"/>
      <c r="C189" s="174" t="s">
        <v>433</v>
      </c>
      <c r="D189" s="174" t="s">
        <v>314</v>
      </c>
      <c r="E189" s="175" t="s">
        <v>3610</v>
      </c>
      <c r="F189" s="176" t="s">
        <v>3611</v>
      </c>
      <c r="G189" s="177" t="s">
        <v>247</v>
      </c>
      <c r="H189" s="178">
        <v>4</v>
      </c>
      <c r="I189" s="179"/>
      <c r="J189" s="180">
        <f>ROUND(I189*H189,2)</f>
        <v>0</v>
      </c>
      <c r="K189" s="176" t="s">
        <v>272</v>
      </c>
      <c r="L189" s="181"/>
      <c r="M189" s="182" t="s">
        <v>19</v>
      </c>
      <c r="N189" s="183" t="s">
        <v>47</v>
      </c>
      <c r="P189" s="138">
        <f>O189*H189</f>
        <v>0</v>
      </c>
      <c r="Q189" s="138">
        <v>0.22</v>
      </c>
      <c r="R189" s="138">
        <f>Q189*H189</f>
        <v>0.88</v>
      </c>
      <c r="S189" s="138">
        <v>0</v>
      </c>
      <c r="T189" s="139">
        <f>S189*H189</f>
        <v>0</v>
      </c>
      <c r="AR189" s="140" t="s">
        <v>268</v>
      </c>
      <c r="AT189" s="140" t="s">
        <v>314</v>
      </c>
      <c r="AU189" s="140" t="s">
        <v>233</v>
      </c>
      <c r="AY189" s="18" t="s">
        <v>223</v>
      </c>
      <c r="BE189" s="141">
        <f>IF(N189="základní",J189,0)</f>
        <v>0</v>
      </c>
      <c r="BF189" s="141">
        <f>IF(N189="snížená",J189,0)</f>
        <v>0</v>
      </c>
      <c r="BG189" s="141">
        <f>IF(N189="zákl. přenesená",J189,0)</f>
        <v>0</v>
      </c>
      <c r="BH189" s="141">
        <f>IF(N189="sníž. přenesená",J189,0)</f>
        <v>0</v>
      </c>
      <c r="BI189" s="141">
        <f>IF(N189="nulová",J189,0)</f>
        <v>0</v>
      </c>
      <c r="BJ189" s="18" t="s">
        <v>84</v>
      </c>
      <c r="BK189" s="141">
        <f>ROUND(I189*H189,2)</f>
        <v>0</v>
      </c>
      <c r="BL189" s="18" t="s">
        <v>232</v>
      </c>
      <c r="BM189" s="140" t="s">
        <v>3674</v>
      </c>
    </row>
    <row r="190" spans="2:65" s="13" customFormat="1" ht="11.25">
      <c r="B190" s="149"/>
      <c r="D190" s="143" t="s">
        <v>249</v>
      </c>
      <c r="E190" s="150" t="s">
        <v>19</v>
      </c>
      <c r="F190" s="151" t="s">
        <v>3747</v>
      </c>
      <c r="H190" s="152">
        <v>20</v>
      </c>
      <c r="I190" s="153"/>
      <c r="L190" s="149"/>
      <c r="M190" s="154"/>
      <c r="T190" s="155"/>
      <c r="AT190" s="150" t="s">
        <v>249</v>
      </c>
      <c r="AU190" s="150" t="s">
        <v>233</v>
      </c>
      <c r="AV190" s="13" t="s">
        <v>87</v>
      </c>
      <c r="AW190" s="13" t="s">
        <v>37</v>
      </c>
      <c r="AX190" s="13" t="s">
        <v>84</v>
      </c>
      <c r="AY190" s="150" t="s">
        <v>223</v>
      </c>
    </row>
    <row r="191" spans="2:65" s="13" customFormat="1" ht="11.25">
      <c r="B191" s="149"/>
      <c r="D191" s="143" t="s">
        <v>249</v>
      </c>
      <c r="F191" s="151" t="s">
        <v>3748</v>
      </c>
      <c r="H191" s="152">
        <v>4</v>
      </c>
      <c r="I191" s="153"/>
      <c r="L191" s="149"/>
      <c r="M191" s="154"/>
      <c r="T191" s="155"/>
      <c r="AT191" s="150" t="s">
        <v>249</v>
      </c>
      <c r="AU191" s="150" t="s">
        <v>233</v>
      </c>
      <c r="AV191" s="13" t="s">
        <v>87</v>
      </c>
      <c r="AW191" s="13" t="s">
        <v>4</v>
      </c>
      <c r="AX191" s="13" t="s">
        <v>84</v>
      </c>
      <c r="AY191" s="150" t="s">
        <v>223</v>
      </c>
    </row>
    <row r="192" spans="2:65" s="1" customFormat="1" ht="37.9" customHeight="1">
      <c r="B192" s="34"/>
      <c r="C192" s="129" t="s">
        <v>439</v>
      </c>
      <c r="D192" s="129" t="s">
        <v>227</v>
      </c>
      <c r="E192" s="130" t="s">
        <v>3677</v>
      </c>
      <c r="F192" s="131" t="s">
        <v>3678</v>
      </c>
      <c r="G192" s="132" t="s">
        <v>230</v>
      </c>
      <c r="H192" s="133">
        <v>20</v>
      </c>
      <c r="I192" s="134"/>
      <c r="J192" s="135">
        <f>ROUND(I192*H192,2)</f>
        <v>0</v>
      </c>
      <c r="K192" s="131" t="s">
        <v>272</v>
      </c>
      <c r="L192" s="34"/>
      <c r="M192" s="136" t="s">
        <v>19</v>
      </c>
      <c r="N192" s="137" t="s">
        <v>47</v>
      </c>
      <c r="P192" s="138">
        <f>O192*H192</f>
        <v>0</v>
      </c>
      <c r="Q192" s="138">
        <v>0</v>
      </c>
      <c r="R192" s="138">
        <f>Q192*H192</f>
        <v>0</v>
      </c>
      <c r="S192" s="138">
        <v>0</v>
      </c>
      <c r="T192" s="139">
        <f>S192*H192</f>
        <v>0</v>
      </c>
      <c r="AR192" s="140" t="s">
        <v>232</v>
      </c>
      <c r="AT192" s="140" t="s">
        <v>227</v>
      </c>
      <c r="AU192" s="140" t="s">
        <v>233</v>
      </c>
      <c r="AY192" s="18" t="s">
        <v>223</v>
      </c>
      <c r="BE192" s="141">
        <f>IF(N192="základní",J192,0)</f>
        <v>0</v>
      </c>
      <c r="BF192" s="141">
        <f>IF(N192="snížená",J192,0)</f>
        <v>0</v>
      </c>
      <c r="BG192" s="141">
        <f>IF(N192="zákl. přenesená",J192,0)</f>
        <v>0</v>
      </c>
      <c r="BH192" s="141">
        <f>IF(N192="sníž. přenesená",J192,0)</f>
        <v>0</v>
      </c>
      <c r="BI192" s="141">
        <f>IF(N192="nulová",J192,0)</f>
        <v>0</v>
      </c>
      <c r="BJ192" s="18" t="s">
        <v>84</v>
      </c>
      <c r="BK192" s="141">
        <f>ROUND(I192*H192,2)</f>
        <v>0</v>
      </c>
      <c r="BL192" s="18" t="s">
        <v>232</v>
      </c>
      <c r="BM192" s="140" t="s">
        <v>3679</v>
      </c>
    </row>
    <row r="193" spans="2:65" s="1" customFormat="1" ht="11.25">
      <c r="B193" s="34"/>
      <c r="D193" s="163" t="s">
        <v>274</v>
      </c>
      <c r="F193" s="164" t="s">
        <v>3680</v>
      </c>
      <c r="I193" s="165"/>
      <c r="L193" s="34"/>
      <c r="M193" s="166"/>
      <c r="T193" s="55"/>
      <c r="AT193" s="18" t="s">
        <v>274</v>
      </c>
      <c r="AU193" s="18" t="s">
        <v>233</v>
      </c>
    </row>
    <row r="194" spans="2:65" s="13" customFormat="1" ht="11.25">
      <c r="B194" s="149"/>
      <c r="D194" s="143" t="s">
        <v>249</v>
      </c>
      <c r="E194" s="150" t="s">
        <v>19</v>
      </c>
      <c r="F194" s="151" t="s">
        <v>3673</v>
      </c>
      <c r="H194" s="152">
        <v>20.5</v>
      </c>
      <c r="I194" s="153"/>
      <c r="L194" s="149"/>
      <c r="M194" s="154"/>
      <c r="T194" s="155"/>
      <c r="AT194" s="150" t="s">
        <v>249</v>
      </c>
      <c r="AU194" s="150" t="s">
        <v>233</v>
      </c>
      <c r="AV194" s="13" t="s">
        <v>87</v>
      </c>
      <c r="AW194" s="13" t="s">
        <v>37</v>
      </c>
      <c r="AX194" s="13" t="s">
        <v>76</v>
      </c>
      <c r="AY194" s="150" t="s">
        <v>223</v>
      </c>
    </row>
    <row r="195" spans="2:65" s="13" customFormat="1" ht="11.25">
      <c r="B195" s="149"/>
      <c r="D195" s="143" t="s">
        <v>249</v>
      </c>
      <c r="E195" s="150" t="s">
        <v>19</v>
      </c>
      <c r="F195" s="151" t="s">
        <v>369</v>
      </c>
      <c r="H195" s="152">
        <v>20</v>
      </c>
      <c r="I195" s="153"/>
      <c r="L195" s="149"/>
      <c r="M195" s="154"/>
      <c r="T195" s="155"/>
      <c r="AT195" s="150" t="s">
        <v>249</v>
      </c>
      <c r="AU195" s="150" t="s">
        <v>233</v>
      </c>
      <c r="AV195" s="13" t="s">
        <v>87</v>
      </c>
      <c r="AW195" s="13" t="s">
        <v>37</v>
      </c>
      <c r="AX195" s="13" t="s">
        <v>84</v>
      </c>
      <c r="AY195" s="150" t="s">
        <v>223</v>
      </c>
    </row>
    <row r="196" spans="2:65" s="1" customFormat="1" ht="49.15" customHeight="1">
      <c r="B196" s="34"/>
      <c r="C196" s="174" t="s">
        <v>446</v>
      </c>
      <c r="D196" s="174" t="s">
        <v>314</v>
      </c>
      <c r="E196" s="175" t="s">
        <v>3684</v>
      </c>
      <c r="F196" s="176" t="s">
        <v>3685</v>
      </c>
      <c r="G196" s="177" t="s">
        <v>230</v>
      </c>
      <c r="H196" s="178">
        <v>20</v>
      </c>
      <c r="I196" s="179"/>
      <c r="J196" s="180">
        <f>ROUND(I196*H196,2)</f>
        <v>0</v>
      </c>
      <c r="K196" s="176" t="s">
        <v>231</v>
      </c>
      <c r="L196" s="181"/>
      <c r="M196" s="182" t="s">
        <v>19</v>
      </c>
      <c r="N196" s="183" t="s">
        <v>47</v>
      </c>
      <c r="P196" s="138">
        <f>O196*H196</f>
        <v>0</v>
      </c>
      <c r="Q196" s="138">
        <v>6.3E-2</v>
      </c>
      <c r="R196" s="138">
        <f>Q196*H196</f>
        <v>1.26</v>
      </c>
      <c r="S196" s="138">
        <v>0</v>
      </c>
      <c r="T196" s="139">
        <f>S196*H196</f>
        <v>0</v>
      </c>
      <c r="AR196" s="140" t="s">
        <v>268</v>
      </c>
      <c r="AT196" s="140" t="s">
        <v>314</v>
      </c>
      <c r="AU196" s="140" t="s">
        <v>233</v>
      </c>
      <c r="AY196" s="18" t="s">
        <v>223</v>
      </c>
      <c r="BE196" s="141">
        <f>IF(N196="základní",J196,0)</f>
        <v>0</v>
      </c>
      <c r="BF196" s="141">
        <f>IF(N196="snížená",J196,0)</f>
        <v>0</v>
      </c>
      <c r="BG196" s="141">
        <f>IF(N196="zákl. přenesená",J196,0)</f>
        <v>0</v>
      </c>
      <c r="BH196" s="141">
        <f>IF(N196="sníž. přenesená",J196,0)</f>
        <v>0</v>
      </c>
      <c r="BI196" s="141">
        <f>IF(N196="nulová",J196,0)</f>
        <v>0</v>
      </c>
      <c r="BJ196" s="18" t="s">
        <v>84</v>
      </c>
      <c r="BK196" s="141">
        <f>ROUND(I196*H196,2)</f>
        <v>0</v>
      </c>
      <c r="BL196" s="18" t="s">
        <v>232</v>
      </c>
      <c r="BM196" s="140" t="s">
        <v>3686</v>
      </c>
    </row>
    <row r="197" spans="2:65" s="13" customFormat="1" ht="11.25">
      <c r="B197" s="149"/>
      <c r="D197" s="143" t="s">
        <v>249</v>
      </c>
      <c r="E197" s="150" t="s">
        <v>19</v>
      </c>
      <c r="F197" s="151" t="s">
        <v>3687</v>
      </c>
      <c r="H197" s="152">
        <v>20</v>
      </c>
      <c r="I197" s="153"/>
      <c r="L197" s="149"/>
      <c r="M197" s="154"/>
      <c r="T197" s="155"/>
      <c r="AT197" s="150" t="s">
        <v>249</v>
      </c>
      <c r="AU197" s="150" t="s">
        <v>233</v>
      </c>
      <c r="AV197" s="13" t="s">
        <v>87</v>
      </c>
      <c r="AW197" s="13" t="s">
        <v>37</v>
      </c>
      <c r="AX197" s="13" t="s">
        <v>84</v>
      </c>
      <c r="AY197" s="150" t="s">
        <v>223</v>
      </c>
    </row>
    <row r="198" spans="2:65" s="1" customFormat="1" ht="24.2" customHeight="1">
      <c r="B198" s="34"/>
      <c r="C198" s="129" t="s">
        <v>452</v>
      </c>
      <c r="D198" s="129" t="s">
        <v>227</v>
      </c>
      <c r="E198" s="130" t="s">
        <v>3688</v>
      </c>
      <c r="F198" s="131" t="s">
        <v>3689</v>
      </c>
      <c r="G198" s="132" t="s">
        <v>230</v>
      </c>
      <c r="H198" s="133">
        <v>20</v>
      </c>
      <c r="I198" s="134"/>
      <c r="J198" s="135">
        <f>ROUND(I198*H198,2)</f>
        <v>0</v>
      </c>
      <c r="K198" s="131" t="s">
        <v>272</v>
      </c>
      <c r="L198" s="34"/>
      <c r="M198" s="136" t="s">
        <v>19</v>
      </c>
      <c r="N198" s="137" t="s">
        <v>47</v>
      </c>
      <c r="P198" s="138">
        <f>O198*H198</f>
        <v>0</v>
      </c>
      <c r="Q198" s="138">
        <v>6.0000000000000002E-5</v>
      </c>
      <c r="R198" s="138">
        <f>Q198*H198</f>
        <v>1.2000000000000001E-3</v>
      </c>
      <c r="S198" s="138">
        <v>0</v>
      </c>
      <c r="T198" s="139">
        <f>S198*H198</f>
        <v>0</v>
      </c>
      <c r="AR198" s="140" t="s">
        <v>232</v>
      </c>
      <c r="AT198" s="140" t="s">
        <v>227</v>
      </c>
      <c r="AU198" s="140" t="s">
        <v>233</v>
      </c>
      <c r="AY198" s="18" t="s">
        <v>223</v>
      </c>
      <c r="BE198" s="141">
        <f>IF(N198="základní",J198,0)</f>
        <v>0</v>
      </c>
      <c r="BF198" s="141">
        <f>IF(N198="snížená",J198,0)</f>
        <v>0</v>
      </c>
      <c r="BG198" s="141">
        <f>IF(N198="zákl. přenesená",J198,0)</f>
        <v>0</v>
      </c>
      <c r="BH198" s="141">
        <f>IF(N198="sníž. přenesená",J198,0)</f>
        <v>0</v>
      </c>
      <c r="BI198" s="141">
        <f>IF(N198="nulová",J198,0)</f>
        <v>0</v>
      </c>
      <c r="BJ198" s="18" t="s">
        <v>84</v>
      </c>
      <c r="BK198" s="141">
        <f>ROUND(I198*H198,2)</f>
        <v>0</v>
      </c>
      <c r="BL198" s="18" t="s">
        <v>232</v>
      </c>
      <c r="BM198" s="140" t="s">
        <v>3690</v>
      </c>
    </row>
    <row r="199" spans="2:65" s="1" customFormat="1" ht="11.25">
      <c r="B199" s="34"/>
      <c r="D199" s="163" t="s">
        <v>274</v>
      </c>
      <c r="F199" s="164" t="s">
        <v>3691</v>
      </c>
      <c r="I199" s="165"/>
      <c r="L199" s="34"/>
      <c r="M199" s="166"/>
      <c r="T199" s="55"/>
      <c r="AT199" s="18" t="s">
        <v>274</v>
      </c>
      <c r="AU199" s="18" t="s">
        <v>233</v>
      </c>
    </row>
    <row r="200" spans="2:65" s="13" customFormat="1" ht="11.25">
      <c r="B200" s="149"/>
      <c r="D200" s="143" t="s">
        <v>249</v>
      </c>
      <c r="E200" s="150" t="s">
        <v>19</v>
      </c>
      <c r="F200" s="151" t="s">
        <v>3673</v>
      </c>
      <c r="H200" s="152">
        <v>20.5</v>
      </c>
      <c r="I200" s="153"/>
      <c r="L200" s="149"/>
      <c r="M200" s="154"/>
      <c r="T200" s="155"/>
      <c r="AT200" s="150" t="s">
        <v>249</v>
      </c>
      <c r="AU200" s="150" t="s">
        <v>233</v>
      </c>
      <c r="AV200" s="13" t="s">
        <v>87</v>
      </c>
      <c r="AW200" s="13" t="s">
        <v>37</v>
      </c>
      <c r="AX200" s="13" t="s">
        <v>76</v>
      </c>
      <c r="AY200" s="150" t="s">
        <v>223</v>
      </c>
    </row>
    <row r="201" spans="2:65" s="13" customFormat="1" ht="11.25">
      <c r="B201" s="149"/>
      <c r="D201" s="143" t="s">
        <v>249</v>
      </c>
      <c r="E201" s="150" t="s">
        <v>19</v>
      </c>
      <c r="F201" s="151" t="s">
        <v>369</v>
      </c>
      <c r="H201" s="152">
        <v>20</v>
      </c>
      <c r="I201" s="153"/>
      <c r="L201" s="149"/>
      <c r="M201" s="154"/>
      <c r="T201" s="155"/>
      <c r="AT201" s="150" t="s">
        <v>249</v>
      </c>
      <c r="AU201" s="150" t="s">
        <v>233</v>
      </c>
      <c r="AV201" s="13" t="s">
        <v>87</v>
      </c>
      <c r="AW201" s="13" t="s">
        <v>37</v>
      </c>
      <c r="AX201" s="13" t="s">
        <v>84</v>
      </c>
      <c r="AY201" s="150" t="s">
        <v>223</v>
      </c>
    </row>
    <row r="202" spans="2:65" s="1" customFormat="1" ht="16.5" customHeight="1">
      <c r="B202" s="34"/>
      <c r="C202" s="174" t="s">
        <v>459</v>
      </c>
      <c r="D202" s="174" t="s">
        <v>314</v>
      </c>
      <c r="E202" s="175" t="s">
        <v>3692</v>
      </c>
      <c r="F202" s="176" t="s">
        <v>3693</v>
      </c>
      <c r="G202" s="177" t="s">
        <v>230</v>
      </c>
      <c r="H202" s="178">
        <v>60</v>
      </c>
      <c r="I202" s="179"/>
      <c r="J202" s="180">
        <f>ROUND(I202*H202,2)</f>
        <v>0</v>
      </c>
      <c r="K202" s="176" t="s">
        <v>231</v>
      </c>
      <c r="L202" s="181"/>
      <c r="M202" s="182" t="s">
        <v>19</v>
      </c>
      <c r="N202" s="183" t="s">
        <v>47</v>
      </c>
      <c r="P202" s="138">
        <f>O202*H202</f>
        <v>0</v>
      </c>
      <c r="Q202" s="138">
        <v>3.7999999999999999E-2</v>
      </c>
      <c r="R202" s="138">
        <f>Q202*H202</f>
        <v>2.2799999999999998</v>
      </c>
      <c r="S202" s="138">
        <v>0</v>
      </c>
      <c r="T202" s="139">
        <f>S202*H202</f>
        <v>0</v>
      </c>
      <c r="AR202" s="140" t="s">
        <v>268</v>
      </c>
      <c r="AT202" s="140" t="s">
        <v>314</v>
      </c>
      <c r="AU202" s="140" t="s">
        <v>233</v>
      </c>
      <c r="AY202" s="18" t="s">
        <v>223</v>
      </c>
      <c r="BE202" s="141">
        <f>IF(N202="základní",J202,0)</f>
        <v>0</v>
      </c>
      <c r="BF202" s="141">
        <f>IF(N202="snížená",J202,0)</f>
        <v>0</v>
      </c>
      <c r="BG202" s="141">
        <f>IF(N202="zákl. přenesená",J202,0)</f>
        <v>0</v>
      </c>
      <c r="BH202" s="141">
        <f>IF(N202="sníž. přenesená",J202,0)</f>
        <v>0</v>
      </c>
      <c r="BI202" s="141">
        <f>IF(N202="nulová",J202,0)</f>
        <v>0</v>
      </c>
      <c r="BJ202" s="18" t="s">
        <v>84</v>
      </c>
      <c r="BK202" s="141">
        <f>ROUND(I202*H202,2)</f>
        <v>0</v>
      </c>
      <c r="BL202" s="18" t="s">
        <v>232</v>
      </c>
      <c r="BM202" s="140" t="s">
        <v>3694</v>
      </c>
    </row>
    <row r="203" spans="2:65" s="1" customFormat="1" ht="16.5" customHeight="1">
      <c r="B203" s="34"/>
      <c r="C203" s="174" t="s">
        <v>465</v>
      </c>
      <c r="D203" s="174" t="s">
        <v>314</v>
      </c>
      <c r="E203" s="175" t="s">
        <v>3695</v>
      </c>
      <c r="F203" s="176" t="s">
        <v>3696</v>
      </c>
      <c r="G203" s="177" t="s">
        <v>230</v>
      </c>
      <c r="H203" s="178">
        <v>60</v>
      </c>
      <c r="I203" s="179"/>
      <c r="J203" s="180">
        <f>ROUND(I203*H203,2)</f>
        <v>0</v>
      </c>
      <c r="K203" s="176" t="s">
        <v>231</v>
      </c>
      <c r="L203" s="181"/>
      <c r="M203" s="182" t="s">
        <v>19</v>
      </c>
      <c r="N203" s="183" t="s">
        <v>47</v>
      </c>
      <c r="P203" s="138">
        <f>O203*H203</f>
        <v>0</v>
      </c>
      <c r="Q203" s="138">
        <v>3.7999999999999999E-2</v>
      </c>
      <c r="R203" s="138">
        <f>Q203*H203</f>
        <v>2.2799999999999998</v>
      </c>
      <c r="S203" s="138">
        <v>0</v>
      </c>
      <c r="T203" s="139">
        <f>S203*H203</f>
        <v>0</v>
      </c>
      <c r="AR203" s="140" t="s">
        <v>268</v>
      </c>
      <c r="AT203" s="140" t="s">
        <v>314</v>
      </c>
      <c r="AU203" s="140" t="s">
        <v>233</v>
      </c>
      <c r="AY203" s="18" t="s">
        <v>223</v>
      </c>
      <c r="BE203" s="141">
        <f>IF(N203="základní",J203,0)</f>
        <v>0</v>
      </c>
      <c r="BF203" s="141">
        <f>IF(N203="snížená",J203,0)</f>
        <v>0</v>
      </c>
      <c r="BG203" s="141">
        <f>IF(N203="zákl. přenesená",J203,0)</f>
        <v>0</v>
      </c>
      <c r="BH203" s="141">
        <f>IF(N203="sníž. přenesená",J203,0)</f>
        <v>0</v>
      </c>
      <c r="BI203" s="141">
        <f>IF(N203="nulová",J203,0)</f>
        <v>0</v>
      </c>
      <c r="BJ203" s="18" t="s">
        <v>84</v>
      </c>
      <c r="BK203" s="141">
        <f>ROUND(I203*H203,2)</f>
        <v>0</v>
      </c>
      <c r="BL203" s="18" t="s">
        <v>232</v>
      </c>
      <c r="BM203" s="140" t="s">
        <v>3697</v>
      </c>
    </row>
    <row r="204" spans="2:65" s="1" customFormat="1" ht="16.5" customHeight="1">
      <c r="B204" s="34"/>
      <c r="C204" s="174" t="s">
        <v>471</v>
      </c>
      <c r="D204" s="174" t="s">
        <v>314</v>
      </c>
      <c r="E204" s="175" t="s">
        <v>3698</v>
      </c>
      <c r="F204" s="176" t="s">
        <v>3699</v>
      </c>
      <c r="G204" s="177" t="s">
        <v>230</v>
      </c>
      <c r="H204" s="178">
        <v>60</v>
      </c>
      <c r="I204" s="179"/>
      <c r="J204" s="180">
        <f>ROUND(I204*H204,2)</f>
        <v>0</v>
      </c>
      <c r="K204" s="176" t="s">
        <v>231</v>
      </c>
      <c r="L204" s="181"/>
      <c r="M204" s="182" t="s">
        <v>19</v>
      </c>
      <c r="N204" s="183" t="s">
        <v>47</v>
      </c>
      <c r="P204" s="138">
        <f>O204*H204</f>
        <v>0</v>
      </c>
      <c r="Q204" s="138">
        <v>3.7999999999999999E-2</v>
      </c>
      <c r="R204" s="138">
        <f>Q204*H204</f>
        <v>2.2799999999999998</v>
      </c>
      <c r="S204" s="138">
        <v>0</v>
      </c>
      <c r="T204" s="139">
        <f>S204*H204</f>
        <v>0</v>
      </c>
      <c r="AR204" s="140" t="s">
        <v>268</v>
      </c>
      <c r="AT204" s="140" t="s">
        <v>314</v>
      </c>
      <c r="AU204" s="140" t="s">
        <v>233</v>
      </c>
      <c r="AY204" s="18" t="s">
        <v>223</v>
      </c>
      <c r="BE204" s="141">
        <f>IF(N204="základní",J204,0)</f>
        <v>0</v>
      </c>
      <c r="BF204" s="141">
        <f>IF(N204="snížená",J204,0)</f>
        <v>0</v>
      </c>
      <c r="BG204" s="141">
        <f>IF(N204="zákl. přenesená",J204,0)</f>
        <v>0</v>
      </c>
      <c r="BH204" s="141">
        <f>IF(N204="sníž. přenesená",J204,0)</f>
        <v>0</v>
      </c>
      <c r="BI204" s="141">
        <f>IF(N204="nulová",J204,0)</f>
        <v>0</v>
      </c>
      <c r="BJ204" s="18" t="s">
        <v>84</v>
      </c>
      <c r="BK204" s="141">
        <f>ROUND(I204*H204,2)</f>
        <v>0</v>
      </c>
      <c r="BL204" s="18" t="s">
        <v>232</v>
      </c>
      <c r="BM204" s="140" t="s">
        <v>3700</v>
      </c>
    </row>
    <row r="205" spans="2:65" s="1" customFormat="1" ht="33" customHeight="1">
      <c r="B205" s="34"/>
      <c r="C205" s="129" t="s">
        <v>477</v>
      </c>
      <c r="D205" s="129" t="s">
        <v>227</v>
      </c>
      <c r="E205" s="130" t="s">
        <v>3701</v>
      </c>
      <c r="F205" s="131" t="s">
        <v>3702</v>
      </c>
      <c r="G205" s="132" t="s">
        <v>230</v>
      </c>
      <c r="H205" s="133">
        <v>20</v>
      </c>
      <c r="I205" s="134"/>
      <c r="J205" s="135">
        <f>ROUND(I205*H205,2)</f>
        <v>0</v>
      </c>
      <c r="K205" s="131" t="s">
        <v>272</v>
      </c>
      <c r="L205" s="34"/>
      <c r="M205" s="136" t="s">
        <v>19</v>
      </c>
      <c r="N205" s="137" t="s">
        <v>47</v>
      </c>
      <c r="P205" s="138">
        <f>O205*H205</f>
        <v>0</v>
      </c>
      <c r="Q205" s="138">
        <v>0</v>
      </c>
      <c r="R205" s="138">
        <f>Q205*H205</f>
        <v>0</v>
      </c>
      <c r="S205" s="138">
        <v>0</v>
      </c>
      <c r="T205" s="139">
        <f>S205*H205</f>
        <v>0</v>
      </c>
      <c r="AR205" s="140" t="s">
        <v>232</v>
      </c>
      <c r="AT205" s="140" t="s">
        <v>227</v>
      </c>
      <c r="AU205" s="140" t="s">
        <v>233</v>
      </c>
      <c r="AY205" s="18" t="s">
        <v>223</v>
      </c>
      <c r="BE205" s="141">
        <f>IF(N205="základní",J205,0)</f>
        <v>0</v>
      </c>
      <c r="BF205" s="141">
        <f>IF(N205="snížená",J205,0)</f>
        <v>0</v>
      </c>
      <c r="BG205" s="141">
        <f>IF(N205="zákl. přenesená",J205,0)</f>
        <v>0</v>
      </c>
      <c r="BH205" s="141">
        <f>IF(N205="sníž. přenesená",J205,0)</f>
        <v>0</v>
      </c>
      <c r="BI205" s="141">
        <f>IF(N205="nulová",J205,0)</f>
        <v>0</v>
      </c>
      <c r="BJ205" s="18" t="s">
        <v>84</v>
      </c>
      <c r="BK205" s="141">
        <f>ROUND(I205*H205,2)</f>
        <v>0</v>
      </c>
      <c r="BL205" s="18" t="s">
        <v>232</v>
      </c>
      <c r="BM205" s="140" t="s">
        <v>3703</v>
      </c>
    </row>
    <row r="206" spans="2:65" s="1" customFormat="1" ht="11.25">
      <c r="B206" s="34"/>
      <c r="D206" s="163" t="s">
        <v>274</v>
      </c>
      <c r="F206" s="164" t="s">
        <v>3704</v>
      </c>
      <c r="I206" s="165"/>
      <c r="L206" s="34"/>
      <c r="M206" s="166"/>
      <c r="T206" s="55"/>
      <c r="AT206" s="18" t="s">
        <v>274</v>
      </c>
      <c r="AU206" s="18" t="s">
        <v>233</v>
      </c>
    </row>
    <row r="207" spans="2:65" s="13" customFormat="1" ht="11.25">
      <c r="B207" s="149"/>
      <c r="D207" s="143" t="s">
        <v>249</v>
      </c>
      <c r="E207" s="150" t="s">
        <v>19</v>
      </c>
      <c r="F207" s="151" t="s">
        <v>3673</v>
      </c>
      <c r="H207" s="152">
        <v>20.5</v>
      </c>
      <c r="I207" s="153"/>
      <c r="L207" s="149"/>
      <c r="M207" s="154"/>
      <c r="T207" s="155"/>
      <c r="AT207" s="150" t="s">
        <v>249</v>
      </c>
      <c r="AU207" s="150" t="s">
        <v>233</v>
      </c>
      <c r="AV207" s="13" t="s">
        <v>87</v>
      </c>
      <c r="AW207" s="13" t="s">
        <v>37</v>
      </c>
      <c r="AX207" s="13" t="s">
        <v>76</v>
      </c>
      <c r="AY207" s="150" t="s">
        <v>223</v>
      </c>
    </row>
    <row r="208" spans="2:65" s="13" customFormat="1" ht="11.25">
      <c r="B208" s="149"/>
      <c r="D208" s="143" t="s">
        <v>249</v>
      </c>
      <c r="E208" s="150" t="s">
        <v>19</v>
      </c>
      <c r="F208" s="151" t="s">
        <v>369</v>
      </c>
      <c r="H208" s="152">
        <v>20</v>
      </c>
      <c r="I208" s="153"/>
      <c r="L208" s="149"/>
      <c r="M208" s="154"/>
      <c r="T208" s="155"/>
      <c r="AT208" s="150" t="s">
        <v>249</v>
      </c>
      <c r="AU208" s="150" t="s">
        <v>233</v>
      </c>
      <c r="AV208" s="13" t="s">
        <v>87</v>
      </c>
      <c r="AW208" s="13" t="s">
        <v>37</v>
      </c>
      <c r="AX208" s="13" t="s">
        <v>84</v>
      </c>
      <c r="AY208" s="150" t="s">
        <v>223</v>
      </c>
    </row>
    <row r="209" spans="2:65" s="1" customFormat="1" ht="21.75" customHeight="1">
      <c r="B209" s="34"/>
      <c r="C209" s="174" t="s">
        <v>482</v>
      </c>
      <c r="D209" s="174" t="s">
        <v>314</v>
      </c>
      <c r="E209" s="175" t="s">
        <v>3705</v>
      </c>
      <c r="F209" s="176" t="s">
        <v>3706</v>
      </c>
      <c r="G209" s="177" t="s">
        <v>3086</v>
      </c>
      <c r="H209" s="178">
        <v>6</v>
      </c>
      <c r="I209" s="179"/>
      <c r="J209" s="180">
        <f>ROUND(I209*H209,2)</f>
        <v>0</v>
      </c>
      <c r="K209" s="176" t="s">
        <v>231</v>
      </c>
      <c r="L209" s="181"/>
      <c r="M209" s="182" t="s">
        <v>19</v>
      </c>
      <c r="N209" s="183" t="s">
        <v>47</v>
      </c>
      <c r="P209" s="138">
        <f>O209*H209</f>
        <v>0</v>
      </c>
      <c r="Q209" s="138">
        <v>1E-3</v>
      </c>
      <c r="R209" s="138">
        <f>Q209*H209</f>
        <v>6.0000000000000001E-3</v>
      </c>
      <c r="S209" s="138">
        <v>0</v>
      </c>
      <c r="T209" s="139">
        <f>S209*H209</f>
        <v>0</v>
      </c>
      <c r="AR209" s="140" t="s">
        <v>268</v>
      </c>
      <c r="AT209" s="140" t="s">
        <v>314</v>
      </c>
      <c r="AU209" s="140" t="s">
        <v>233</v>
      </c>
      <c r="AY209" s="18" t="s">
        <v>223</v>
      </c>
      <c r="BE209" s="141">
        <f>IF(N209="základní",J209,0)</f>
        <v>0</v>
      </c>
      <c r="BF209" s="141">
        <f>IF(N209="snížená",J209,0)</f>
        <v>0</v>
      </c>
      <c r="BG209" s="141">
        <f>IF(N209="zákl. přenesená",J209,0)</f>
        <v>0</v>
      </c>
      <c r="BH209" s="141">
        <f>IF(N209="sníž. přenesená",J209,0)</f>
        <v>0</v>
      </c>
      <c r="BI209" s="141">
        <f>IF(N209="nulová",J209,0)</f>
        <v>0</v>
      </c>
      <c r="BJ209" s="18" t="s">
        <v>84</v>
      </c>
      <c r="BK209" s="141">
        <f>ROUND(I209*H209,2)</f>
        <v>0</v>
      </c>
      <c r="BL209" s="18" t="s">
        <v>232</v>
      </c>
      <c r="BM209" s="140" t="s">
        <v>3707</v>
      </c>
    </row>
    <row r="210" spans="2:65" s="13" customFormat="1" ht="11.25">
      <c r="B210" s="149"/>
      <c r="D210" s="143" t="s">
        <v>249</v>
      </c>
      <c r="E210" s="150" t="s">
        <v>19</v>
      </c>
      <c r="F210" s="151" t="s">
        <v>3749</v>
      </c>
      <c r="H210" s="152">
        <v>6</v>
      </c>
      <c r="I210" s="153"/>
      <c r="L210" s="149"/>
      <c r="M210" s="154"/>
      <c r="T210" s="155"/>
      <c r="AT210" s="150" t="s">
        <v>249</v>
      </c>
      <c r="AU210" s="150" t="s">
        <v>233</v>
      </c>
      <c r="AV210" s="13" t="s">
        <v>87</v>
      </c>
      <c r="AW210" s="13" t="s">
        <v>37</v>
      </c>
      <c r="AX210" s="13" t="s">
        <v>84</v>
      </c>
      <c r="AY210" s="150" t="s">
        <v>223</v>
      </c>
    </row>
    <row r="211" spans="2:65" s="1" customFormat="1" ht="33" customHeight="1">
      <c r="B211" s="34"/>
      <c r="C211" s="129" t="s">
        <v>492</v>
      </c>
      <c r="D211" s="129" t="s">
        <v>227</v>
      </c>
      <c r="E211" s="130" t="s">
        <v>3709</v>
      </c>
      <c r="F211" s="131" t="s">
        <v>3710</v>
      </c>
      <c r="G211" s="132" t="s">
        <v>271</v>
      </c>
      <c r="H211" s="133">
        <v>11.1</v>
      </c>
      <c r="I211" s="134"/>
      <c r="J211" s="135">
        <f>ROUND(I211*H211,2)</f>
        <v>0</v>
      </c>
      <c r="K211" s="131" t="s">
        <v>272</v>
      </c>
      <c r="L211" s="34"/>
      <c r="M211" s="136" t="s">
        <v>19</v>
      </c>
      <c r="N211" s="137" t="s">
        <v>47</v>
      </c>
      <c r="P211" s="138">
        <f>O211*H211</f>
        <v>0</v>
      </c>
      <c r="Q211" s="138">
        <v>3.0000000000000001E-5</v>
      </c>
      <c r="R211" s="138">
        <f>Q211*H211</f>
        <v>3.3300000000000002E-4</v>
      </c>
      <c r="S211" s="138">
        <v>0</v>
      </c>
      <c r="T211" s="139">
        <f>S211*H211</f>
        <v>0</v>
      </c>
      <c r="AR211" s="140" t="s">
        <v>232</v>
      </c>
      <c r="AT211" s="140" t="s">
        <v>227</v>
      </c>
      <c r="AU211" s="140" t="s">
        <v>233</v>
      </c>
      <c r="AY211" s="18" t="s">
        <v>223</v>
      </c>
      <c r="BE211" s="141">
        <f>IF(N211="základní",J211,0)</f>
        <v>0</v>
      </c>
      <c r="BF211" s="141">
        <f>IF(N211="snížená",J211,0)</f>
        <v>0</v>
      </c>
      <c r="BG211" s="141">
        <f>IF(N211="zákl. přenesená",J211,0)</f>
        <v>0</v>
      </c>
      <c r="BH211" s="141">
        <f>IF(N211="sníž. přenesená",J211,0)</f>
        <v>0</v>
      </c>
      <c r="BI211" s="141">
        <f>IF(N211="nulová",J211,0)</f>
        <v>0</v>
      </c>
      <c r="BJ211" s="18" t="s">
        <v>84</v>
      </c>
      <c r="BK211" s="141">
        <f>ROUND(I211*H211,2)</f>
        <v>0</v>
      </c>
      <c r="BL211" s="18" t="s">
        <v>232</v>
      </c>
      <c r="BM211" s="140" t="s">
        <v>3711</v>
      </c>
    </row>
    <row r="212" spans="2:65" s="1" customFormat="1" ht="11.25">
      <c r="B212" s="34"/>
      <c r="D212" s="163" t="s">
        <v>274</v>
      </c>
      <c r="F212" s="164" t="s">
        <v>3712</v>
      </c>
      <c r="I212" s="165"/>
      <c r="L212" s="34"/>
      <c r="M212" s="166"/>
      <c r="T212" s="55"/>
      <c r="AT212" s="18" t="s">
        <v>274</v>
      </c>
      <c r="AU212" s="18" t="s">
        <v>233</v>
      </c>
    </row>
    <row r="213" spans="2:65" s="13" customFormat="1" ht="11.25">
      <c r="B213" s="149"/>
      <c r="D213" s="143" t="s">
        <v>249</v>
      </c>
      <c r="E213" s="150" t="s">
        <v>19</v>
      </c>
      <c r="F213" s="151" t="s">
        <v>3713</v>
      </c>
      <c r="H213" s="152">
        <v>11.1</v>
      </c>
      <c r="I213" s="153"/>
      <c r="L213" s="149"/>
      <c r="M213" s="154"/>
      <c r="T213" s="155"/>
      <c r="AT213" s="150" t="s">
        <v>249</v>
      </c>
      <c r="AU213" s="150" t="s">
        <v>233</v>
      </c>
      <c r="AV213" s="13" t="s">
        <v>87</v>
      </c>
      <c r="AW213" s="13" t="s">
        <v>37</v>
      </c>
      <c r="AX213" s="13" t="s">
        <v>84</v>
      </c>
      <c r="AY213" s="150" t="s">
        <v>223</v>
      </c>
    </row>
    <row r="214" spans="2:65" s="1" customFormat="1" ht="16.5" customHeight="1">
      <c r="B214" s="34"/>
      <c r="C214" s="174" t="s">
        <v>498</v>
      </c>
      <c r="D214" s="174" t="s">
        <v>314</v>
      </c>
      <c r="E214" s="175" t="s">
        <v>3714</v>
      </c>
      <c r="F214" s="176" t="s">
        <v>3715</v>
      </c>
      <c r="G214" s="177" t="s">
        <v>563</v>
      </c>
      <c r="H214" s="178">
        <v>7.5</v>
      </c>
      <c r="I214" s="179"/>
      <c r="J214" s="180">
        <f>ROUND(I214*H214,2)</f>
        <v>0</v>
      </c>
      <c r="K214" s="176" t="s">
        <v>231</v>
      </c>
      <c r="L214" s="181"/>
      <c r="M214" s="182" t="s">
        <v>19</v>
      </c>
      <c r="N214" s="183" t="s">
        <v>47</v>
      </c>
      <c r="P214" s="138">
        <f>O214*H214</f>
        <v>0</v>
      </c>
      <c r="Q214" s="138">
        <v>4.0000000000000002E-4</v>
      </c>
      <c r="R214" s="138">
        <f>Q214*H214</f>
        <v>3.0000000000000001E-3</v>
      </c>
      <c r="S214" s="138">
        <v>0</v>
      </c>
      <c r="T214" s="139">
        <f>S214*H214</f>
        <v>0</v>
      </c>
      <c r="AR214" s="140" t="s">
        <v>268</v>
      </c>
      <c r="AT214" s="140" t="s">
        <v>314</v>
      </c>
      <c r="AU214" s="140" t="s">
        <v>233</v>
      </c>
      <c r="AY214" s="18" t="s">
        <v>223</v>
      </c>
      <c r="BE214" s="141">
        <f>IF(N214="základní",J214,0)</f>
        <v>0</v>
      </c>
      <c r="BF214" s="141">
        <f>IF(N214="snížená",J214,0)</f>
        <v>0</v>
      </c>
      <c r="BG214" s="141">
        <f>IF(N214="zákl. přenesená",J214,0)</f>
        <v>0</v>
      </c>
      <c r="BH214" s="141">
        <f>IF(N214="sníž. přenesená",J214,0)</f>
        <v>0</v>
      </c>
      <c r="BI214" s="141">
        <f>IF(N214="nulová",J214,0)</f>
        <v>0</v>
      </c>
      <c r="BJ214" s="18" t="s">
        <v>84</v>
      </c>
      <c r="BK214" s="141">
        <f>ROUND(I214*H214,2)</f>
        <v>0</v>
      </c>
      <c r="BL214" s="18" t="s">
        <v>232</v>
      </c>
      <c r="BM214" s="140" t="s">
        <v>3716</v>
      </c>
    </row>
    <row r="215" spans="2:65" s="13" customFormat="1" ht="11.25">
      <c r="B215" s="149"/>
      <c r="D215" s="143" t="s">
        <v>249</v>
      </c>
      <c r="E215" s="150" t="s">
        <v>19</v>
      </c>
      <c r="F215" s="151" t="s">
        <v>3717</v>
      </c>
      <c r="H215" s="152">
        <v>7.5</v>
      </c>
      <c r="I215" s="153"/>
      <c r="L215" s="149"/>
      <c r="M215" s="154"/>
      <c r="T215" s="155"/>
      <c r="AT215" s="150" t="s">
        <v>249</v>
      </c>
      <c r="AU215" s="150" t="s">
        <v>233</v>
      </c>
      <c r="AV215" s="13" t="s">
        <v>87</v>
      </c>
      <c r="AW215" s="13" t="s">
        <v>37</v>
      </c>
      <c r="AX215" s="13" t="s">
        <v>84</v>
      </c>
      <c r="AY215" s="150" t="s">
        <v>223</v>
      </c>
    </row>
    <row r="216" spans="2:65" s="1" customFormat="1" ht="16.5" customHeight="1">
      <c r="B216" s="34"/>
      <c r="C216" s="129" t="s">
        <v>503</v>
      </c>
      <c r="D216" s="129" t="s">
        <v>227</v>
      </c>
      <c r="E216" s="130" t="s">
        <v>3718</v>
      </c>
      <c r="F216" s="131" t="s">
        <v>3719</v>
      </c>
      <c r="G216" s="132" t="s">
        <v>230</v>
      </c>
      <c r="H216" s="133">
        <v>20</v>
      </c>
      <c r="I216" s="134"/>
      <c r="J216" s="135">
        <f>ROUND(I216*H216,2)</f>
        <v>0</v>
      </c>
      <c r="K216" s="131" t="s">
        <v>231</v>
      </c>
      <c r="L216" s="34"/>
      <c r="M216" s="136" t="s">
        <v>19</v>
      </c>
      <c r="N216" s="137" t="s">
        <v>47</v>
      </c>
      <c r="P216" s="138">
        <f>O216*H216</f>
        <v>0</v>
      </c>
      <c r="Q216" s="138">
        <v>0</v>
      </c>
      <c r="R216" s="138">
        <f>Q216*H216</f>
        <v>0</v>
      </c>
      <c r="S216" s="138">
        <v>0</v>
      </c>
      <c r="T216" s="139">
        <f>S216*H216</f>
        <v>0</v>
      </c>
      <c r="AR216" s="140" t="s">
        <v>232</v>
      </c>
      <c r="AT216" s="140" t="s">
        <v>227</v>
      </c>
      <c r="AU216" s="140" t="s">
        <v>233</v>
      </c>
      <c r="AY216" s="18" t="s">
        <v>223</v>
      </c>
      <c r="BE216" s="141">
        <f>IF(N216="základní",J216,0)</f>
        <v>0</v>
      </c>
      <c r="BF216" s="141">
        <f>IF(N216="snížená",J216,0)</f>
        <v>0</v>
      </c>
      <c r="BG216" s="141">
        <f>IF(N216="zákl. přenesená",J216,0)</f>
        <v>0</v>
      </c>
      <c r="BH216" s="141">
        <f>IF(N216="sníž. přenesená",J216,0)</f>
        <v>0</v>
      </c>
      <c r="BI216" s="141">
        <f>IF(N216="nulová",J216,0)</f>
        <v>0</v>
      </c>
      <c r="BJ216" s="18" t="s">
        <v>84</v>
      </c>
      <c r="BK216" s="141">
        <f>ROUND(I216*H216,2)</f>
        <v>0</v>
      </c>
      <c r="BL216" s="18" t="s">
        <v>232</v>
      </c>
      <c r="BM216" s="140" t="s">
        <v>3720</v>
      </c>
    </row>
    <row r="217" spans="2:65" s="13" customFormat="1" ht="11.25">
      <c r="B217" s="149"/>
      <c r="D217" s="143" t="s">
        <v>249</v>
      </c>
      <c r="E217" s="150" t="s">
        <v>19</v>
      </c>
      <c r="F217" s="151" t="s">
        <v>3673</v>
      </c>
      <c r="H217" s="152">
        <v>20.5</v>
      </c>
      <c r="I217" s="153"/>
      <c r="L217" s="149"/>
      <c r="M217" s="154"/>
      <c r="T217" s="155"/>
      <c r="AT217" s="150" t="s">
        <v>249</v>
      </c>
      <c r="AU217" s="150" t="s">
        <v>233</v>
      </c>
      <c r="AV217" s="13" t="s">
        <v>87</v>
      </c>
      <c r="AW217" s="13" t="s">
        <v>37</v>
      </c>
      <c r="AX217" s="13" t="s">
        <v>76</v>
      </c>
      <c r="AY217" s="150" t="s">
        <v>223</v>
      </c>
    </row>
    <row r="218" spans="2:65" s="13" customFormat="1" ht="11.25">
      <c r="B218" s="149"/>
      <c r="D218" s="143" t="s">
        <v>249</v>
      </c>
      <c r="E218" s="150" t="s">
        <v>19</v>
      </c>
      <c r="F218" s="151" t="s">
        <v>369</v>
      </c>
      <c r="H218" s="152">
        <v>20</v>
      </c>
      <c r="I218" s="153"/>
      <c r="L218" s="149"/>
      <c r="M218" s="154"/>
      <c r="T218" s="155"/>
      <c r="AT218" s="150" t="s">
        <v>249</v>
      </c>
      <c r="AU218" s="150" t="s">
        <v>233</v>
      </c>
      <c r="AV218" s="13" t="s">
        <v>87</v>
      </c>
      <c r="AW218" s="13" t="s">
        <v>37</v>
      </c>
      <c r="AX218" s="13" t="s">
        <v>84</v>
      </c>
      <c r="AY218" s="150" t="s">
        <v>223</v>
      </c>
    </row>
    <row r="219" spans="2:65" s="1" customFormat="1" ht="21.75" customHeight="1">
      <c r="B219" s="34"/>
      <c r="C219" s="129" t="s">
        <v>507</v>
      </c>
      <c r="D219" s="129" t="s">
        <v>227</v>
      </c>
      <c r="E219" s="130" t="s">
        <v>3721</v>
      </c>
      <c r="F219" s="131" t="s">
        <v>3722</v>
      </c>
      <c r="G219" s="132" t="s">
        <v>247</v>
      </c>
      <c r="H219" s="133">
        <v>1.1100000000000001</v>
      </c>
      <c r="I219" s="134"/>
      <c r="J219" s="135">
        <f>ROUND(I219*H219,2)</f>
        <v>0</v>
      </c>
      <c r="K219" s="131" t="s">
        <v>272</v>
      </c>
      <c r="L219" s="34"/>
      <c r="M219" s="136" t="s">
        <v>19</v>
      </c>
      <c r="N219" s="137" t="s">
        <v>47</v>
      </c>
      <c r="P219" s="138">
        <f>O219*H219</f>
        <v>0</v>
      </c>
      <c r="Q219" s="138">
        <v>0</v>
      </c>
      <c r="R219" s="138">
        <f>Q219*H219</f>
        <v>0</v>
      </c>
      <c r="S219" s="138">
        <v>0</v>
      </c>
      <c r="T219" s="139">
        <f>S219*H219</f>
        <v>0</v>
      </c>
      <c r="AR219" s="140" t="s">
        <v>232</v>
      </c>
      <c r="AT219" s="140" t="s">
        <v>227</v>
      </c>
      <c r="AU219" s="140" t="s">
        <v>233</v>
      </c>
      <c r="AY219" s="18" t="s">
        <v>223</v>
      </c>
      <c r="BE219" s="141">
        <f>IF(N219="základní",J219,0)</f>
        <v>0</v>
      </c>
      <c r="BF219" s="141">
        <f>IF(N219="snížená",J219,0)</f>
        <v>0</v>
      </c>
      <c r="BG219" s="141">
        <f>IF(N219="zákl. přenesená",J219,0)</f>
        <v>0</v>
      </c>
      <c r="BH219" s="141">
        <f>IF(N219="sníž. přenesená",J219,0)</f>
        <v>0</v>
      </c>
      <c r="BI219" s="141">
        <f>IF(N219="nulová",J219,0)</f>
        <v>0</v>
      </c>
      <c r="BJ219" s="18" t="s">
        <v>84</v>
      </c>
      <c r="BK219" s="141">
        <f>ROUND(I219*H219,2)</f>
        <v>0</v>
      </c>
      <c r="BL219" s="18" t="s">
        <v>232</v>
      </c>
      <c r="BM219" s="140" t="s">
        <v>3723</v>
      </c>
    </row>
    <row r="220" spans="2:65" s="1" customFormat="1" ht="11.25">
      <c r="B220" s="34"/>
      <c r="D220" s="163" t="s">
        <v>274</v>
      </c>
      <c r="F220" s="164" t="s">
        <v>3724</v>
      </c>
      <c r="I220" s="165"/>
      <c r="L220" s="34"/>
      <c r="M220" s="166"/>
      <c r="T220" s="55"/>
      <c r="AT220" s="18" t="s">
        <v>274</v>
      </c>
      <c r="AU220" s="18" t="s">
        <v>233</v>
      </c>
    </row>
    <row r="221" spans="2:65" s="13" customFormat="1" ht="11.25">
      <c r="B221" s="149"/>
      <c r="D221" s="143" t="s">
        <v>249</v>
      </c>
      <c r="E221" s="150" t="s">
        <v>19</v>
      </c>
      <c r="F221" s="151" t="s">
        <v>3750</v>
      </c>
      <c r="H221" s="152">
        <v>1.1100000000000001</v>
      </c>
      <c r="I221" s="153"/>
      <c r="L221" s="149"/>
      <c r="M221" s="154"/>
      <c r="T221" s="155"/>
      <c r="AT221" s="150" t="s">
        <v>249</v>
      </c>
      <c r="AU221" s="150" t="s">
        <v>233</v>
      </c>
      <c r="AV221" s="13" t="s">
        <v>87</v>
      </c>
      <c r="AW221" s="13" t="s">
        <v>37</v>
      </c>
      <c r="AX221" s="13" t="s">
        <v>84</v>
      </c>
      <c r="AY221" s="150" t="s">
        <v>223</v>
      </c>
    </row>
    <row r="222" spans="2:65" s="1" customFormat="1" ht="16.5" customHeight="1">
      <c r="B222" s="34"/>
      <c r="C222" s="174" t="s">
        <v>512</v>
      </c>
      <c r="D222" s="174" t="s">
        <v>314</v>
      </c>
      <c r="E222" s="175" t="s">
        <v>3726</v>
      </c>
      <c r="F222" s="176" t="s">
        <v>3727</v>
      </c>
      <c r="G222" s="177" t="s">
        <v>247</v>
      </c>
      <c r="H222" s="178">
        <v>1.1100000000000001</v>
      </c>
      <c r="I222" s="179"/>
      <c r="J222" s="180">
        <f>ROUND(I222*H222,2)</f>
        <v>0</v>
      </c>
      <c r="K222" s="176" t="s">
        <v>272</v>
      </c>
      <c r="L222" s="181"/>
      <c r="M222" s="182" t="s">
        <v>19</v>
      </c>
      <c r="N222" s="183" t="s">
        <v>47</v>
      </c>
      <c r="P222" s="138">
        <f>O222*H222</f>
        <v>0</v>
      </c>
      <c r="Q222" s="138">
        <v>1</v>
      </c>
      <c r="R222" s="138">
        <f>Q222*H222</f>
        <v>1.1100000000000001</v>
      </c>
      <c r="S222" s="138">
        <v>0</v>
      </c>
      <c r="T222" s="139">
        <f>S222*H222</f>
        <v>0</v>
      </c>
      <c r="AR222" s="140" t="s">
        <v>268</v>
      </c>
      <c r="AT222" s="140" t="s">
        <v>314</v>
      </c>
      <c r="AU222" s="140" t="s">
        <v>233</v>
      </c>
      <c r="AY222" s="18" t="s">
        <v>223</v>
      </c>
      <c r="BE222" s="141">
        <f>IF(N222="základní",J222,0)</f>
        <v>0</v>
      </c>
      <c r="BF222" s="141">
        <f>IF(N222="snížená",J222,0)</f>
        <v>0</v>
      </c>
      <c r="BG222" s="141">
        <f>IF(N222="zákl. přenesená",J222,0)</f>
        <v>0</v>
      </c>
      <c r="BH222" s="141">
        <f>IF(N222="sníž. přenesená",J222,0)</f>
        <v>0</v>
      </c>
      <c r="BI222" s="141">
        <f>IF(N222="nulová",J222,0)</f>
        <v>0</v>
      </c>
      <c r="BJ222" s="18" t="s">
        <v>84</v>
      </c>
      <c r="BK222" s="141">
        <f>ROUND(I222*H222,2)</f>
        <v>0</v>
      </c>
      <c r="BL222" s="18" t="s">
        <v>232</v>
      </c>
      <c r="BM222" s="140" t="s">
        <v>3728</v>
      </c>
    </row>
    <row r="223" spans="2:65" s="1" customFormat="1" ht="33" customHeight="1">
      <c r="B223" s="34"/>
      <c r="C223" s="129" t="s">
        <v>516</v>
      </c>
      <c r="D223" s="129" t="s">
        <v>227</v>
      </c>
      <c r="E223" s="130" t="s">
        <v>3729</v>
      </c>
      <c r="F223" s="131" t="s">
        <v>3730</v>
      </c>
      <c r="G223" s="132" t="s">
        <v>563</v>
      </c>
      <c r="H223" s="133">
        <v>25</v>
      </c>
      <c r="I223" s="134"/>
      <c r="J223" s="135">
        <f>ROUND(I223*H223,2)</f>
        <v>0</v>
      </c>
      <c r="K223" s="131" t="s">
        <v>272</v>
      </c>
      <c r="L223" s="34"/>
      <c r="M223" s="136" t="s">
        <v>19</v>
      </c>
      <c r="N223" s="137" t="s">
        <v>47</v>
      </c>
      <c r="P223" s="138">
        <f>O223*H223</f>
        <v>0</v>
      </c>
      <c r="Q223" s="138">
        <v>1.125E-2</v>
      </c>
      <c r="R223" s="138">
        <f>Q223*H223</f>
        <v>0.28125</v>
      </c>
      <c r="S223" s="138">
        <v>0</v>
      </c>
      <c r="T223" s="139">
        <f>S223*H223</f>
        <v>0</v>
      </c>
      <c r="AR223" s="140" t="s">
        <v>232</v>
      </c>
      <c r="AT223" s="140" t="s">
        <v>227</v>
      </c>
      <c r="AU223" s="140" t="s">
        <v>233</v>
      </c>
      <c r="AY223" s="18" t="s">
        <v>223</v>
      </c>
      <c r="BE223" s="141">
        <f>IF(N223="základní",J223,0)</f>
        <v>0</v>
      </c>
      <c r="BF223" s="141">
        <f>IF(N223="snížená",J223,0)</f>
        <v>0</v>
      </c>
      <c r="BG223" s="141">
        <f>IF(N223="zákl. přenesená",J223,0)</f>
        <v>0</v>
      </c>
      <c r="BH223" s="141">
        <f>IF(N223="sníž. přenesená",J223,0)</f>
        <v>0</v>
      </c>
      <c r="BI223" s="141">
        <f>IF(N223="nulová",J223,0)</f>
        <v>0</v>
      </c>
      <c r="BJ223" s="18" t="s">
        <v>84</v>
      </c>
      <c r="BK223" s="141">
        <f>ROUND(I223*H223,2)</f>
        <v>0</v>
      </c>
      <c r="BL223" s="18" t="s">
        <v>232</v>
      </c>
      <c r="BM223" s="140" t="s">
        <v>3731</v>
      </c>
    </row>
    <row r="224" spans="2:65" s="1" customFormat="1" ht="11.25">
      <c r="B224" s="34"/>
      <c r="D224" s="163" t="s">
        <v>274</v>
      </c>
      <c r="F224" s="164" t="s">
        <v>3732</v>
      </c>
      <c r="I224" s="165"/>
      <c r="L224" s="34"/>
      <c r="M224" s="166"/>
      <c r="T224" s="55"/>
      <c r="AT224" s="18" t="s">
        <v>274</v>
      </c>
      <c r="AU224" s="18" t="s">
        <v>233</v>
      </c>
    </row>
    <row r="225" spans="2:65" s="13" customFormat="1" ht="11.25">
      <c r="B225" s="149"/>
      <c r="D225" s="143" t="s">
        <v>249</v>
      </c>
      <c r="E225" s="150" t="s">
        <v>19</v>
      </c>
      <c r="F225" s="151" t="s">
        <v>3733</v>
      </c>
      <c r="H225" s="152">
        <v>25</v>
      </c>
      <c r="I225" s="153"/>
      <c r="L225" s="149"/>
      <c r="M225" s="154"/>
      <c r="T225" s="155"/>
      <c r="AT225" s="150" t="s">
        <v>249</v>
      </c>
      <c r="AU225" s="150" t="s">
        <v>233</v>
      </c>
      <c r="AV225" s="13" t="s">
        <v>87</v>
      </c>
      <c r="AW225" s="13" t="s">
        <v>37</v>
      </c>
      <c r="AX225" s="13" t="s">
        <v>84</v>
      </c>
      <c r="AY225" s="150" t="s">
        <v>223</v>
      </c>
    </row>
    <row r="226" spans="2:65" s="11" customFormat="1" ht="22.9" customHeight="1">
      <c r="B226" s="117"/>
      <c r="D226" s="118" t="s">
        <v>75</v>
      </c>
      <c r="E226" s="127" t="s">
        <v>282</v>
      </c>
      <c r="F226" s="127" t="s">
        <v>614</v>
      </c>
      <c r="I226" s="120"/>
      <c r="J226" s="128">
        <f>BK226</f>
        <v>0</v>
      </c>
      <c r="L226" s="117"/>
      <c r="M226" s="122"/>
      <c r="P226" s="123">
        <f>P227</f>
        <v>0</v>
      </c>
      <c r="R226" s="123">
        <f>R227</f>
        <v>0</v>
      </c>
      <c r="T226" s="124">
        <f>T227</f>
        <v>0</v>
      </c>
      <c r="AR226" s="118" t="s">
        <v>84</v>
      </c>
      <c r="AT226" s="125" t="s">
        <v>75</v>
      </c>
      <c r="AU226" s="125" t="s">
        <v>84</v>
      </c>
      <c r="AY226" s="118" t="s">
        <v>223</v>
      </c>
      <c r="BK226" s="126">
        <f>BK227</f>
        <v>0</v>
      </c>
    </row>
    <row r="227" spans="2:65" s="11" customFormat="1" ht="20.85" customHeight="1">
      <c r="B227" s="117"/>
      <c r="D227" s="118" t="s">
        <v>75</v>
      </c>
      <c r="E227" s="127" t="s">
        <v>758</v>
      </c>
      <c r="F227" s="127" t="s">
        <v>759</v>
      </c>
      <c r="I227" s="120"/>
      <c r="J227" s="128">
        <f>BK227</f>
        <v>0</v>
      </c>
      <c r="L227" s="117"/>
      <c r="M227" s="122"/>
      <c r="P227" s="123">
        <f>SUM(P228:P229)</f>
        <v>0</v>
      </c>
      <c r="R227" s="123">
        <f>SUM(R228:R229)</f>
        <v>0</v>
      </c>
      <c r="T227" s="124">
        <f>SUM(T228:T229)</f>
        <v>0</v>
      </c>
      <c r="AR227" s="118" t="s">
        <v>84</v>
      </c>
      <c r="AT227" s="125" t="s">
        <v>75</v>
      </c>
      <c r="AU227" s="125" t="s">
        <v>87</v>
      </c>
      <c r="AY227" s="118" t="s">
        <v>223</v>
      </c>
      <c r="BK227" s="126">
        <f>SUM(BK228:BK229)</f>
        <v>0</v>
      </c>
    </row>
    <row r="228" spans="2:65" s="1" customFormat="1" ht="37.9" customHeight="1">
      <c r="B228" s="34"/>
      <c r="C228" s="129" t="s">
        <v>521</v>
      </c>
      <c r="D228" s="129" t="s">
        <v>227</v>
      </c>
      <c r="E228" s="130" t="s">
        <v>3734</v>
      </c>
      <c r="F228" s="131" t="s">
        <v>3735</v>
      </c>
      <c r="G228" s="132" t="s">
        <v>265</v>
      </c>
      <c r="H228" s="133">
        <v>32.058999999999997</v>
      </c>
      <c r="I228" s="134"/>
      <c r="J228" s="135">
        <f>ROUND(I228*H228,2)</f>
        <v>0</v>
      </c>
      <c r="K228" s="131" t="s">
        <v>272</v>
      </c>
      <c r="L228" s="34"/>
      <c r="M228" s="136" t="s">
        <v>19</v>
      </c>
      <c r="N228" s="137" t="s">
        <v>47</v>
      </c>
      <c r="P228" s="138">
        <f>O228*H228</f>
        <v>0</v>
      </c>
      <c r="Q228" s="138">
        <v>0</v>
      </c>
      <c r="R228" s="138">
        <f>Q228*H228</f>
        <v>0</v>
      </c>
      <c r="S228" s="138">
        <v>0</v>
      </c>
      <c r="T228" s="139">
        <f>S228*H228</f>
        <v>0</v>
      </c>
      <c r="AR228" s="140" t="s">
        <v>232</v>
      </c>
      <c r="AT228" s="140" t="s">
        <v>227</v>
      </c>
      <c r="AU228" s="140" t="s">
        <v>233</v>
      </c>
      <c r="AY228" s="18" t="s">
        <v>223</v>
      </c>
      <c r="BE228" s="141">
        <f>IF(N228="základní",J228,0)</f>
        <v>0</v>
      </c>
      <c r="BF228" s="141">
        <f>IF(N228="snížená",J228,0)</f>
        <v>0</v>
      </c>
      <c r="BG228" s="141">
        <f>IF(N228="zákl. přenesená",J228,0)</f>
        <v>0</v>
      </c>
      <c r="BH228" s="141">
        <f>IF(N228="sníž. přenesená",J228,0)</f>
        <v>0</v>
      </c>
      <c r="BI228" s="141">
        <f>IF(N228="nulová",J228,0)</f>
        <v>0</v>
      </c>
      <c r="BJ228" s="18" t="s">
        <v>84</v>
      </c>
      <c r="BK228" s="141">
        <f>ROUND(I228*H228,2)</f>
        <v>0</v>
      </c>
      <c r="BL228" s="18" t="s">
        <v>232</v>
      </c>
      <c r="BM228" s="140" t="s">
        <v>795</v>
      </c>
    </row>
    <row r="229" spans="2:65" s="1" customFormat="1" ht="11.25">
      <c r="B229" s="34"/>
      <c r="D229" s="163" t="s">
        <v>274</v>
      </c>
      <c r="F229" s="164" t="s">
        <v>3736</v>
      </c>
      <c r="I229" s="165"/>
      <c r="L229" s="34"/>
      <c r="M229" s="184"/>
      <c r="N229" s="185"/>
      <c r="O229" s="185"/>
      <c r="P229" s="185"/>
      <c r="Q229" s="185"/>
      <c r="R229" s="185"/>
      <c r="S229" s="185"/>
      <c r="T229" s="186"/>
      <c r="AT229" s="18" t="s">
        <v>274</v>
      </c>
      <c r="AU229" s="18" t="s">
        <v>233</v>
      </c>
    </row>
    <row r="230" spans="2:65" s="1" customFormat="1" ht="6.95" customHeight="1">
      <c r="B230" s="43"/>
      <c r="C230" s="44"/>
      <c r="D230" s="44"/>
      <c r="E230" s="44"/>
      <c r="F230" s="44"/>
      <c r="G230" s="44"/>
      <c r="H230" s="44"/>
      <c r="I230" s="44"/>
      <c r="J230" s="44"/>
      <c r="K230" s="44"/>
      <c r="L230" s="34"/>
    </row>
  </sheetData>
  <sheetProtection algorithmName="SHA-512" hashValue="+uURw9ITqeTy/bgSY8GwMSQ/zmySIh/6ObuuFMQiCgorl3Z0SLWZWqJQFraruxCuWulItuCdinlmAEKtS1oOHQ==" saltValue="KIZ4wguh/SsGjB+u3GaBo0s6WY5tqWWqMJBpdaOTwjM5PAJqbSez4rqPdC7MTAyxgCuoQW2OMBFL4bAoG/giWg==" spinCount="100000" sheet="1" objects="1" scenarios="1" formatColumns="0" formatRows="0" autoFilter="0"/>
  <autoFilter ref="C85:K229" xr:uid="{00000000-0009-0000-0000-00001B000000}"/>
  <mergeCells count="9">
    <mergeCell ref="E50:H50"/>
    <mergeCell ref="E76:H76"/>
    <mergeCell ref="E78:H78"/>
    <mergeCell ref="L2:V2"/>
    <mergeCell ref="E7:H7"/>
    <mergeCell ref="E9:H9"/>
    <mergeCell ref="E18:H18"/>
    <mergeCell ref="E27:H27"/>
    <mergeCell ref="E48:H48"/>
  </mergeCells>
  <hyperlinks>
    <hyperlink ref="F90" r:id="rId1" xr:uid="{00000000-0004-0000-1B00-000000000000}"/>
    <hyperlink ref="F100" r:id="rId2" xr:uid="{00000000-0004-0000-1B00-000001000000}"/>
    <hyperlink ref="F105" r:id="rId3" xr:uid="{00000000-0004-0000-1B00-000002000000}"/>
    <hyperlink ref="F111" r:id="rId4" xr:uid="{00000000-0004-0000-1B00-000003000000}"/>
    <hyperlink ref="F119" r:id="rId5" xr:uid="{00000000-0004-0000-1B00-000004000000}"/>
    <hyperlink ref="F122" r:id="rId6" xr:uid="{00000000-0004-0000-1B00-000005000000}"/>
    <hyperlink ref="F125" r:id="rId7" xr:uid="{00000000-0004-0000-1B00-000006000000}"/>
    <hyperlink ref="F129" r:id="rId8" xr:uid="{00000000-0004-0000-1B00-000007000000}"/>
    <hyperlink ref="F135" r:id="rId9" xr:uid="{00000000-0004-0000-1B00-000008000000}"/>
    <hyperlink ref="F138" r:id="rId10" xr:uid="{00000000-0004-0000-1B00-000009000000}"/>
    <hyperlink ref="F143" r:id="rId11" xr:uid="{00000000-0004-0000-1B00-00000A000000}"/>
    <hyperlink ref="F151" r:id="rId12" xr:uid="{00000000-0004-0000-1B00-00000B000000}"/>
    <hyperlink ref="F160" r:id="rId13" xr:uid="{00000000-0004-0000-1B00-00000C000000}"/>
    <hyperlink ref="F186" r:id="rId14" xr:uid="{00000000-0004-0000-1B00-00000D000000}"/>
    <hyperlink ref="F193" r:id="rId15" xr:uid="{00000000-0004-0000-1B00-00000E000000}"/>
    <hyperlink ref="F199" r:id="rId16" xr:uid="{00000000-0004-0000-1B00-00000F000000}"/>
    <hyperlink ref="F206" r:id="rId17" xr:uid="{00000000-0004-0000-1B00-000010000000}"/>
    <hyperlink ref="F212" r:id="rId18" xr:uid="{00000000-0004-0000-1B00-000011000000}"/>
    <hyperlink ref="F220" r:id="rId19" xr:uid="{00000000-0004-0000-1B00-000012000000}"/>
    <hyperlink ref="F224" r:id="rId20" xr:uid="{00000000-0004-0000-1B00-000013000000}"/>
    <hyperlink ref="F229" r:id="rId21" xr:uid="{00000000-0004-0000-1B00-000014000000}"/>
  </hyperlinks>
  <pageMargins left="0.39370078740157483" right="0.39370078740157483" top="0.39370078740157483" bottom="0.39370078740157483" header="0" footer="0"/>
  <pageSetup paperSize="9" scale="76" fitToHeight="0" orientation="portrait" r:id="rId22"/>
  <headerFooter>
    <oddFooter>&amp;CStrana &amp;P z &amp;N</oddFooter>
  </headerFooter>
  <drawing r:id="rId2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B2:BM13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175</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3751</v>
      </c>
      <c r="F9" s="322"/>
      <c r="G9" s="322"/>
      <c r="H9" s="322"/>
      <c r="L9" s="34"/>
    </row>
    <row r="10" spans="2:46" s="1" customFormat="1" ht="11.25">
      <c r="B10" s="34"/>
      <c r="L10" s="34"/>
    </row>
    <row r="11" spans="2:46" s="1" customFormat="1" ht="12" customHeight="1">
      <c r="B11" s="34"/>
      <c r="D11" s="28" t="s">
        <v>18</v>
      </c>
      <c r="F11" s="26" t="s">
        <v>19</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10.9" customHeight="1">
      <c r="B13" s="34"/>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23.25" customHeight="1">
      <c r="B27" s="88"/>
      <c r="E27" s="291" t="s">
        <v>3752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ROUNDUP(J87,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ROUNDUP((SUM(BE87:BE130)),  2)</f>
        <v>0</v>
      </c>
      <c r="I33" s="91">
        <v>0.21</v>
      </c>
      <c r="J33" s="90">
        <f>ROUNDUP(((SUM(BE87:BE130))*I33),  2)</f>
        <v>0</v>
      </c>
      <c r="L33" s="34"/>
    </row>
    <row r="34" spans="2:12" s="1" customFormat="1" ht="14.45" customHeight="1">
      <c r="B34" s="34"/>
      <c r="E34" s="28" t="s">
        <v>48</v>
      </c>
      <c r="F34" s="90">
        <f>ROUNDUP((SUM(BF87:BF130)),  2)</f>
        <v>0</v>
      </c>
      <c r="I34" s="91">
        <v>0.12</v>
      </c>
      <c r="J34" s="90">
        <f>ROUNDUP(((SUM(BF87:BF130))*I34),  2)</f>
        <v>0</v>
      </c>
      <c r="L34" s="34"/>
    </row>
    <row r="35" spans="2:12" s="1" customFormat="1" ht="14.45" hidden="1" customHeight="1">
      <c r="B35" s="34"/>
      <c r="E35" s="28" t="s">
        <v>49</v>
      </c>
      <c r="F35" s="90">
        <f>ROUNDUP((SUM(BG87:BG130)),  2)</f>
        <v>0</v>
      </c>
      <c r="I35" s="91">
        <v>0.21</v>
      </c>
      <c r="J35" s="90">
        <f>0</f>
        <v>0</v>
      </c>
      <c r="L35" s="34"/>
    </row>
    <row r="36" spans="2:12" s="1" customFormat="1" ht="14.45" hidden="1" customHeight="1">
      <c r="B36" s="34"/>
      <c r="E36" s="28" t="s">
        <v>50</v>
      </c>
      <c r="F36" s="90">
        <f>ROUNDUP((SUM(BH87:BH130)),  2)</f>
        <v>0</v>
      </c>
      <c r="I36" s="91">
        <v>0.12</v>
      </c>
      <c r="J36" s="90">
        <f>0</f>
        <v>0</v>
      </c>
      <c r="L36" s="34"/>
    </row>
    <row r="37" spans="2:12" s="1" customFormat="1" ht="14.45" hidden="1" customHeight="1">
      <c r="B37" s="34"/>
      <c r="E37" s="28" t="s">
        <v>51</v>
      </c>
      <c r="F37" s="90">
        <f>ROUNDUP((SUM(BI87:BI130)),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VRN.1 - VRN.1 - Vedlejší rozpočtové náklady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J87</f>
        <v>0</v>
      </c>
      <c r="L59" s="34"/>
      <c r="AU59" s="18" t="s">
        <v>186</v>
      </c>
    </row>
    <row r="60" spans="2:47" s="8" customFormat="1" ht="24.95" customHeight="1">
      <c r="B60" s="101"/>
      <c r="D60" s="102" t="s">
        <v>3753</v>
      </c>
      <c r="E60" s="103"/>
      <c r="F60" s="103"/>
      <c r="G60" s="103"/>
      <c r="H60" s="103"/>
      <c r="I60" s="103"/>
      <c r="J60" s="104">
        <f>J88</f>
        <v>0</v>
      </c>
      <c r="L60" s="101"/>
    </row>
    <row r="61" spans="2:47" s="9" customFormat="1" ht="19.899999999999999" customHeight="1">
      <c r="B61" s="105"/>
      <c r="D61" s="106" t="s">
        <v>3754</v>
      </c>
      <c r="E61" s="107"/>
      <c r="F61" s="107"/>
      <c r="G61" s="107"/>
      <c r="H61" s="107"/>
      <c r="I61" s="107"/>
      <c r="J61" s="108">
        <f>J89</f>
        <v>0</v>
      </c>
      <c r="L61" s="105"/>
    </row>
    <row r="62" spans="2:47" s="9" customFormat="1" ht="19.899999999999999" customHeight="1">
      <c r="B62" s="105"/>
      <c r="D62" s="106" t="s">
        <v>3755</v>
      </c>
      <c r="E62" s="107"/>
      <c r="F62" s="107"/>
      <c r="G62" s="107"/>
      <c r="H62" s="107"/>
      <c r="I62" s="107"/>
      <c r="J62" s="108">
        <f>J96</f>
        <v>0</v>
      </c>
      <c r="L62" s="105"/>
    </row>
    <row r="63" spans="2:47" s="9" customFormat="1" ht="19.899999999999999" customHeight="1">
      <c r="B63" s="105"/>
      <c r="D63" s="106" t="s">
        <v>3756</v>
      </c>
      <c r="E63" s="107"/>
      <c r="F63" s="107"/>
      <c r="G63" s="107"/>
      <c r="H63" s="107"/>
      <c r="I63" s="107"/>
      <c r="J63" s="108">
        <f>J103</f>
        <v>0</v>
      </c>
      <c r="L63" s="105"/>
    </row>
    <row r="64" spans="2:47" s="9" customFormat="1" ht="19.899999999999999" customHeight="1">
      <c r="B64" s="105"/>
      <c r="D64" s="106" t="s">
        <v>3757</v>
      </c>
      <c r="E64" s="107"/>
      <c r="F64" s="107"/>
      <c r="G64" s="107"/>
      <c r="H64" s="107"/>
      <c r="I64" s="107"/>
      <c r="J64" s="108">
        <f>J110</f>
        <v>0</v>
      </c>
      <c r="L64" s="105"/>
    </row>
    <row r="65" spans="2:12" s="9" customFormat="1" ht="19.899999999999999" customHeight="1">
      <c r="B65" s="105"/>
      <c r="D65" s="106" t="s">
        <v>3758</v>
      </c>
      <c r="E65" s="107"/>
      <c r="F65" s="107"/>
      <c r="G65" s="107"/>
      <c r="H65" s="107"/>
      <c r="I65" s="107"/>
      <c r="J65" s="108">
        <f>J113</f>
        <v>0</v>
      </c>
      <c r="L65" s="105"/>
    </row>
    <row r="66" spans="2:12" s="9" customFormat="1" ht="19.899999999999999" customHeight="1">
      <c r="B66" s="105"/>
      <c r="D66" s="106" t="s">
        <v>3759</v>
      </c>
      <c r="E66" s="107"/>
      <c r="F66" s="107"/>
      <c r="G66" s="107"/>
      <c r="H66" s="107"/>
      <c r="I66" s="107"/>
      <c r="J66" s="108">
        <f>J116</f>
        <v>0</v>
      </c>
      <c r="L66" s="105"/>
    </row>
    <row r="67" spans="2:12" s="9" customFormat="1" ht="19.899999999999999" customHeight="1">
      <c r="B67" s="105"/>
      <c r="D67" s="106" t="s">
        <v>3760</v>
      </c>
      <c r="E67" s="107"/>
      <c r="F67" s="107"/>
      <c r="G67" s="107"/>
      <c r="H67" s="107"/>
      <c r="I67" s="107"/>
      <c r="J67" s="108">
        <f>J125</f>
        <v>0</v>
      </c>
      <c r="L67" s="105"/>
    </row>
    <row r="68" spans="2:12" s="1" customFormat="1" ht="21.75" customHeight="1">
      <c r="B68" s="34"/>
      <c r="L68" s="34"/>
    </row>
    <row r="69" spans="2:12" s="1" customFormat="1" ht="6.95" customHeight="1">
      <c r="B69" s="43"/>
      <c r="C69" s="44"/>
      <c r="D69" s="44"/>
      <c r="E69" s="44"/>
      <c r="F69" s="44"/>
      <c r="G69" s="44"/>
      <c r="H69" s="44"/>
      <c r="I69" s="44"/>
      <c r="J69" s="44"/>
      <c r="K69" s="44"/>
      <c r="L69" s="34"/>
    </row>
    <row r="73" spans="2:12" s="1" customFormat="1" ht="6.95" customHeight="1">
      <c r="B73" s="45"/>
      <c r="C73" s="46"/>
      <c r="D73" s="46"/>
      <c r="E73" s="46"/>
      <c r="F73" s="46"/>
      <c r="G73" s="46"/>
      <c r="H73" s="46"/>
      <c r="I73" s="46"/>
      <c r="J73" s="46"/>
      <c r="K73" s="46"/>
      <c r="L73" s="34"/>
    </row>
    <row r="74" spans="2:12" s="1" customFormat="1" ht="24.95" customHeight="1">
      <c r="B74" s="34"/>
      <c r="C74" s="22" t="s">
        <v>208</v>
      </c>
      <c r="L74" s="34"/>
    </row>
    <row r="75" spans="2:12" s="1" customFormat="1" ht="6.95" customHeight="1">
      <c r="B75" s="34"/>
      <c r="L75" s="34"/>
    </row>
    <row r="76" spans="2:12" s="1" customFormat="1" ht="12" customHeight="1">
      <c r="B76" s="34"/>
      <c r="C76" s="28" t="s">
        <v>16</v>
      </c>
      <c r="L76" s="34"/>
    </row>
    <row r="77" spans="2:12" s="1" customFormat="1" ht="16.5" customHeight="1">
      <c r="B77" s="34"/>
      <c r="E77" s="320" t="str">
        <f>E7</f>
        <v>II/231 Rekonstrukce ul. 28.října, II.část</v>
      </c>
      <c r="F77" s="321"/>
      <c r="G77" s="321"/>
      <c r="H77" s="321"/>
      <c r="L77" s="34"/>
    </row>
    <row r="78" spans="2:12" s="1" customFormat="1" ht="12" customHeight="1">
      <c r="B78" s="34"/>
      <c r="C78" s="28" t="s">
        <v>180</v>
      </c>
      <c r="L78" s="34"/>
    </row>
    <row r="79" spans="2:12" s="1" customFormat="1" ht="16.5" customHeight="1">
      <c r="B79" s="34"/>
      <c r="E79" s="315" t="str">
        <f>E9</f>
        <v>VRN.1 - VRN.1 - Vedlejší rozpočtové náklady (100% SÚS)</v>
      </c>
      <c r="F79" s="322"/>
      <c r="G79" s="322"/>
      <c r="H79" s="322"/>
      <c r="L79" s="34"/>
    </row>
    <row r="80" spans="2:12" s="1" customFormat="1" ht="6.95" customHeight="1">
      <c r="B80" s="34"/>
      <c r="L80" s="34"/>
    </row>
    <row r="81" spans="2:65" s="1" customFormat="1" ht="12" customHeight="1">
      <c r="B81" s="34"/>
      <c r="C81" s="28" t="s">
        <v>21</v>
      </c>
      <c r="F81" s="26" t="str">
        <f>F12</f>
        <v xml:space="preserve"> </v>
      </c>
      <c r="I81" s="28" t="s">
        <v>23</v>
      </c>
      <c r="J81" s="51" t="str">
        <f>IF(J12="","",J12)</f>
        <v>1. 10. 2024</v>
      </c>
      <c r="L81" s="34"/>
    </row>
    <row r="82" spans="2:65" s="1" customFormat="1" ht="6.95" customHeight="1">
      <c r="B82" s="34"/>
      <c r="L82" s="34"/>
    </row>
    <row r="83" spans="2:65" s="1" customFormat="1" ht="15.2" customHeight="1">
      <c r="B83" s="34"/>
      <c r="C83" s="28" t="s">
        <v>29</v>
      </c>
      <c r="F83" s="26" t="str">
        <f>E15</f>
        <v>Statutární město Plzeň+ SÚS Plzeňského kraje, p.o.</v>
      </c>
      <c r="I83" s="28" t="s">
        <v>35</v>
      </c>
      <c r="J83" s="32" t="str">
        <f>E21</f>
        <v>PSDS s.r.o.</v>
      </c>
      <c r="L83" s="34"/>
    </row>
    <row r="84" spans="2:65" s="1" customFormat="1" ht="15.2" customHeight="1">
      <c r="B84" s="34"/>
      <c r="C84" s="28" t="s">
        <v>33</v>
      </c>
      <c r="F84" s="26" t="str">
        <f>IF(E18="","",E18)</f>
        <v>Vyplň údaj</v>
      </c>
      <c r="I84" s="28" t="s">
        <v>38</v>
      </c>
      <c r="J84" s="32" t="str">
        <f>E24</f>
        <v xml:space="preserve"> </v>
      </c>
      <c r="L84" s="34"/>
    </row>
    <row r="85" spans="2:65" s="1" customFormat="1" ht="10.35" customHeight="1">
      <c r="B85" s="34"/>
      <c r="L85" s="34"/>
    </row>
    <row r="86" spans="2:65" s="10" customFormat="1" ht="29.25" customHeight="1">
      <c r="B86" s="109"/>
      <c r="C86" s="110" t="s">
        <v>209</v>
      </c>
      <c r="D86" s="111" t="s">
        <v>61</v>
      </c>
      <c r="E86" s="111" t="s">
        <v>57</v>
      </c>
      <c r="F86" s="111" t="s">
        <v>58</v>
      </c>
      <c r="G86" s="111" t="s">
        <v>210</v>
      </c>
      <c r="H86" s="111" t="s">
        <v>211</v>
      </c>
      <c r="I86" s="111" t="s">
        <v>212</v>
      </c>
      <c r="J86" s="111" t="s">
        <v>185</v>
      </c>
      <c r="K86" s="112" t="s">
        <v>213</v>
      </c>
      <c r="L86" s="109"/>
      <c r="M86" s="58" t="s">
        <v>19</v>
      </c>
      <c r="N86" s="59" t="s">
        <v>46</v>
      </c>
      <c r="O86" s="59" t="s">
        <v>214</v>
      </c>
      <c r="P86" s="59" t="s">
        <v>215</v>
      </c>
      <c r="Q86" s="59" t="s">
        <v>216</v>
      </c>
      <c r="R86" s="59" t="s">
        <v>217</v>
      </c>
      <c r="S86" s="59" t="s">
        <v>218</v>
      </c>
      <c r="T86" s="60" t="s">
        <v>219</v>
      </c>
    </row>
    <row r="87" spans="2:65" s="1" customFormat="1" ht="22.9" customHeight="1">
      <c r="B87" s="34"/>
      <c r="C87" s="63" t="s">
        <v>220</v>
      </c>
      <c r="J87" s="113">
        <f>BK87</f>
        <v>0</v>
      </c>
      <c r="L87" s="34"/>
      <c r="M87" s="61"/>
      <c r="N87" s="52"/>
      <c r="O87" s="52"/>
      <c r="P87" s="114">
        <f>P88</f>
        <v>0</v>
      </c>
      <c r="Q87" s="52"/>
      <c r="R87" s="114">
        <f>R88</f>
        <v>0</v>
      </c>
      <c r="S87" s="52"/>
      <c r="T87" s="115">
        <f>T88</f>
        <v>0</v>
      </c>
      <c r="AT87" s="18" t="s">
        <v>75</v>
      </c>
      <c r="AU87" s="18" t="s">
        <v>186</v>
      </c>
      <c r="BK87" s="116">
        <f>BK88</f>
        <v>0</v>
      </c>
    </row>
    <row r="88" spans="2:65" s="11" customFormat="1" ht="25.9" customHeight="1">
      <c r="B88" s="117"/>
      <c r="D88" s="118" t="s">
        <v>75</v>
      </c>
      <c r="E88" s="119" t="s">
        <v>3761</v>
      </c>
      <c r="F88" s="119" t="s">
        <v>3762</v>
      </c>
      <c r="I88" s="120"/>
      <c r="J88" s="121">
        <f>BK88</f>
        <v>0</v>
      </c>
      <c r="L88" s="117"/>
      <c r="M88" s="122"/>
      <c r="P88" s="123">
        <f>P89+P96+P103+P110+P113+P116+P125</f>
        <v>0</v>
      </c>
      <c r="R88" s="123">
        <f>R89+R96+R103+R110+R113+R116+R125</f>
        <v>0</v>
      </c>
      <c r="T88" s="124">
        <f>T89+T96+T103+T110+T113+T116+T125</f>
        <v>0</v>
      </c>
      <c r="AR88" s="118" t="s">
        <v>244</v>
      </c>
      <c r="AT88" s="125" t="s">
        <v>75</v>
      </c>
      <c r="AU88" s="125" t="s">
        <v>76</v>
      </c>
      <c r="AY88" s="118" t="s">
        <v>223</v>
      </c>
      <c r="BK88" s="126">
        <f>BK89+BK96+BK103+BK110+BK113+BK116+BK125</f>
        <v>0</v>
      </c>
    </row>
    <row r="89" spans="2:65" s="11" customFormat="1" ht="22.9" customHeight="1">
      <c r="B89" s="117"/>
      <c r="D89" s="118" t="s">
        <v>75</v>
      </c>
      <c r="E89" s="127" t="s">
        <v>3763</v>
      </c>
      <c r="F89" s="127" t="s">
        <v>3764</v>
      </c>
      <c r="I89" s="120"/>
      <c r="J89" s="128">
        <f>BK89</f>
        <v>0</v>
      </c>
      <c r="L89" s="117"/>
      <c r="M89" s="122"/>
      <c r="P89" s="123">
        <f>SUM(P90:P95)</f>
        <v>0</v>
      </c>
      <c r="R89" s="123">
        <f>SUM(R90:R95)</f>
        <v>0</v>
      </c>
      <c r="T89" s="124">
        <f>SUM(T90:T95)</f>
        <v>0</v>
      </c>
      <c r="AR89" s="118" t="s">
        <v>244</v>
      </c>
      <c r="AT89" s="125" t="s">
        <v>75</v>
      </c>
      <c r="AU89" s="125" t="s">
        <v>84</v>
      </c>
      <c r="AY89" s="118" t="s">
        <v>223</v>
      </c>
      <c r="BK89" s="126">
        <f>SUM(BK90:BK95)</f>
        <v>0</v>
      </c>
    </row>
    <row r="90" spans="2:65" s="1" customFormat="1" ht="16.5" customHeight="1">
      <c r="B90" s="34"/>
      <c r="C90" s="129" t="s">
        <v>84</v>
      </c>
      <c r="D90" s="129" t="s">
        <v>227</v>
      </c>
      <c r="E90" s="130" t="s">
        <v>3765</v>
      </c>
      <c r="F90" s="131" t="s">
        <v>3766</v>
      </c>
      <c r="G90" s="132" t="s">
        <v>3767</v>
      </c>
      <c r="H90" s="133">
        <v>1</v>
      </c>
      <c r="I90" s="134"/>
      <c r="J90" s="135">
        <f>ROUND(I90*H90,2)</f>
        <v>0</v>
      </c>
      <c r="K90" s="131" t="s">
        <v>19</v>
      </c>
      <c r="L90" s="34"/>
      <c r="M90" s="136" t="s">
        <v>19</v>
      </c>
      <c r="N90" s="137" t="s">
        <v>47</v>
      </c>
      <c r="P90" s="138">
        <f>O90*H90</f>
        <v>0</v>
      </c>
      <c r="Q90" s="138">
        <v>0</v>
      </c>
      <c r="R90" s="138">
        <f>Q90*H90</f>
        <v>0</v>
      </c>
      <c r="S90" s="138">
        <v>0</v>
      </c>
      <c r="T90" s="139">
        <f>S90*H90</f>
        <v>0</v>
      </c>
      <c r="AR90" s="140" t="s">
        <v>232</v>
      </c>
      <c r="AT90" s="140" t="s">
        <v>227</v>
      </c>
      <c r="AU90" s="140" t="s">
        <v>87</v>
      </c>
      <c r="AY90" s="18" t="s">
        <v>223</v>
      </c>
      <c r="BE90" s="141">
        <f>IF(N90="základní",J90,0)</f>
        <v>0</v>
      </c>
      <c r="BF90" s="141">
        <f>IF(N90="snížená",J90,0)</f>
        <v>0</v>
      </c>
      <c r="BG90" s="141">
        <f>IF(N90="zákl. přenesená",J90,0)</f>
        <v>0</v>
      </c>
      <c r="BH90" s="141">
        <f>IF(N90="sníž. přenesená",J90,0)</f>
        <v>0</v>
      </c>
      <c r="BI90" s="141">
        <f>IF(N90="nulová",J90,0)</f>
        <v>0</v>
      </c>
      <c r="BJ90" s="18" t="s">
        <v>84</v>
      </c>
      <c r="BK90" s="141">
        <f>ROUND(I90*H90,2)</f>
        <v>0</v>
      </c>
      <c r="BL90" s="18" t="s">
        <v>232</v>
      </c>
      <c r="BM90" s="140" t="s">
        <v>87</v>
      </c>
    </row>
    <row r="91" spans="2:65" s="1" customFormat="1" ht="78">
      <c r="B91" s="34"/>
      <c r="D91" s="143" t="s">
        <v>1024</v>
      </c>
      <c r="F91" s="187" t="s">
        <v>3768</v>
      </c>
      <c r="I91" s="165"/>
      <c r="L91" s="34"/>
      <c r="M91" s="166"/>
      <c r="T91" s="55"/>
      <c r="AT91" s="18" t="s">
        <v>1024</v>
      </c>
      <c r="AU91" s="18" t="s">
        <v>87</v>
      </c>
    </row>
    <row r="92" spans="2:65" s="1" customFormat="1" ht="16.5" customHeight="1">
      <c r="B92" s="34"/>
      <c r="C92" s="129" t="s">
        <v>87</v>
      </c>
      <c r="D92" s="129" t="s">
        <v>227</v>
      </c>
      <c r="E92" s="130" t="s">
        <v>3769</v>
      </c>
      <c r="F92" s="131" t="s">
        <v>3770</v>
      </c>
      <c r="G92" s="132" t="s">
        <v>3767</v>
      </c>
      <c r="H92" s="133">
        <v>1</v>
      </c>
      <c r="I92" s="134"/>
      <c r="J92" s="135">
        <f>ROUND(I92*H92,2)</f>
        <v>0</v>
      </c>
      <c r="K92" s="131" t="s">
        <v>19</v>
      </c>
      <c r="L92" s="34"/>
      <c r="M92" s="136" t="s">
        <v>19</v>
      </c>
      <c r="N92" s="137" t="s">
        <v>47</v>
      </c>
      <c r="P92" s="138">
        <f>O92*H92</f>
        <v>0</v>
      </c>
      <c r="Q92" s="138">
        <v>0</v>
      </c>
      <c r="R92" s="138">
        <f>Q92*H92</f>
        <v>0</v>
      </c>
      <c r="S92" s="138">
        <v>0</v>
      </c>
      <c r="T92" s="139">
        <f>S92*H92</f>
        <v>0</v>
      </c>
      <c r="AR92" s="140" t="s">
        <v>232</v>
      </c>
      <c r="AT92" s="140" t="s">
        <v>227</v>
      </c>
      <c r="AU92" s="140" t="s">
        <v>87</v>
      </c>
      <c r="AY92" s="18" t="s">
        <v>223</v>
      </c>
      <c r="BE92" s="141">
        <f>IF(N92="základní",J92,0)</f>
        <v>0</v>
      </c>
      <c r="BF92" s="141">
        <f>IF(N92="snížená",J92,0)</f>
        <v>0</v>
      </c>
      <c r="BG92" s="141">
        <f>IF(N92="zákl. přenesená",J92,0)</f>
        <v>0</v>
      </c>
      <c r="BH92" s="141">
        <f>IF(N92="sníž. přenesená",J92,0)</f>
        <v>0</v>
      </c>
      <c r="BI92" s="141">
        <f>IF(N92="nulová",J92,0)</f>
        <v>0</v>
      </c>
      <c r="BJ92" s="18" t="s">
        <v>84</v>
      </c>
      <c r="BK92" s="141">
        <f>ROUND(I92*H92,2)</f>
        <v>0</v>
      </c>
      <c r="BL92" s="18" t="s">
        <v>232</v>
      </c>
      <c r="BM92" s="140" t="s">
        <v>232</v>
      </c>
    </row>
    <row r="93" spans="2:65" s="1" customFormat="1" ht="117">
      <c r="B93" s="34"/>
      <c r="D93" s="143" t="s">
        <v>1024</v>
      </c>
      <c r="F93" s="187" t="s">
        <v>3771</v>
      </c>
      <c r="I93" s="165"/>
      <c r="L93" s="34"/>
      <c r="M93" s="166"/>
      <c r="T93" s="55"/>
      <c r="AT93" s="18" t="s">
        <v>1024</v>
      </c>
      <c r="AU93" s="18" t="s">
        <v>87</v>
      </c>
    </row>
    <row r="94" spans="2:65" s="1" customFormat="1" ht="16.5" customHeight="1">
      <c r="B94" s="34"/>
      <c r="C94" s="129" t="s">
        <v>233</v>
      </c>
      <c r="D94" s="129" t="s">
        <v>227</v>
      </c>
      <c r="E94" s="130" t="s">
        <v>3772</v>
      </c>
      <c r="F94" s="131" t="s">
        <v>3773</v>
      </c>
      <c r="G94" s="132" t="s">
        <v>3767</v>
      </c>
      <c r="H94" s="133">
        <v>1</v>
      </c>
      <c r="I94" s="134"/>
      <c r="J94" s="135">
        <f>ROUND(I94*H94,2)</f>
        <v>0</v>
      </c>
      <c r="K94" s="131" t="s">
        <v>19</v>
      </c>
      <c r="L94" s="34"/>
      <c r="M94" s="136" t="s">
        <v>19</v>
      </c>
      <c r="N94" s="137" t="s">
        <v>47</v>
      </c>
      <c r="P94" s="138">
        <f>O94*H94</f>
        <v>0</v>
      </c>
      <c r="Q94" s="138">
        <v>0</v>
      </c>
      <c r="R94" s="138">
        <f>Q94*H94</f>
        <v>0</v>
      </c>
      <c r="S94" s="138">
        <v>0</v>
      </c>
      <c r="T94" s="139">
        <f>S94*H94</f>
        <v>0</v>
      </c>
      <c r="AR94" s="140" t="s">
        <v>232</v>
      </c>
      <c r="AT94" s="140" t="s">
        <v>227</v>
      </c>
      <c r="AU94" s="140" t="s">
        <v>87</v>
      </c>
      <c r="AY94" s="18" t="s">
        <v>223</v>
      </c>
      <c r="BE94" s="141">
        <f>IF(N94="základní",J94,0)</f>
        <v>0</v>
      </c>
      <c r="BF94" s="141">
        <f>IF(N94="snížená",J94,0)</f>
        <v>0</v>
      </c>
      <c r="BG94" s="141">
        <f>IF(N94="zákl. přenesená",J94,0)</f>
        <v>0</v>
      </c>
      <c r="BH94" s="141">
        <f>IF(N94="sníž. přenesená",J94,0)</f>
        <v>0</v>
      </c>
      <c r="BI94" s="141">
        <f>IF(N94="nulová",J94,0)</f>
        <v>0</v>
      </c>
      <c r="BJ94" s="18" t="s">
        <v>84</v>
      </c>
      <c r="BK94" s="141">
        <f>ROUND(I94*H94,2)</f>
        <v>0</v>
      </c>
      <c r="BL94" s="18" t="s">
        <v>232</v>
      </c>
      <c r="BM94" s="140" t="s">
        <v>254</v>
      </c>
    </row>
    <row r="95" spans="2:65" s="1" customFormat="1" ht="58.5">
      <c r="B95" s="34"/>
      <c r="D95" s="143" t="s">
        <v>1024</v>
      </c>
      <c r="F95" s="187" t="s">
        <v>3774</v>
      </c>
      <c r="I95" s="165"/>
      <c r="L95" s="34"/>
      <c r="M95" s="166"/>
      <c r="T95" s="55"/>
      <c r="AT95" s="18" t="s">
        <v>1024</v>
      </c>
      <c r="AU95" s="18" t="s">
        <v>87</v>
      </c>
    </row>
    <row r="96" spans="2:65" s="11" customFormat="1" ht="22.9" customHeight="1">
      <c r="B96" s="117"/>
      <c r="D96" s="118" t="s">
        <v>75</v>
      </c>
      <c r="E96" s="127" t="s">
        <v>3775</v>
      </c>
      <c r="F96" s="127" t="s">
        <v>3776</v>
      </c>
      <c r="I96" s="120"/>
      <c r="J96" s="128">
        <f>BK96</f>
        <v>0</v>
      </c>
      <c r="L96" s="117"/>
      <c r="M96" s="122"/>
      <c r="P96" s="123">
        <f>SUM(P97:P102)</f>
        <v>0</v>
      </c>
      <c r="R96" s="123">
        <f>SUM(R97:R102)</f>
        <v>0</v>
      </c>
      <c r="T96" s="124">
        <f>SUM(T97:T102)</f>
        <v>0</v>
      </c>
      <c r="AR96" s="118" t="s">
        <v>244</v>
      </c>
      <c r="AT96" s="125" t="s">
        <v>75</v>
      </c>
      <c r="AU96" s="125" t="s">
        <v>84</v>
      </c>
      <c r="AY96" s="118" t="s">
        <v>223</v>
      </c>
      <c r="BK96" s="126">
        <f>SUM(BK97:BK102)</f>
        <v>0</v>
      </c>
    </row>
    <row r="97" spans="2:65" s="1" customFormat="1" ht="16.5" customHeight="1">
      <c r="B97" s="34"/>
      <c r="C97" s="129" t="s">
        <v>232</v>
      </c>
      <c r="D97" s="129" t="s">
        <v>227</v>
      </c>
      <c r="E97" s="130" t="s">
        <v>3777</v>
      </c>
      <c r="F97" s="131" t="s">
        <v>3776</v>
      </c>
      <c r="G97" s="132" t="s">
        <v>3767</v>
      </c>
      <c r="H97" s="133">
        <v>1</v>
      </c>
      <c r="I97" s="134"/>
      <c r="J97" s="135">
        <f>ROUND(I97*H97,2)</f>
        <v>0</v>
      </c>
      <c r="K97" s="131" t="s">
        <v>19</v>
      </c>
      <c r="L97" s="34"/>
      <c r="M97" s="136" t="s">
        <v>19</v>
      </c>
      <c r="N97" s="137" t="s">
        <v>47</v>
      </c>
      <c r="P97" s="138">
        <f>O97*H97</f>
        <v>0</v>
      </c>
      <c r="Q97" s="138">
        <v>0</v>
      </c>
      <c r="R97" s="138">
        <f>Q97*H97</f>
        <v>0</v>
      </c>
      <c r="S97" s="138">
        <v>0</v>
      </c>
      <c r="T97" s="139">
        <f>S97*H97</f>
        <v>0</v>
      </c>
      <c r="AR97" s="140" t="s">
        <v>232</v>
      </c>
      <c r="AT97" s="140" t="s">
        <v>227</v>
      </c>
      <c r="AU97" s="140" t="s">
        <v>87</v>
      </c>
      <c r="AY97" s="18" t="s">
        <v>223</v>
      </c>
      <c r="BE97" s="141">
        <f>IF(N97="základní",J97,0)</f>
        <v>0</v>
      </c>
      <c r="BF97" s="141">
        <f>IF(N97="snížená",J97,0)</f>
        <v>0</v>
      </c>
      <c r="BG97" s="141">
        <f>IF(N97="zákl. přenesená",J97,0)</f>
        <v>0</v>
      </c>
      <c r="BH97" s="141">
        <f>IF(N97="sníž. přenesená",J97,0)</f>
        <v>0</v>
      </c>
      <c r="BI97" s="141">
        <f>IF(N97="nulová",J97,0)</f>
        <v>0</v>
      </c>
      <c r="BJ97" s="18" t="s">
        <v>84</v>
      </c>
      <c r="BK97" s="141">
        <f>ROUND(I97*H97,2)</f>
        <v>0</v>
      </c>
      <c r="BL97" s="18" t="s">
        <v>232</v>
      </c>
      <c r="BM97" s="140" t="s">
        <v>268</v>
      </c>
    </row>
    <row r="98" spans="2:65" s="1" customFormat="1" ht="360.75">
      <c r="B98" s="34"/>
      <c r="D98" s="143" t="s">
        <v>1024</v>
      </c>
      <c r="F98" s="187" t="s">
        <v>3778</v>
      </c>
      <c r="I98" s="165"/>
      <c r="L98" s="34"/>
      <c r="M98" s="166"/>
      <c r="T98" s="55"/>
      <c r="AT98" s="18" t="s">
        <v>1024</v>
      </c>
      <c r="AU98" s="18" t="s">
        <v>87</v>
      </c>
    </row>
    <row r="99" spans="2:65" s="1" customFormat="1" ht="24.2" customHeight="1">
      <c r="B99" s="34"/>
      <c r="C99" s="129" t="s">
        <v>244</v>
      </c>
      <c r="D99" s="129" t="s">
        <v>227</v>
      </c>
      <c r="E99" s="130" t="s">
        <v>3779</v>
      </c>
      <c r="F99" s="131" t="s">
        <v>3780</v>
      </c>
      <c r="G99" s="132" t="s">
        <v>3767</v>
      </c>
      <c r="H99" s="133">
        <v>1</v>
      </c>
      <c r="I99" s="134"/>
      <c r="J99" s="135">
        <f>ROUND(I99*H99,2)</f>
        <v>0</v>
      </c>
      <c r="K99" s="131" t="s">
        <v>19</v>
      </c>
      <c r="L99" s="34"/>
      <c r="M99" s="136" t="s">
        <v>19</v>
      </c>
      <c r="N99" s="137" t="s">
        <v>47</v>
      </c>
      <c r="P99" s="138">
        <f>O99*H99</f>
        <v>0</v>
      </c>
      <c r="Q99" s="138">
        <v>0</v>
      </c>
      <c r="R99" s="138">
        <f>Q99*H99</f>
        <v>0</v>
      </c>
      <c r="S99" s="138">
        <v>0</v>
      </c>
      <c r="T99" s="139">
        <f>S99*H99</f>
        <v>0</v>
      </c>
      <c r="AR99" s="140" t="s">
        <v>3781</v>
      </c>
      <c r="AT99" s="140" t="s">
        <v>227</v>
      </c>
      <c r="AU99" s="140" t="s">
        <v>87</v>
      </c>
      <c r="AY99" s="18" t="s">
        <v>223</v>
      </c>
      <c r="BE99" s="141">
        <f>IF(N99="základní",J99,0)</f>
        <v>0</v>
      </c>
      <c r="BF99" s="141">
        <f>IF(N99="snížená",J99,0)</f>
        <v>0</v>
      </c>
      <c r="BG99" s="141">
        <f>IF(N99="zákl. přenesená",J99,0)</f>
        <v>0</v>
      </c>
      <c r="BH99" s="141">
        <f>IF(N99="sníž. přenesená",J99,0)</f>
        <v>0</v>
      </c>
      <c r="BI99" s="141">
        <f>IF(N99="nulová",J99,0)</f>
        <v>0</v>
      </c>
      <c r="BJ99" s="18" t="s">
        <v>84</v>
      </c>
      <c r="BK99" s="141">
        <f>ROUND(I99*H99,2)</f>
        <v>0</v>
      </c>
      <c r="BL99" s="18" t="s">
        <v>3781</v>
      </c>
      <c r="BM99" s="140" t="s">
        <v>3782</v>
      </c>
    </row>
    <row r="100" spans="2:65" s="1" customFormat="1" ht="29.25">
      <c r="B100" s="34"/>
      <c r="D100" s="143" t="s">
        <v>1024</v>
      </c>
      <c r="F100" s="187" t="s">
        <v>3783</v>
      </c>
      <c r="I100" s="165"/>
      <c r="L100" s="34"/>
      <c r="M100" s="166"/>
      <c r="T100" s="55"/>
      <c r="AT100" s="18" t="s">
        <v>1024</v>
      </c>
      <c r="AU100" s="18" t="s">
        <v>87</v>
      </c>
    </row>
    <row r="101" spans="2:65" s="1" customFormat="1" ht="16.5" customHeight="1">
      <c r="B101" s="34"/>
      <c r="C101" s="129" t="s">
        <v>254</v>
      </c>
      <c r="D101" s="129" t="s">
        <v>227</v>
      </c>
      <c r="E101" s="130" t="s">
        <v>3784</v>
      </c>
      <c r="F101" s="131" t="s">
        <v>3785</v>
      </c>
      <c r="G101" s="132" t="s">
        <v>3767</v>
      </c>
      <c r="H101" s="133">
        <v>1</v>
      </c>
      <c r="I101" s="134"/>
      <c r="J101" s="135">
        <f>ROUND(I101*H101,2)</f>
        <v>0</v>
      </c>
      <c r="K101" s="131" t="s">
        <v>19</v>
      </c>
      <c r="L101" s="34"/>
      <c r="M101" s="136" t="s">
        <v>19</v>
      </c>
      <c r="N101" s="137" t="s">
        <v>47</v>
      </c>
      <c r="P101" s="138">
        <f>O101*H101</f>
        <v>0</v>
      </c>
      <c r="Q101" s="138">
        <v>0</v>
      </c>
      <c r="R101" s="138">
        <f>Q101*H101</f>
        <v>0</v>
      </c>
      <c r="S101" s="138">
        <v>0</v>
      </c>
      <c r="T101" s="139">
        <f>S101*H101</f>
        <v>0</v>
      </c>
      <c r="AR101" s="140" t="s">
        <v>232</v>
      </c>
      <c r="AT101" s="140" t="s">
        <v>227</v>
      </c>
      <c r="AU101" s="140" t="s">
        <v>87</v>
      </c>
      <c r="AY101" s="18" t="s">
        <v>223</v>
      </c>
      <c r="BE101" s="141">
        <f>IF(N101="základní",J101,0)</f>
        <v>0</v>
      </c>
      <c r="BF101" s="141">
        <f>IF(N101="snížená",J101,0)</f>
        <v>0</v>
      </c>
      <c r="BG101" s="141">
        <f>IF(N101="zákl. přenesená",J101,0)</f>
        <v>0</v>
      </c>
      <c r="BH101" s="141">
        <f>IF(N101="sníž. přenesená",J101,0)</f>
        <v>0</v>
      </c>
      <c r="BI101" s="141">
        <f>IF(N101="nulová",J101,0)</f>
        <v>0</v>
      </c>
      <c r="BJ101" s="18" t="s">
        <v>84</v>
      </c>
      <c r="BK101" s="141">
        <f>ROUND(I101*H101,2)</f>
        <v>0</v>
      </c>
      <c r="BL101" s="18" t="s">
        <v>232</v>
      </c>
      <c r="BM101" s="140" t="s">
        <v>8</v>
      </c>
    </row>
    <row r="102" spans="2:65" s="1" customFormat="1" ht="19.5">
      <c r="B102" s="34"/>
      <c r="D102" s="143" t="s">
        <v>1024</v>
      </c>
      <c r="F102" s="187" t="s">
        <v>3786</v>
      </c>
      <c r="I102" s="165"/>
      <c r="L102" s="34"/>
      <c r="M102" s="166"/>
      <c r="T102" s="55"/>
      <c r="AT102" s="18" t="s">
        <v>1024</v>
      </c>
      <c r="AU102" s="18" t="s">
        <v>87</v>
      </c>
    </row>
    <row r="103" spans="2:65" s="11" customFormat="1" ht="22.9" customHeight="1">
      <c r="B103" s="117"/>
      <c r="D103" s="118" t="s">
        <v>75</v>
      </c>
      <c r="E103" s="127" t="s">
        <v>3787</v>
      </c>
      <c r="F103" s="127" t="s">
        <v>3788</v>
      </c>
      <c r="I103" s="120"/>
      <c r="J103" s="128">
        <f>BK103</f>
        <v>0</v>
      </c>
      <c r="L103" s="117"/>
      <c r="M103" s="122"/>
      <c r="P103" s="123">
        <f>SUM(P104:P109)</f>
        <v>0</v>
      </c>
      <c r="R103" s="123">
        <f>SUM(R104:R109)</f>
        <v>0</v>
      </c>
      <c r="T103" s="124">
        <f>SUM(T104:T109)</f>
        <v>0</v>
      </c>
      <c r="AR103" s="118" t="s">
        <v>244</v>
      </c>
      <c r="AT103" s="125" t="s">
        <v>75</v>
      </c>
      <c r="AU103" s="125" t="s">
        <v>84</v>
      </c>
      <c r="AY103" s="118" t="s">
        <v>223</v>
      </c>
      <c r="BK103" s="126">
        <f>SUM(BK104:BK109)</f>
        <v>0</v>
      </c>
    </row>
    <row r="104" spans="2:65" s="1" customFormat="1" ht="16.5" customHeight="1">
      <c r="B104" s="34"/>
      <c r="C104" s="129" t="s">
        <v>262</v>
      </c>
      <c r="D104" s="129" t="s">
        <v>227</v>
      </c>
      <c r="E104" s="130" t="s">
        <v>3789</v>
      </c>
      <c r="F104" s="131" t="s">
        <v>3788</v>
      </c>
      <c r="G104" s="132" t="s">
        <v>3767</v>
      </c>
      <c r="H104" s="133">
        <v>1</v>
      </c>
      <c r="I104" s="134"/>
      <c r="J104" s="135">
        <f>ROUND(I104*H104,2)</f>
        <v>0</v>
      </c>
      <c r="K104" s="131" t="s">
        <v>19</v>
      </c>
      <c r="L104" s="34"/>
      <c r="M104" s="136" t="s">
        <v>19</v>
      </c>
      <c r="N104" s="137" t="s">
        <v>47</v>
      </c>
      <c r="P104" s="138">
        <f>O104*H104</f>
        <v>0</v>
      </c>
      <c r="Q104" s="138">
        <v>0</v>
      </c>
      <c r="R104" s="138">
        <f>Q104*H104</f>
        <v>0</v>
      </c>
      <c r="S104" s="138">
        <v>0</v>
      </c>
      <c r="T104" s="139">
        <f>S104*H104</f>
        <v>0</v>
      </c>
      <c r="AR104" s="140" t="s">
        <v>232</v>
      </c>
      <c r="AT104" s="140" t="s">
        <v>227</v>
      </c>
      <c r="AU104" s="140" t="s">
        <v>87</v>
      </c>
      <c r="AY104" s="18" t="s">
        <v>223</v>
      </c>
      <c r="BE104" s="141">
        <f>IF(N104="základní",J104,0)</f>
        <v>0</v>
      </c>
      <c r="BF104" s="141">
        <f>IF(N104="snížená",J104,0)</f>
        <v>0</v>
      </c>
      <c r="BG104" s="141">
        <f>IF(N104="zákl. přenesená",J104,0)</f>
        <v>0</v>
      </c>
      <c r="BH104" s="141">
        <f>IF(N104="sníž. přenesená",J104,0)</f>
        <v>0</v>
      </c>
      <c r="BI104" s="141">
        <f>IF(N104="nulová",J104,0)</f>
        <v>0</v>
      </c>
      <c r="BJ104" s="18" t="s">
        <v>84</v>
      </c>
      <c r="BK104" s="141">
        <f>ROUND(I104*H104,2)</f>
        <v>0</v>
      </c>
      <c r="BL104" s="18" t="s">
        <v>232</v>
      </c>
      <c r="BM104" s="140" t="s">
        <v>328</v>
      </c>
    </row>
    <row r="105" spans="2:65" s="1" customFormat="1" ht="126.75">
      <c r="B105" s="34"/>
      <c r="D105" s="143" t="s">
        <v>1024</v>
      </c>
      <c r="F105" s="187" t="s">
        <v>3790</v>
      </c>
      <c r="I105" s="165"/>
      <c r="L105" s="34"/>
      <c r="M105" s="166"/>
      <c r="T105" s="55"/>
      <c r="AT105" s="18" t="s">
        <v>1024</v>
      </c>
      <c r="AU105" s="18" t="s">
        <v>87</v>
      </c>
    </row>
    <row r="106" spans="2:65" s="1" customFormat="1" ht="16.5" customHeight="1">
      <c r="B106" s="34"/>
      <c r="C106" s="129" t="s">
        <v>268</v>
      </c>
      <c r="D106" s="129" t="s">
        <v>227</v>
      </c>
      <c r="E106" s="130" t="s">
        <v>3791</v>
      </c>
      <c r="F106" s="131" t="s">
        <v>3792</v>
      </c>
      <c r="G106" s="132" t="s">
        <v>3767</v>
      </c>
      <c r="H106" s="133">
        <v>1</v>
      </c>
      <c r="I106" s="134"/>
      <c r="J106" s="135">
        <f>ROUND(I106*H106,2)</f>
        <v>0</v>
      </c>
      <c r="K106" s="131" t="s">
        <v>19</v>
      </c>
      <c r="L106" s="34"/>
      <c r="M106" s="136" t="s">
        <v>19</v>
      </c>
      <c r="N106" s="137" t="s">
        <v>47</v>
      </c>
      <c r="P106" s="138">
        <f>O106*H106</f>
        <v>0</v>
      </c>
      <c r="Q106" s="138">
        <v>0</v>
      </c>
      <c r="R106" s="138">
        <f>Q106*H106</f>
        <v>0</v>
      </c>
      <c r="S106" s="138">
        <v>0</v>
      </c>
      <c r="T106" s="139">
        <f>S106*H106</f>
        <v>0</v>
      </c>
      <c r="AR106" s="140" t="s">
        <v>3781</v>
      </c>
      <c r="AT106" s="140" t="s">
        <v>227</v>
      </c>
      <c r="AU106" s="140" t="s">
        <v>87</v>
      </c>
      <c r="AY106" s="18" t="s">
        <v>223</v>
      </c>
      <c r="BE106" s="141">
        <f>IF(N106="základní",J106,0)</f>
        <v>0</v>
      </c>
      <c r="BF106" s="141">
        <f>IF(N106="snížená",J106,0)</f>
        <v>0</v>
      </c>
      <c r="BG106" s="141">
        <f>IF(N106="zákl. přenesená",J106,0)</f>
        <v>0</v>
      </c>
      <c r="BH106" s="141">
        <f>IF(N106="sníž. přenesená",J106,0)</f>
        <v>0</v>
      </c>
      <c r="BI106" s="141">
        <f>IF(N106="nulová",J106,0)</f>
        <v>0</v>
      </c>
      <c r="BJ106" s="18" t="s">
        <v>84</v>
      </c>
      <c r="BK106" s="141">
        <f>ROUND(I106*H106,2)</f>
        <v>0</v>
      </c>
      <c r="BL106" s="18" t="s">
        <v>3781</v>
      </c>
      <c r="BM106" s="140" t="s">
        <v>3793</v>
      </c>
    </row>
    <row r="107" spans="2:65" s="1" customFormat="1" ht="48.75">
      <c r="B107" s="34"/>
      <c r="D107" s="143" t="s">
        <v>1024</v>
      </c>
      <c r="F107" s="187" t="s">
        <v>3794</v>
      </c>
      <c r="I107" s="165"/>
      <c r="L107" s="34"/>
      <c r="M107" s="166"/>
      <c r="T107" s="55"/>
      <c r="AT107" s="18" t="s">
        <v>1024</v>
      </c>
      <c r="AU107" s="18" t="s">
        <v>87</v>
      </c>
    </row>
    <row r="108" spans="2:65" s="1" customFormat="1" ht="16.5" customHeight="1">
      <c r="B108" s="34"/>
      <c r="C108" s="129" t="s">
        <v>282</v>
      </c>
      <c r="D108" s="129" t="s">
        <v>227</v>
      </c>
      <c r="E108" s="130" t="s">
        <v>3795</v>
      </c>
      <c r="F108" s="131" t="s">
        <v>3796</v>
      </c>
      <c r="G108" s="132" t="s">
        <v>3767</v>
      </c>
      <c r="H108" s="133">
        <v>1</v>
      </c>
      <c r="I108" s="134"/>
      <c r="J108" s="135">
        <f>ROUND(I108*H108,2)</f>
        <v>0</v>
      </c>
      <c r="K108" s="131" t="s">
        <v>19</v>
      </c>
      <c r="L108" s="34"/>
      <c r="M108" s="136" t="s">
        <v>19</v>
      </c>
      <c r="N108" s="137" t="s">
        <v>47</v>
      </c>
      <c r="P108" s="138">
        <f>O108*H108</f>
        <v>0</v>
      </c>
      <c r="Q108" s="138">
        <v>0</v>
      </c>
      <c r="R108" s="138">
        <f>Q108*H108</f>
        <v>0</v>
      </c>
      <c r="S108" s="138">
        <v>0</v>
      </c>
      <c r="T108" s="139">
        <f>S108*H108</f>
        <v>0</v>
      </c>
      <c r="AR108" s="140" t="s">
        <v>232</v>
      </c>
      <c r="AT108" s="140" t="s">
        <v>227</v>
      </c>
      <c r="AU108" s="140" t="s">
        <v>87</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232</v>
      </c>
      <c r="BM108" s="140" t="s">
        <v>340</v>
      </c>
    </row>
    <row r="109" spans="2:65" s="1" customFormat="1" ht="39">
      <c r="B109" s="34"/>
      <c r="D109" s="143" t="s">
        <v>1024</v>
      </c>
      <c r="F109" s="187" t="s">
        <v>3797</v>
      </c>
      <c r="I109" s="165"/>
      <c r="L109" s="34"/>
      <c r="M109" s="166"/>
      <c r="T109" s="55"/>
      <c r="AT109" s="18" t="s">
        <v>1024</v>
      </c>
      <c r="AU109" s="18" t="s">
        <v>87</v>
      </c>
    </row>
    <row r="110" spans="2:65" s="11" customFormat="1" ht="22.9" customHeight="1">
      <c r="B110" s="117"/>
      <c r="D110" s="118" t="s">
        <v>75</v>
      </c>
      <c r="E110" s="127" t="s">
        <v>3798</v>
      </c>
      <c r="F110" s="127" t="s">
        <v>3799</v>
      </c>
      <c r="I110" s="120"/>
      <c r="J110" s="128">
        <f>BK110</f>
        <v>0</v>
      </c>
      <c r="L110" s="117"/>
      <c r="M110" s="122"/>
      <c r="P110" s="123">
        <f>SUM(P111:P112)</f>
        <v>0</v>
      </c>
      <c r="R110" s="123">
        <f>SUM(R111:R112)</f>
        <v>0</v>
      </c>
      <c r="T110" s="124">
        <f>SUM(T111:T112)</f>
        <v>0</v>
      </c>
      <c r="AR110" s="118" t="s">
        <v>244</v>
      </c>
      <c r="AT110" s="125" t="s">
        <v>75</v>
      </c>
      <c r="AU110" s="125" t="s">
        <v>84</v>
      </c>
      <c r="AY110" s="118" t="s">
        <v>223</v>
      </c>
      <c r="BK110" s="126">
        <f>SUM(BK111:BK112)</f>
        <v>0</v>
      </c>
    </row>
    <row r="111" spans="2:65" s="1" customFormat="1" ht="16.5" customHeight="1">
      <c r="B111" s="34"/>
      <c r="C111" s="129" t="s">
        <v>301</v>
      </c>
      <c r="D111" s="129" t="s">
        <v>227</v>
      </c>
      <c r="E111" s="130" t="s">
        <v>3800</v>
      </c>
      <c r="F111" s="131" t="s">
        <v>3801</v>
      </c>
      <c r="G111" s="132" t="s">
        <v>3767</v>
      </c>
      <c r="H111" s="133">
        <v>1</v>
      </c>
      <c r="I111" s="134"/>
      <c r="J111" s="135">
        <f>ROUND(I111*H111,2)</f>
        <v>0</v>
      </c>
      <c r="K111" s="131" t="s">
        <v>19</v>
      </c>
      <c r="L111" s="34"/>
      <c r="M111" s="136" t="s">
        <v>19</v>
      </c>
      <c r="N111" s="137" t="s">
        <v>47</v>
      </c>
      <c r="P111" s="138">
        <f>O111*H111</f>
        <v>0</v>
      </c>
      <c r="Q111" s="138">
        <v>0</v>
      </c>
      <c r="R111" s="138">
        <f>Q111*H111</f>
        <v>0</v>
      </c>
      <c r="S111" s="138">
        <v>0</v>
      </c>
      <c r="T111" s="139">
        <f>S111*H111</f>
        <v>0</v>
      </c>
      <c r="AR111" s="140" t="s">
        <v>3781</v>
      </c>
      <c r="AT111" s="140" t="s">
        <v>227</v>
      </c>
      <c r="AU111" s="140" t="s">
        <v>87</v>
      </c>
      <c r="AY111" s="18" t="s">
        <v>223</v>
      </c>
      <c r="BE111" s="141">
        <f>IF(N111="základní",J111,0)</f>
        <v>0</v>
      </c>
      <c r="BF111" s="141">
        <f>IF(N111="snížená",J111,0)</f>
        <v>0</v>
      </c>
      <c r="BG111" s="141">
        <f>IF(N111="zákl. přenesená",J111,0)</f>
        <v>0</v>
      </c>
      <c r="BH111" s="141">
        <f>IF(N111="sníž. přenesená",J111,0)</f>
        <v>0</v>
      </c>
      <c r="BI111" s="141">
        <f>IF(N111="nulová",J111,0)</f>
        <v>0</v>
      </c>
      <c r="BJ111" s="18" t="s">
        <v>84</v>
      </c>
      <c r="BK111" s="141">
        <f>ROUND(I111*H111,2)</f>
        <v>0</v>
      </c>
      <c r="BL111" s="18" t="s">
        <v>3781</v>
      </c>
      <c r="BM111" s="140" t="s">
        <v>3802</v>
      </c>
    </row>
    <row r="112" spans="2:65" s="1" customFormat="1" ht="29.25">
      <c r="B112" s="34"/>
      <c r="D112" s="143" t="s">
        <v>1024</v>
      </c>
      <c r="F112" s="187" t="s">
        <v>3803</v>
      </c>
      <c r="I112" s="165"/>
      <c r="L112" s="34"/>
      <c r="M112" s="166"/>
      <c r="T112" s="55"/>
      <c r="AT112" s="18" t="s">
        <v>1024</v>
      </c>
      <c r="AU112" s="18" t="s">
        <v>87</v>
      </c>
    </row>
    <row r="113" spans="2:65" s="11" customFormat="1" ht="22.9" customHeight="1">
      <c r="B113" s="117"/>
      <c r="D113" s="118" t="s">
        <v>75</v>
      </c>
      <c r="E113" s="127" t="s">
        <v>3804</v>
      </c>
      <c r="F113" s="127" t="s">
        <v>3805</v>
      </c>
      <c r="I113" s="120"/>
      <c r="J113" s="128">
        <f>BK113</f>
        <v>0</v>
      </c>
      <c r="L113" s="117"/>
      <c r="M113" s="122"/>
      <c r="P113" s="123">
        <f>SUM(P114:P115)</f>
        <v>0</v>
      </c>
      <c r="R113" s="123">
        <f>SUM(R114:R115)</f>
        <v>0</v>
      </c>
      <c r="T113" s="124">
        <f>SUM(T114:T115)</f>
        <v>0</v>
      </c>
      <c r="AR113" s="118" t="s">
        <v>244</v>
      </c>
      <c r="AT113" s="125" t="s">
        <v>75</v>
      </c>
      <c r="AU113" s="125" t="s">
        <v>84</v>
      </c>
      <c r="AY113" s="118" t="s">
        <v>223</v>
      </c>
      <c r="BK113" s="126">
        <f>SUM(BK114:BK115)</f>
        <v>0</v>
      </c>
    </row>
    <row r="114" spans="2:65" s="1" customFormat="1" ht="16.5" customHeight="1">
      <c r="B114" s="34"/>
      <c r="C114" s="129" t="s">
        <v>308</v>
      </c>
      <c r="D114" s="129" t="s">
        <v>227</v>
      </c>
      <c r="E114" s="130" t="s">
        <v>3806</v>
      </c>
      <c r="F114" s="131" t="s">
        <v>3805</v>
      </c>
      <c r="G114" s="132" t="s">
        <v>3767</v>
      </c>
      <c r="H114" s="133">
        <v>1</v>
      </c>
      <c r="I114" s="134"/>
      <c r="J114" s="135">
        <f>ROUND(I114*H114,2)</f>
        <v>0</v>
      </c>
      <c r="K114" s="131" t="s">
        <v>19</v>
      </c>
      <c r="L114" s="34"/>
      <c r="M114" s="136" t="s">
        <v>19</v>
      </c>
      <c r="N114" s="137" t="s">
        <v>47</v>
      </c>
      <c r="P114" s="138">
        <f>O114*H114</f>
        <v>0</v>
      </c>
      <c r="Q114" s="138">
        <v>0</v>
      </c>
      <c r="R114" s="138">
        <f>Q114*H114</f>
        <v>0</v>
      </c>
      <c r="S114" s="138">
        <v>0</v>
      </c>
      <c r="T114" s="139">
        <f>S114*H114</f>
        <v>0</v>
      </c>
      <c r="AR114" s="140" t="s">
        <v>232</v>
      </c>
      <c r="AT114" s="140" t="s">
        <v>227</v>
      </c>
      <c r="AU114" s="140" t="s">
        <v>87</v>
      </c>
      <c r="AY114" s="18" t="s">
        <v>223</v>
      </c>
      <c r="BE114" s="141">
        <f>IF(N114="základní",J114,0)</f>
        <v>0</v>
      </c>
      <c r="BF114" s="141">
        <f>IF(N114="snížená",J114,0)</f>
        <v>0</v>
      </c>
      <c r="BG114" s="141">
        <f>IF(N114="zákl. přenesená",J114,0)</f>
        <v>0</v>
      </c>
      <c r="BH114" s="141">
        <f>IF(N114="sníž. přenesená",J114,0)</f>
        <v>0</v>
      </c>
      <c r="BI114" s="141">
        <f>IF(N114="nulová",J114,0)</f>
        <v>0</v>
      </c>
      <c r="BJ114" s="18" t="s">
        <v>84</v>
      </c>
      <c r="BK114" s="141">
        <f>ROUND(I114*H114,2)</f>
        <v>0</v>
      </c>
      <c r="BL114" s="18" t="s">
        <v>232</v>
      </c>
      <c r="BM114" s="140" t="s">
        <v>411</v>
      </c>
    </row>
    <row r="115" spans="2:65" s="1" customFormat="1" ht="146.25">
      <c r="B115" s="34"/>
      <c r="D115" s="143" t="s">
        <v>1024</v>
      </c>
      <c r="F115" s="187" t="s">
        <v>3807</v>
      </c>
      <c r="I115" s="165"/>
      <c r="L115" s="34"/>
      <c r="M115" s="166"/>
      <c r="T115" s="55"/>
      <c r="AT115" s="18" t="s">
        <v>1024</v>
      </c>
      <c r="AU115" s="18" t="s">
        <v>87</v>
      </c>
    </row>
    <row r="116" spans="2:65" s="11" customFormat="1" ht="22.9" customHeight="1">
      <c r="B116" s="117"/>
      <c r="D116" s="118" t="s">
        <v>75</v>
      </c>
      <c r="E116" s="127" t="s">
        <v>3808</v>
      </c>
      <c r="F116" s="127" t="s">
        <v>3406</v>
      </c>
      <c r="I116" s="120"/>
      <c r="J116" s="128">
        <f>BK116</f>
        <v>0</v>
      </c>
      <c r="L116" s="117"/>
      <c r="M116" s="122"/>
      <c r="P116" s="123">
        <f>SUM(P117:P124)</f>
        <v>0</v>
      </c>
      <c r="R116" s="123">
        <f>SUM(R117:R124)</f>
        <v>0</v>
      </c>
      <c r="T116" s="124">
        <f>SUM(T117:T124)</f>
        <v>0</v>
      </c>
      <c r="AR116" s="118" t="s">
        <v>244</v>
      </c>
      <c r="AT116" s="125" t="s">
        <v>75</v>
      </c>
      <c r="AU116" s="125" t="s">
        <v>84</v>
      </c>
      <c r="AY116" s="118" t="s">
        <v>223</v>
      </c>
      <c r="BK116" s="126">
        <f>SUM(BK117:BK124)</f>
        <v>0</v>
      </c>
    </row>
    <row r="117" spans="2:65" s="1" customFormat="1" ht="16.5" customHeight="1">
      <c r="B117" s="34"/>
      <c r="C117" s="129" t="s">
        <v>8</v>
      </c>
      <c r="D117" s="129" t="s">
        <v>227</v>
      </c>
      <c r="E117" s="130" t="s">
        <v>3809</v>
      </c>
      <c r="F117" s="131" t="s">
        <v>3810</v>
      </c>
      <c r="G117" s="132" t="s">
        <v>3767</v>
      </c>
      <c r="H117" s="133">
        <v>1</v>
      </c>
      <c r="I117" s="134"/>
      <c r="J117" s="135">
        <f>ROUND(I117*H117,2)</f>
        <v>0</v>
      </c>
      <c r="K117" s="131" t="s">
        <v>19</v>
      </c>
      <c r="L117" s="34"/>
      <c r="M117" s="136" t="s">
        <v>19</v>
      </c>
      <c r="N117" s="137" t="s">
        <v>47</v>
      </c>
      <c r="P117" s="138">
        <f>O117*H117</f>
        <v>0</v>
      </c>
      <c r="Q117" s="138">
        <v>0</v>
      </c>
      <c r="R117" s="138">
        <f>Q117*H117</f>
        <v>0</v>
      </c>
      <c r="S117" s="138">
        <v>0</v>
      </c>
      <c r="T117" s="139">
        <f>S117*H117</f>
        <v>0</v>
      </c>
      <c r="AR117" s="140" t="s">
        <v>232</v>
      </c>
      <c r="AT117" s="140" t="s">
        <v>227</v>
      </c>
      <c r="AU117" s="140" t="s">
        <v>87</v>
      </c>
      <c r="AY117" s="18" t="s">
        <v>223</v>
      </c>
      <c r="BE117" s="141">
        <f>IF(N117="základní",J117,0)</f>
        <v>0</v>
      </c>
      <c r="BF117" s="141">
        <f>IF(N117="snížená",J117,0)</f>
        <v>0</v>
      </c>
      <c r="BG117" s="141">
        <f>IF(N117="zákl. přenesená",J117,0)</f>
        <v>0</v>
      </c>
      <c r="BH117" s="141">
        <f>IF(N117="sníž. přenesená",J117,0)</f>
        <v>0</v>
      </c>
      <c r="BI117" s="141">
        <f>IF(N117="nulová",J117,0)</f>
        <v>0</v>
      </c>
      <c r="BJ117" s="18" t="s">
        <v>84</v>
      </c>
      <c r="BK117" s="141">
        <f>ROUND(I117*H117,2)</f>
        <v>0</v>
      </c>
      <c r="BL117" s="18" t="s">
        <v>232</v>
      </c>
      <c r="BM117" s="140" t="s">
        <v>421</v>
      </c>
    </row>
    <row r="118" spans="2:65" s="1" customFormat="1" ht="48.75">
      <c r="B118" s="34"/>
      <c r="D118" s="143" t="s">
        <v>1024</v>
      </c>
      <c r="F118" s="187" t="s">
        <v>3811</v>
      </c>
      <c r="I118" s="165"/>
      <c r="L118" s="34"/>
      <c r="M118" s="166"/>
      <c r="T118" s="55"/>
      <c r="AT118" s="18" t="s">
        <v>1024</v>
      </c>
      <c r="AU118" s="18" t="s">
        <v>87</v>
      </c>
    </row>
    <row r="119" spans="2:65" s="1" customFormat="1" ht="16.5" customHeight="1">
      <c r="B119" s="34"/>
      <c r="C119" s="129" t="s">
        <v>322</v>
      </c>
      <c r="D119" s="129" t="s">
        <v>227</v>
      </c>
      <c r="E119" s="130" t="s">
        <v>3812</v>
      </c>
      <c r="F119" s="131" t="s">
        <v>3813</v>
      </c>
      <c r="G119" s="132" t="s">
        <v>3767</v>
      </c>
      <c r="H119" s="133">
        <v>1</v>
      </c>
      <c r="I119" s="134"/>
      <c r="J119" s="135">
        <f>ROUND(I119*H119,2)</f>
        <v>0</v>
      </c>
      <c r="K119" s="131" t="s">
        <v>19</v>
      </c>
      <c r="L119" s="34"/>
      <c r="M119" s="136" t="s">
        <v>19</v>
      </c>
      <c r="N119" s="137" t="s">
        <v>47</v>
      </c>
      <c r="P119" s="138">
        <f>O119*H119</f>
        <v>0</v>
      </c>
      <c r="Q119" s="138">
        <v>0</v>
      </c>
      <c r="R119" s="138">
        <f>Q119*H119</f>
        <v>0</v>
      </c>
      <c r="S119" s="138">
        <v>0</v>
      </c>
      <c r="T119" s="139">
        <f>S119*H119</f>
        <v>0</v>
      </c>
      <c r="AR119" s="140" t="s">
        <v>3781</v>
      </c>
      <c r="AT119" s="140" t="s">
        <v>227</v>
      </c>
      <c r="AU119" s="140" t="s">
        <v>87</v>
      </c>
      <c r="AY119" s="18" t="s">
        <v>223</v>
      </c>
      <c r="BE119" s="141">
        <f>IF(N119="základní",J119,0)</f>
        <v>0</v>
      </c>
      <c r="BF119" s="141">
        <f>IF(N119="snížená",J119,0)</f>
        <v>0</v>
      </c>
      <c r="BG119" s="141">
        <f>IF(N119="zákl. přenesená",J119,0)</f>
        <v>0</v>
      </c>
      <c r="BH119" s="141">
        <f>IF(N119="sníž. přenesená",J119,0)</f>
        <v>0</v>
      </c>
      <c r="BI119" s="141">
        <f>IF(N119="nulová",J119,0)</f>
        <v>0</v>
      </c>
      <c r="BJ119" s="18" t="s">
        <v>84</v>
      </c>
      <c r="BK119" s="141">
        <f>ROUND(I119*H119,2)</f>
        <v>0</v>
      </c>
      <c r="BL119" s="18" t="s">
        <v>3781</v>
      </c>
      <c r="BM119" s="140" t="s">
        <v>3814</v>
      </c>
    </row>
    <row r="120" spans="2:65" s="1" customFormat="1" ht="58.5">
      <c r="B120" s="34"/>
      <c r="D120" s="143" t="s">
        <v>1024</v>
      </c>
      <c r="F120" s="187" t="s">
        <v>3815</v>
      </c>
      <c r="I120" s="165"/>
      <c r="L120" s="34"/>
      <c r="M120" s="166"/>
      <c r="T120" s="55"/>
      <c r="AT120" s="18" t="s">
        <v>1024</v>
      </c>
      <c r="AU120" s="18" t="s">
        <v>87</v>
      </c>
    </row>
    <row r="121" spans="2:65" s="1" customFormat="1" ht="16.5" customHeight="1">
      <c r="B121" s="34"/>
      <c r="C121" s="129" t="s">
        <v>328</v>
      </c>
      <c r="D121" s="129" t="s">
        <v>227</v>
      </c>
      <c r="E121" s="130" t="s">
        <v>3816</v>
      </c>
      <c r="F121" s="131" t="s">
        <v>3817</v>
      </c>
      <c r="G121" s="132" t="s">
        <v>3767</v>
      </c>
      <c r="H121" s="133">
        <v>1</v>
      </c>
      <c r="I121" s="134"/>
      <c r="J121" s="135">
        <f>ROUND(I121*H121,2)</f>
        <v>0</v>
      </c>
      <c r="K121" s="131" t="s">
        <v>19</v>
      </c>
      <c r="L121" s="34"/>
      <c r="M121" s="136" t="s">
        <v>19</v>
      </c>
      <c r="N121" s="137" t="s">
        <v>47</v>
      </c>
      <c r="P121" s="138">
        <f>O121*H121</f>
        <v>0</v>
      </c>
      <c r="Q121" s="138">
        <v>0</v>
      </c>
      <c r="R121" s="138">
        <f>Q121*H121</f>
        <v>0</v>
      </c>
      <c r="S121" s="138">
        <v>0</v>
      </c>
      <c r="T121" s="139">
        <f>S121*H121</f>
        <v>0</v>
      </c>
      <c r="AR121" s="140" t="s">
        <v>232</v>
      </c>
      <c r="AT121" s="140" t="s">
        <v>227</v>
      </c>
      <c r="AU121" s="140" t="s">
        <v>87</v>
      </c>
      <c r="AY121" s="18" t="s">
        <v>223</v>
      </c>
      <c r="BE121" s="141">
        <f>IF(N121="základní",J121,0)</f>
        <v>0</v>
      </c>
      <c r="BF121" s="141">
        <f>IF(N121="snížená",J121,0)</f>
        <v>0</v>
      </c>
      <c r="BG121" s="141">
        <f>IF(N121="zákl. přenesená",J121,0)</f>
        <v>0</v>
      </c>
      <c r="BH121" s="141">
        <f>IF(N121="sníž. přenesená",J121,0)</f>
        <v>0</v>
      </c>
      <c r="BI121" s="141">
        <f>IF(N121="nulová",J121,0)</f>
        <v>0</v>
      </c>
      <c r="BJ121" s="18" t="s">
        <v>84</v>
      </c>
      <c r="BK121" s="141">
        <f>ROUND(I121*H121,2)</f>
        <v>0</v>
      </c>
      <c r="BL121" s="18" t="s">
        <v>232</v>
      </c>
      <c r="BM121" s="140" t="s">
        <v>433</v>
      </c>
    </row>
    <row r="122" spans="2:65" s="1" customFormat="1" ht="39">
      <c r="B122" s="34"/>
      <c r="D122" s="143" t="s">
        <v>1024</v>
      </c>
      <c r="F122" s="187" t="s">
        <v>3818</v>
      </c>
      <c r="I122" s="165"/>
      <c r="L122" s="34"/>
      <c r="M122" s="166"/>
      <c r="T122" s="55"/>
      <c r="AT122" s="18" t="s">
        <v>1024</v>
      </c>
      <c r="AU122" s="18" t="s">
        <v>87</v>
      </c>
    </row>
    <row r="123" spans="2:65" s="1" customFormat="1" ht="24.2" customHeight="1">
      <c r="B123" s="34"/>
      <c r="C123" s="129" t="s">
        <v>334</v>
      </c>
      <c r="D123" s="129" t="s">
        <v>227</v>
      </c>
      <c r="E123" s="130" t="s">
        <v>3819</v>
      </c>
      <c r="F123" s="131" t="s">
        <v>3820</v>
      </c>
      <c r="G123" s="132" t="s">
        <v>230</v>
      </c>
      <c r="H123" s="133">
        <v>1</v>
      </c>
      <c r="I123" s="134"/>
      <c r="J123" s="135">
        <f>ROUND(I123*H123,2)</f>
        <v>0</v>
      </c>
      <c r="K123" s="131" t="s">
        <v>19</v>
      </c>
      <c r="L123" s="34"/>
      <c r="M123" s="136" t="s">
        <v>19</v>
      </c>
      <c r="N123" s="137" t="s">
        <v>47</v>
      </c>
      <c r="P123" s="138">
        <f>O123*H123</f>
        <v>0</v>
      </c>
      <c r="Q123" s="138">
        <v>0</v>
      </c>
      <c r="R123" s="138">
        <f>Q123*H123</f>
        <v>0</v>
      </c>
      <c r="S123" s="138">
        <v>0</v>
      </c>
      <c r="T123" s="139">
        <f>S123*H123</f>
        <v>0</v>
      </c>
      <c r="AR123" s="140" t="s">
        <v>3781</v>
      </c>
      <c r="AT123" s="140" t="s">
        <v>227</v>
      </c>
      <c r="AU123" s="140" t="s">
        <v>87</v>
      </c>
      <c r="AY123" s="18" t="s">
        <v>223</v>
      </c>
      <c r="BE123" s="141">
        <f>IF(N123="základní",J123,0)</f>
        <v>0</v>
      </c>
      <c r="BF123" s="141">
        <f>IF(N123="snížená",J123,0)</f>
        <v>0</v>
      </c>
      <c r="BG123" s="141">
        <f>IF(N123="zákl. přenesená",J123,0)</f>
        <v>0</v>
      </c>
      <c r="BH123" s="141">
        <f>IF(N123="sníž. přenesená",J123,0)</f>
        <v>0</v>
      </c>
      <c r="BI123" s="141">
        <f>IF(N123="nulová",J123,0)</f>
        <v>0</v>
      </c>
      <c r="BJ123" s="18" t="s">
        <v>84</v>
      </c>
      <c r="BK123" s="141">
        <f>ROUND(I123*H123,2)</f>
        <v>0</v>
      </c>
      <c r="BL123" s="18" t="s">
        <v>3781</v>
      </c>
      <c r="BM123" s="140" t="s">
        <v>3821</v>
      </c>
    </row>
    <row r="124" spans="2:65" s="1" customFormat="1" ht="24.2" customHeight="1">
      <c r="B124" s="34"/>
      <c r="C124" s="129" t="s">
        <v>340</v>
      </c>
      <c r="D124" s="129" t="s">
        <v>227</v>
      </c>
      <c r="E124" s="130" t="s">
        <v>3822</v>
      </c>
      <c r="F124" s="131" t="s">
        <v>3823</v>
      </c>
      <c r="G124" s="132" t="s">
        <v>230</v>
      </c>
      <c r="H124" s="133">
        <v>1</v>
      </c>
      <c r="I124" s="134"/>
      <c r="J124" s="135">
        <f>ROUND(I124*H124,2)</f>
        <v>0</v>
      </c>
      <c r="K124" s="131" t="s">
        <v>19</v>
      </c>
      <c r="L124" s="34"/>
      <c r="M124" s="136" t="s">
        <v>19</v>
      </c>
      <c r="N124" s="137" t="s">
        <v>47</v>
      </c>
      <c r="P124" s="138">
        <f>O124*H124</f>
        <v>0</v>
      </c>
      <c r="Q124" s="138">
        <v>0</v>
      </c>
      <c r="R124" s="138">
        <f>Q124*H124</f>
        <v>0</v>
      </c>
      <c r="S124" s="138">
        <v>0</v>
      </c>
      <c r="T124" s="139">
        <f>S124*H124</f>
        <v>0</v>
      </c>
      <c r="AR124" s="140" t="s">
        <v>3781</v>
      </c>
      <c r="AT124" s="140" t="s">
        <v>227</v>
      </c>
      <c r="AU124" s="140" t="s">
        <v>87</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3781</v>
      </c>
      <c r="BM124" s="140" t="s">
        <v>3824</v>
      </c>
    </row>
    <row r="125" spans="2:65" s="11" customFormat="1" ht="22.9" customHeight="1">
      <c r="B125" s="117"/>
      <c r="D125" s="118" t="s">
        <v>75</v>
      </c>
      <c r="E125" s="127" t="s">
        <v>3825</v>
      </c>
      <c r="F125" s="127" t="s">
        <v>3826</v>
      </c>
      <c r="I125" s="120"/>
      <c r="J125" s="128">
        <f>BK125</f>
        <v>0</v>
      </c>
      <c r="L125" s="117"/>
      <c r="M125" s="122"/>
      <c r="P125" s="123">
        <f>SUM(P126:P130)</f>
        <v>0</v>
      </c>
      <c r="R125" s="123">
        <f>SUM(R126:R130)</f>
        <v>0</v>
      </c>
      <c r="T125" s="124">
        <f>SUM(T126:T130)</f>
        <v>0</v>
      </c>
      <c r="AR125" s="118" t="s">
        <v>84</v>
      </c>
      <c r="AT125" s="125" t="s">
        <v>75</v>
      </c>
      <c r="AU125" s="125" t="s">
        <v>84</v>
      </c>
      <c r="AY125" s="118" t="s">
        <v>223</v>
      </c>
      <c r="BK125" s="126">
        <f>SUM(BK126:BK130)</f>
        <v>0</v>
      </c>
    </row>
    <row r="126" spans="2:65" s="1" customFormat="1" ht="16.5" customHeight="1">
      <c r="B126" s="34"/>
      <c r="C126" s="129" t="s">
        <v>346</v>
      </c>
      <c r="D126" s="129" t="s">
        <v>227</v>
      </c>
      <c r="E126" s="130" t="s">
        <v>3827</v>
      </c>
      <c r="F126" s="131" t="s">
        <v>3828</v>
      </c>
      <c r="G126" s="132" t="s">
        <v>230</v>
      </c>
      <c r="H126" s="133">
        <v>50</v>
      </c>
      <c r="I126" s="134"/>
      <c r="J126" s="135">
        <f>ROUND(I126*H126,2)</f>
        <v>0</v>
      </c>
      <c r="K126" s="131" t="s">
        <v>19</v>
      </c>
      <c r="L126" s="34"/>
      <c r="M126" s="136" t="s">
        <v>19</v>
      </c>
      <c r="N126" s="137" t="s">
        <v>47</v>
      </c>
      <c r="P126" s="138">
        <f>O126*H126</f>
        <v>0</v>
      </c>
      <c r="Q126" s="138">
        <v>0</v>
      </c>
      <c r="R126" s="138">
        <f>Q126*H126</f>
        <v>0</v>
      </c>
      <c r="S126" s="138">
        <v>0</v>
      </c>
      <c r="T126" s="139">
        <f>S126*H126</f>
        <v>0</v>
      </c>
      <c r="AR126" s="140" t="s">
        <v>3781</v>
      </c>
      <c r="AT126" s="140" t="s">
        <v>227</v>
      </c>
      <c r="AU126" s="140" t="s">
        <v>87</v>
      </c>
      <c r="AY126" s="18" t="s">
        <v>223</v>
      </c>
      <c r="BE126" s="141">
        <f>IF(N126="základní",J126,0)</f>
        <v>0</v>
      </c>
      <c r="BF126" s="141">
        <f>IF(N126="snížená",J126,0)</f>
        <v>0</v>
      </c>
      <c r="BG126" s="141">
        <f>IF(N126="zákl. přenesená",J126,0)</f>
        <v>0</v>
      </c>
      <c r="BH126" s="141">
        <f>IF(N126="sníž. přenesená",J126,0)</f>
        <v>0</v>
      </c>
      <c r="BI126" s="141">
        <f>IF(N126="nulová",J126,0)</f>
        <v>0</v>
      </c>
      <c r="BJ126" s="18" t="s">
        <v>84</v>
      </c>
      <c r="BK126" s="141">
        <f>ROUND(I126*H126,2)</f>
        <v>0</v>
      </c>
      <c r="BL126" s="18" t="s">
        <v>3781</v>
      </c>
      <c r="BM126" s="140" t="s">
        <v>3829</v>
      </c>
    </row>
    <row r="127" spans="2:65" s="13" customFormat="1" ht="11.25">
      <c r="B127" s="149"/>
      <c r="D127" s="143" t="s">
        <v>249</v>
      </c>
      <c r="E127" s="150" t="s">
        <v>19</v>
      </c>
      <c r="F127" s="151" t="s">
        <v>3830</v>
      </c>
      <c r="H127" s="152">
        <v>50</v>
      </c>
      <c r="I127" s="153"/>
      <c r="L127" s="149"/>
      <c r="M127" s="154"/>
      <c r="T127" s="155"/>
      <c r="AT127" s="150" t="s">
        <v>249</v>
      </c>
      <c r="AU127" s="150" t="s">
        <v>87</v>
      </c>
      <c r="AV127" s="13" t="s">
        <v>87</v>
      </c>
      <c r="AW127" s="13" t="s">
        <v>37</v>
      </c>
      <c r="AX127" s="13" t="s">
        <v>84</v>
      </c>
      <c r="AY127" s="150" t="s">
        <v>223</v>
      </c>
    </row>
    <row r="128" spans="2:65" s="1" customFormat="1" ht="16.5" customHeight="1">
      <c r="B128" s="34"/>
      <c r="C128" s="129" t="s">
        <v>353</v>
      </c>
      <c r="D128" s="129" t="s">
        <v>227</v>
      </c>
      <c r="E128" s="130" t="s">
        <v>3831</v>
      </c>
      <c r="F128" s="131" t="s">
        <v>3832</v>
      </c>
      <c r="G128" s="132" t="s">
        <v>3833</v>
      </c>
      <c r="H128" s="133">
        <v>1</v>
      </c>
      <c r="I128" s="134"/>
      <c r="J128" s="135">
        <f>ROUND(I128*H128,2)</f>
        <v>0</v>
      </c>
      <c r="K128" s="131" t="s">
        <v>19</v>
      </c>
      <c r="L128" s="34"/>
      <c r="M128" s="136" t="s">
        <v>19</v>
      </c>
      <c r="N128" s="137" t="s">
        <v>47</v>
      </c>
      <c r="P128" s="138">
        <f>O128*H128</f>
        <v>0</v>
      </c>
      <c r="Q128" s="138">
        <v>0</v>
      </c>
      <c r="R128" s="138">
        <f>Q128*H128</f>
        <v>0</v>
      </c>
      <c r="S128" s="138">
        <v>0</v>
      </c>
      <c r="T128" s="139">
        <f>S128*H128</f>
        <v>0</v>
      </c>
      <c r="AR128" s="140" t="s">
        <v>3781</v>
      </c>
      <c r="AT128" s="140" t="s">
        <v>227</v>
      </c>
      <c r="AU128" s="140" t="s">
        <v>87</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3781</v>
      </c>
      <c r="BM128" s="140" t="s">
        <v>3834</v>
      </c>
    </row>
    <row r="129" spans="2:65" s="1" customFormat="1" ht="78" customHeight="1">
      <c r="B129" s="34"/>
      <c r="C129" s="129" t="s">
        <v>361</v>
      </c>
      <c r="D129" s="129" t="s">
        <v>227</v>
      </c>
      <c r="E129" s="130" t="s">
        <v>3835</v>
      </c>
      <c r="F129" s="131" t="s">
        <v>3836</v>
      </c>
      <c r="G129" s="132" t="s">
        <v>3833</v>
      </c>
      <c r="H129" s="133">
        <v>12</v>
      </c>
      <c r="I129" s="134"/>
      <c r="J129" s="135">
        <f>ROUND(I129*H129,2)</f>
        <v>0</v>
      </c>
      <c r="K129" s="131" t="s">
        <v>19</v>
      </c>
      <c r="L129" s="34"/>
      <c r="M129" s="136" t="s">
        <v>19</v>
      </c>
      <c r="N129" s="137" t="s">
        <v>47</v>
      </c>
      <c r="P129" s="138">
        <f>O129*H129</f>
        <v>0</v>
      </c>
      <c r="Q129" s="138">
        <v>0</v>
      </c>
      <c r="R129" s="138">
        <f>Q129*H129</f>
        <v>0</v>
      </c>
      <c r="S129" s="138">
        <v>0</v>
      </c>
      <c r="T129" s="139">
        <f>S129*H129</f>
        <v>0</v>
      </c>
      <c r="AR129" s="140" t="s">
        <v>3781</v>
      </c>
      <c r="AT129" s="140" t="s">
        <v>227</v>
      </c>
      <c r="AU129" s="140" t="s">
        <v>87</v>
      </c>
      <c r="AY129" s="18" t="s">
        <v>223</v>
      </c>
      <c r="BE129" s="141">
        <f>IF(N129="základní",J129,0)</f>
        <v>0</v>
      </c>
      <c r="BF129" s="141">
        <f>IF(N129="snížená",J129,0)</f>
        <v>0</v>
      </c>
      <c r="BG129" s="141">
        <f>IF(N129="zákl. přenesená",J129,0)</f>
        <v>0</v>
      </c>
      <c r="BH129" s="141">
        <f>IF(N129="sníž. přenesená",J129,0)</f>
        <v>0</v>
      </c>
      <c r="BI129" s="141">
        <f>IF(N129="nulová",J129,0)</f>
        <v>0</v>
      </c>
      <c r="BJ129" s="18" t="s">
        <v>84</v>
      </c>
      <c r="BK129" s="141">
        <f>ROUND(I129*H129,2)</f>
        <v>0</v>
      </c>
      <c r="BL129" s="18" t="s">
        <v>3781</v>
      </c>
      <c r="BM129" s="140" t="s">
        <v>3837</v>
      </c>
    </row>
    <row r="130" spans="2:65" s="1" customFormat="1" ht="55.5" customHeight="1">
      <c r="B130" s="34"/>
      <c r="C130" s="129" t="s">
        <v>369</v>
      </c>
      <c r="D130" s="129" t="s">
        <v>227</v>
      </c>
      <c r="E130" s="130" t="s">
        <v>3838</v>
      </c>
      <c r="F130" s="131" t="s">
        <v>3839</v>
      </c>
      <c r="G130" s="132" t="s">
        <v>3833</v>
      </c>
      <c r="H130" s="133">
        <v>12</v>
      </c>
      <c r="I130" s="134"/>
      <c r="J130" s="135">
        <f>ROUND(I130*H130,2)</f>
        <v>0</v>
      </c>
      <c r="K130" s="131" t="s">
        <v>19</v>
      </c>
      <c r="L130" s="34"/>
      <c r="M130" s="194" t="s">
        <v>19</v>
      </c>
      <c r="N130" s="195" t="s">
        <v>47</v>
      </c>
      <c r="O130" s="185"/>
      <c r="P130" s="196">
        <f>O130*H130</f>
        <v>0</v>
      </c>
      <c r="Q130" s="196">
        <v>0</v>
      </c>
      <c r="R130" s="196">
        <f>Q130*H130</f>
        <v>0</v>
      </c>
      <c r="S130" s="196">
        <v>0</v>
      </c>
      <c r="T130" s="197">
        <f>S130*H130</f>
        <v>0</v>
      </c>
      <c r="AR130" s="140" t="s">
        <v>3781</v>
      </c>
      <c r="AT130" s="140" t="s">
        <v>227</v>
      </c>
      <c r="AU130" s="140" t="s">
        <v>87</v>
      </c>
      <c r="AY130" s="18" t="s">
        <v>223</v>
      </c>
      <c r="BE130" s="141">
        <f>IF(N130="základní",J130,0)</f>
        <v>0</v>
      </c>
      <c r="BF130" s="141">
        <f>IF(N130="snížená",J130,0)</f>
        <v>0</v>
      </c>
      <c r="BG130" s="141">
        <f>IF(N130="zákl. přenesená",J130,0)</f>
        <v>0</v>
      </c>
      <c r="BH130" s="141">
        <f>IF(N130="sníž. přenesená",J130,0)</f>
        <v>0</v>
      </c>
      <c r="BI130" s="141">
        <f>IF(N130="nulová",J130,0)</f>
        <v>0</v>
      </c>
      <c r="BJ130" s="18" t="s">
        <v>84</v>
      </c>
      <c r="BK130" s="141">
        <f>ROUND(I130*H130,2)</f>
        <v>0</v>
      </c>
      <c r="BL130" s="18" t="s">
        <v>3781</v>
      </c>
      <c r="BM130" s="140" t="s">
        <v>3840</v>
      </c>
    </row>
    <row r="131" spans="2:65" s="1" customFormat="1" ht="6.95" customHeight="1">
      <c r="B131" s="43"/>
      <c r="C131" s="44"/>
      <c r="D131" s="44"/>
      <c r="E131" s="44"/>
      <c r="F131" s="44"/>
      <c r="G131" s="44"/>
      <c r="H131" s="44"/>
      <c r="I131" s="44"/>
      <c r="J131" s="44"/>
      <c r="K131" s="44"/>
      <c r="L131" s="34"/>
    </row>
  </sheetData>
  <sheetProtection algorithmName="SHA-512" hashValue="NWcvJDYs4l65acDpJ8B3Ctm5T/wyUFkPzqDVHqq1ImqfsBCqAN3C96D7kGSb8rT+r3OwJybVAjJwBMlFC903oQ==" saltValue="sfPzfAfQn5GxZQRZOcySPiIQLgaiXfYO5l3Uw1raeBQyl9OTkAczo9HKt4ZHB0kv0NvEHLSwBFjZ/OZ/xzqhlg==" spinCount="100000" sheet="1" objects="1" scenarios="1" formatColumns="0" formatRows="0" autoFilter="0"/>
  <autoFilter ref="C86:K130" xr:uid="{00000000-0009-0000-0000-00001C000000}"/>
  <mergeCells count="9">
    <mergeCell ref="E50:H50"/>
    <mergeCell ref="E77:H77"/>
    <mergeCell ref="E79:H79"/>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42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90</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797</v>
      </c>
      <c r="F9" s="322"/>
      <c r="G9" s="322"/>
      <c r="H9" s="322"/>
      <c r="L9" s="34"/>
    </row>
    <row r="10" spans="2:46" s="1" customFormat="1" ht="11.25">
      <c r="B10" s="34"/>
      <c r="L10" s="34"/>
    </row>
    <row r="11" spans="2:46" s="1" customFormat="1" ht="12" customHeight="1">
      <c r="B11" s="34"/>
      <c r="D11" s="28" t="s">
        <v>18</v>
      </c>
      <c r="F11" s="26" t="s">
        <v>91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ROUNDUP(J98,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ROUNDUP((SUM(BE98:BE427)),  2)</f>
        <v>0</v>
      </c>
      <c r="I33" s="91">
        <v>0.21</v>
      </c>
      <c r="J33" s="90">
        <f>ROUNDUP(((SUM(BE98:BE427))*I33),  2)</f>
        <v>0</v>
      </c>
      <c r="L33" s="34"/>
    </row>
    <row r="34" spans="2:12" s="1" customFormat="1" ht="14.45" customHeight="1">
      <c r="B34" s="34"/>
      <c r="E34" s="28" t="s">
        <v>48</v>
      </c>
      <c r="F34" s="90">
        <f>ROUNDUP((SUM(BF98:BF427)),  2)</f>
        <v>0</v>
      </c>
      <c r="I34" s="91">
        <v>0.12</v>
      </c>
      <c r="J34" s="90">
        <f>ROUNDUP(((SUM(BF98:BF427))*I34),  2)</f>
        <v>0</v>
      </c>
      <c r="L34" s="34"/>
    </row>
    <row r="35" spans="2:12" s="1" customFormat="1" ht="14.45" hidden="1" customHeight="1">
      <c r="B35" s="34"/>
      <c r="E35" s="28" t="s">
        <v>49</v>
      </c>
      <c r="F35" s="90">
        <f>ROUNDUP((SUM(BG98:BG427)),  2)</f>
        <v>0</v>
      </c>
      <c r="I35" s="91">
        <v>0.21</v>
      </c>
      <c r="J35" s="90">
        <f>0</f>
        <v>0</v>
      </c>
      <c r="L35" s="34"/>
    </row>
    <row r="36" spans="2:12" s="1" customFormat="1" ht="14.45" hidden="1" customHeight="1">
      <c r="B36" s="34"/>
      <c r="E36" s="28" t="s">
        <v>50</v>
      </c>
      <c r="F36" s="90">
        <f>ROUNDUP((SUM(BH98:BH427)),  2)</f>
        <v>0</v>
      </c>
      <c r="I36" s="91">
        <v>0.12</v>
      </c>
      <c r="J36" s="90">
        <f>0</f>
        <v>0</v>
      </c>
      <c r="L36" s="34"/>
    </row>
    <row r="37" spans="2:12" s="1" customFormat="1" ht="14.45" hidden="1" customHeight="1">
      <c r="B37" s="34"/>
      <c r="E37" s="28" t="s">
        <v>51</v>
      </c>
      <c r="F37" s="90">
        <f>ROUNDUP((SUM(BI98:BI427)),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SO 104 - SO 104 - Úpravy napojení navazujících MK a sjezdů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J98</f>
        <v>0</v>
      </c>
      <c r="L59" s="34"/>
      <c r="AU59" s="18" t="s">
        <v>186</v>
      </c>
    </row>
    <row r="60" spans="2:47" s="8" customFormat="1" ht="24.95" customHeight="1">
      <c r="B60" s="101"/>
      <c r="D60" s="102" t="s">
        <v>187</v>
      </c>
      <c r="E60" s="103"/>
      <c r="F60" s="103"/>
      <c r="G60" s="103"/>
      <c r="H60" s="103"/>
      <c r="I60" s="103"/>
      <c r="J60" s="104">
        <f>J99</f>
        <v>0</v>
      </c>
      <c r="L60" s="101"/>
    </row>
    <row r="61" spans="2:47" s="9" customFormat="1" ht="19.899999999999999" customHeight="1">
      <c r="B61" s="105"/>
      <c r="D61" s="106" t="s">
        <v>188</v>
      </c>
      <c r="E61" s="107"/>
      <c r="F61" s="107"/>
      <c r="G61" s="107"/>
      <c r="H61" s="107"/>
      <c r="I61" s="107"/>
      <c r="J61" s="108">
        <f>J100</f>
        <v>0</v>
      </c>
      <c r="L61" s="105"/>
    </row>
    <row r="62" spans="2:47" s="9" customFormat="1" ht="14.85" customHeight="1">
      <c r="B62" s="105"/>
      <c r="D62" s="106" t="s">
        <v>189</v>
      </c>
      <c r="E62" s="107"/>
      <c r="F62" s="107"/>
      <c r="G62" s="107"/>
      <c r="H62" s="107"/>
      <c r="I62" s="107"/>
      <c r="J62" s="108">
        <f>J101</f>
        <v>0</v>
      </c>
      <c r="L62" s="105"/>
    </row>
    <row r="63" spans="2:47" s="9" customFormat="1" ht="14.85" customHeight="1">
      <c r="B63" s="105"/>
      <c r="D63" s="106" t="s">
        <v>190</v>
      </c>
      <c r="E63" s="107"/>
      <c r="F63" s="107"/>
      <c r="G63" s="107"/>
      <c r="H63" s="107"/>
      <c r="I63" s="107"/>
      <c r="J63" s="108">
        <f>J123</f>
        <v>0</v>
      </c>
      <c r="L63" s="105"/>
    </row>
    <row r="64" spans="2:47" s="9" customFormat="1" ht="14.85" customHeight="1">
      <c r="B64" s="105"/>
      <c r="D64" s="106" t="s">
        <v>191</v>
      </c>
      <c r="E64" s="107"/>
      <c r="F64" s="107"/>
      <c r="G64" s="107"/>
      <c r="H64" s="107"/>
      <c r="I64" s="107"/>
      <c r="J64" s="108">
        <f>J161</f>
        <v>0</v>
      </c>
      <c r="L64" s="105"/>
    </row>
    <row r="65" spans="2:12" s="9" customFormat="1" ht="19.899999999999999" customHeight="1">
      <c r="B65" s="105"/>
      <c r="D65" s="106" t="s">
        <v>192</v>
      </c>
      <c r="E65" s="107"/>
      <c r="F65" s="107"/>
      <c r="G65" s="107"/>
      <c r="H65" s="107"/>
      <c r="I65" s="107"/>
      <c r="J65" s="108">
        <f>J179</f>
        <v>0</v>
      </c>
      <c r="L65" s="105"/>
    </row>
    <row r="66" spans="2:12" s="9" customFormat="1" ht="14.85" customHeight="1">
      <c r="B66" s="105"/>
      <c r="D66" s="106" t="s">
        <v>193</v>
      </c>
      <c r="E66" s="107"/>
      <c r="F66" s="107"/>
      <c r="G66" s="107"/>
      <c r="H66" s="107"/>
      <c r="I66" s="107"/>
      <c r="J66" s="108">
        <f>J180</f>
        <v>0</v>
      </c>
      <c r="L66" s="105"/>
    </row>
    <row r="67" spans="2:12" s="9" customFormat="1" ht="14.85" customHeight="1">
      <c r="B67" s="105"/>
      <c r="D67" s="106" t="s">
        <v>194</v>
      </c>
      <c r="E67" s="107"/>
      <c r="F67" s="107"/>
      <c r="G67" s="107"/>
      <c r="H67" s="107"/>
      <c r="I67" s="107"/>
      <c r="J67" s="108">
        <f>J219</f>
        <v>0</v>
      </c>
      <c r="L67" s="105"/>
    </row>
    <row r="68" spans="2:12" s="9" customFormat="1" ht="14.85" customHeight="1">
      <c r="B68" s="105"/>
      <c r="D68" s="106" t="s">
        <v>195</v>
      </c>
      <c r="E68" s="107"/>
      <c r="F68" s="107"/>
      <c r="G68" s="107"/>
      <c r="H68" s="107"/>
      <c r="I68" s="107"/>
      <c r="J68" s="108">
        <f>J250</f>
        <v>0</v>
      </c>
      <c r="L68" s="105"/>
    </row>
    <row r="69" spans="2:12" s="9" customFormat="1" ht="14.85" customHeight="1">
      <c r="B69" s="105"/>
      <c r="D69" s="106" t="s">
        <v>197</v>
      </c>
      <c r="E69" s="107"/>
      <c r="F69" s="107"/>
      <c r="G69" s="107"/>
      <c r="H69" s="107"/>
      <c r="I69" s="107"/>
      <c r="J69" s="108">
        <f>J267</f>
        <v>0</v>
      </c>
      <c r="L69" s="105"/>
    </row>
    <row r="70" spans="2:12" s="9" customFormat="1" ht="19.899999999999999" customHeight="1">
      <c r="B70" s="105"/>
      <c r="D70" s="106" t="s">
        <v>198</v>
      </c>
      <c r="E70" s="107"/>
      <c r="F70" s="107"/>
      <c r="G70" s="107"/>
      <c r="H70" s="107"/>
      <c r="I70" s="107"/>
      <c r="J70" s="108">
        <f>J277</f>
        <v>0</v>
      </c>
      <c r="L70" s="105"/>
    </row>
    <row r="71" spans="2:12" s="9" customFormat="1" ht="14.85" customHeight="1">
      <c r="B71" s="105"/>
      <c r="D71" s="106" t="s">
        <v>199</v>
      </c>
      <c r="E71" s="107"/>
      <c r="F71" s="107"/>
      <c r="G71" s="107"/>
      <c r="H71" s="107"/>
      <c r="I71" s="107"/>
      <c r="J71" s="108">
        <f>J278</f>
        <v>0</v>
      </c>
      <c r="L71" s="105"/>
    </row>
    <row r="72" spans="2:12" s="9" customFormat="1" ht="14.85" customHeight="1">
      <c r="B72" s="105"/>
      <c r="D72" s="106" t="s">
        <v>201</v>
      </c>
      <c r="E72" s="107"/>
      <c r="F72" s="107"/>
      <c r="G72" s="107"/>
      <c r="H72" s="107"/>
      <c r="I72" s="107"/>
      <c r="J72" s="108">
        <f>J303</f>
        <v>0</v>
      </c>
      <c r="L72" s="105"/>
    </row>
    <row r="73" spans="2:12" s="9" customFormat="1" ht="19.899999999999999" customHeight="1">
      <c r="B73" s="105"/>
      <c r="D73" s="106" t="s">
        <v>202</v>
      </c>
      <c r="E73" s="107"/>
      <c r="F73" s="107"/>
      <c r="G73" s="107"/>
      <c r="H73" s="107"/>
      <c r="I73" s="107"/>
      <c r="J73" s="108">
        <f>J312</f>
        <v>0</v>
      </c>
      <c r="L73" s="105"/>
    </row>
    <row r="74" spans="2:12" s="9" customFormat="1" ht="14.85" customHeight="1">
      <c r="B74" s="105"/>
      <c r="D74" s="106" t="s">
        <v>203</v>
      </c>
      <c r="E74" s="107"/>
      <c r="F74" s="107"/>
      <c r="G74" s="107"/>
      <c r="H74" s="107"/>
      <c r="I74" s="107"/>
      <c r="J74" s="108">
        <f>J313</f>
        <v>0</v>
      </c>
      <c r="L74" s="105"/>
    </row>
    <row r="75" spans="2:12" s="9" customFormat="1" ht="14.85" customHeight="1">
      <c r="B75" s="105"/>
      <c r="D75" s="106" t="s">
        <v>204</v>
      </c>
      <c r="E75" s="107"/>
      <c r="F75" s="107"/>
      <c r="G75" s="107"/>
      <c r="H75" s="107"/>
      <c r="I75" s="107"/>
      <c r="J75" s="108">
        <f>J330</f>
        <v>0</v>
      </c>
      <c r="L75" s="105"/>
    </row>
    <row r="76" spans="2:12" s="9" customFormat="1" ht="14.85" customHeight="1">
      <c r="B76" s="105"/>
      <c r="D76" s="106" t="s">
        <v>205</v>
      </c>
      <c r="E76" s="107"/>
      <c r="F76" s="107"/>
      <c r="G76" s="107"/>
      <c r="H76" s="107"/>
      <c r="I76" s="107"/>
      <c r="J76" s="108">
        <f>J358</f>
        <v>0</v>
      </c>
      <c r="L76" s="105"/>
    </row>
    <row r="77" spans="2:12" s="9" customFormat="1" ht="14.85" customHeight="1">
      <c r="B77" s="105"/>
      <c r="D77" s="106" t="s">
        <v>206</v>
      </c>
      <c r="E77" s="107"/>
      <c r="F77" s="107"/>
      <c r="G77" s="107"/>
      <c r="H77" s="107"/>
      <c r="I77" s="107"/>
      <c r="J77" s="108">
        <f>J398</f>
        <v>0</v>
      </c>
      <c r="L77" s="105"/>
    </row>
    <row r="78" spans="2:12" s="9" customFormat="1" ht="14.85" customHeight="1">
      <c r="B78" s="105"/>
      <c r="D78" s="106" t="s">
        <v>207</v>
      </c>
      <c r="E78" s="107"/>
      <c r="F78" s="107"/>
      <c r="G78" s="107"/>
      <c r="H78" s="107"/>
      <c r="I78" s="107"/>
      <c r="J78" s="108">
        <f>J402</f>
        <v>0</v>
      </c>
      <c r="L78" s="105"/>
    </row>
    <row r="79" spans="2:12" s="1" customFormat="1" ht="21.75" customHeight="1">
      <c r="B79" s="34"/>
      <c r="L79" s="34"/>
    </row>
    <row r="80" spans="2:12" s="1" customFormat="1" ht="6.95" customHeight="1">
      <c r="B80" s="43"/>
      <c r="C80" s="44"/>
      <c r="D80" s="44"/>
      <c r="E80" s="44"/>
      <c r="F80" s="44"/>
      <c r="G80" s="44"/>
      <c r="H80" s="44"/>
      <c r="I80" s="44"/>
      <c r="J80" s="44"/>
      <c r="K80" s="44"/>
      <c r="L80" s="34"/>
    </row>
    <row r="84" spans="2:12" s="1" customFormat="1" ht="6.95" customHeight="1">
      <c r="B84" s="45"/>
      <c r="C84" s="46"/>
      <c r="D84" s="46"/>
      <c r="E84" s="46"/>
      <c r="F84" s="46"/>
      <c r="G84" s="46"/>
      <c r="H84" s="46"/>
      <c r="I84" s="46"/>
      <c r="J84" s="46"/>
      <c r="K84" s="46"/>
      <c r="L84" s="34"/>
    </row>
    <row r="85" spans="2:12" s="1" customFormat="1" ht="24.95" customHeight="1">
      <c r="B85" s="34"/>
      <c r="C85" s="22" t="s">
        <v>208</v>
      </c>
      <c r="L85" s="34"/>
    </row>
    <row r="86" spans="2:12" s="1" customFormat="1" ht="6.95" customHeight="1">
      <c r="B86" s="34"/>
      <c r="L86" s="34"/>
    </row>
    <row r="87" spans="2:12" s="1" customFormat="1" ht="12" customHeight="1">
      <c r="B87" s="34"/>
      <c r="C87" s="28" t="s">
        <v>16</v>
      </c>
      <c r="L87" s="34"/>
    </row>
    <row r="88" spans="2:12" s="1" customFormat="1" ht="16.5" customHeight="1">
      <c r="B88" s="34"/>
      <c r="E88" s="320" t="str">
        <f>E7</f>
        <v>II/231 Rekonstrukce ul. 28.října, II.část</v>
      </c>
      <c r="F88" s="321"/>
      <c r="G88" s="321"/>
      <c r="H88" s="321"/>
      <c r="L88" s="34"/>
    </row>
    <row r="89" spans="2:12" s="1" customFormat="1" ht="12" customHeight="1">
      <c r="B89" s="34"/>
      <c r="C89" s="28" t="s">
        <v>180</v>
      </c>
      <c r="L89" s="34"/>
    </row>
    <row r="90" spans="2:12" s="1" customFormat="1" ht="30" customHeight="1">
      <c r="B90" s="34"/>
      <c r="E90" s="315" t="str">
        <f>E9</f>
        <v>SO 104 - SO 104 - Úpravy napojení navazujících MK a sjezdů (100% město)</v>
      </c>
      <c r="F90" s="322"/>
      <c r="G90" s="322"/>
      <c r="H90" s="322"/>
      <c r="L90" s="34"/>
    </row>
    <row r="91" spans="2:12" s="1" customFormat="1" ht="6.95" customHeight="1">
      <c r="B91" s="34"/>
      <c r="L91" s="34"/>
    </row>
    <row r="92" spans="2:12" s="1" customFormat="1" ht="12" customHeight="1">
      <c r="B92" s="34"/>
      <c r="C92" s="28" t="s">
        <v>21</v>
      </c>
      <c r="F92" s="26" t="str">
        <f>F12</f>
        <v xml:space="preserve"> </v>
      </c>
      <c r="I92" s="28" t="s">
        <v>23</v>
      </c>
      <c r="J92" s="51" t="str">
        <f>IF(J12="","",J12)</f>
        <v>1. 10. 2024</v>
      </c>
      <c r="L92" s="34"/>
    </row>
    <row r="93" spans="2:12" s="1" customFormat="1" ht="6.95" customHeight="1">
      <c r="B93" s="34"/>
      <c r="L93" s="34"/>
    </row>
    <row r="94" spans="2:12" s="1" customFormat="1" ht="15.2" customHeight="1">
      <c r="B94" s="34"/>
      <c r="C94" s="28" t="s">
        <v>29</v>
      </c>
      <c r="F94" s="26" t="str">
        <f>E15</f>
        <v>Statutární město Plzeň+ SÚS Plzeňského kraje, p.o.</v>
      </c>
      <c r="I94" s="28" t="s">
        <v>35</v>
      </c>
      <c r="J94" s="32" t="str">
        <f>E21</f>
        <v>PSDS s.r.o.</v>
      </c>
      <c r="L94" s="34"/>
    </row>
    <row r="95" spans="2:12" s="1" customFormat="1" ht="15.2" customHeight="1">
      <c r="B95" s="34"/>
      <c r="C95" s="28" t="s">
        <v>33</v>
      </c>
      <c r="F95" s="26" t="str">
        <f>IF(E18="","",E18)</f>
        <v>Vyplň údaj</v>
      </c>
      <c r="I95" s="28" t="s">
        <v>38</v>
      </c>
      <c r="J95" s="32" t="str">
        <f>E24</f>
        <v xml:space="preserve"> </v>
      </c>
      <c r="L95" s="34"/>
    </row>
    <row r="96" spans="2:12" s="1" customFormat="1" ht="10.35" customHeight="1">
      <c r="B96" s="34"/>
      <c r="L96" s="34"/>
    </row>
    <row r="97" spans="2:65" s="10" customFormat="1" ht="29.25" customHeight="1">
      <c r="B97" s="109"/>
      <c r="C97" s="110" t="s">
        <v>209</v>
      </c>
      <c r="D97" s="111" t="s">
        <v>61</v>
      </c>
      <c r="E97" s="111" t="s">
        <v>57</v>
      </c>
      <c r="F97" s="111" t="s">
        <v>58</v>
      </c>
      <c r="G97" s="111" t="s">
        <v>210</v>
      </c>
      <c r="H97" s="111" t="s">
        <v>211</v>
      </c>
      <c r="I97" s="111" t="s">
        <v>212</v>
      </c>
      <c r="J97" s="111" t="s">
        <v>185</v>
      </c>
      <c r="K97" s="112" t="s">
        <v>213</v>
      </c>
      <c r="L97" s="109"/>
      <c r="M97" s="58" t="s">
        <v>19</v>
      </c>
      <c r="N97" s="59" t="s">
        <v>46</v>
      </c>
      <c r="O97" s="59" t="s">
        <v>214</v>
      </c>
      <c r="P97" s="59" t="s">
        <v>215</v>
      </c>
      <c r="Q97" s="59" t="s">
        <v>216</v>
      </c>
      <c r="R97" s="59" t="s">
        <v>217</v>
      </c>
      <c r="S97" s="59" t="s">
        <v>218</v>
      </c>
      <c r="T97" s="60" t="s">
        <v>219</v>
      </c>
    </row>
    <row r="98" spans="2:65" s="1" customFormat="1" ht="22.9" customHeight="1">
      <c r="B98" s="34"/>
      <c r="C98" s="63" t="s">
        <v>220</v>
      </c>
      <c r="J98" s="113">
        <f>BK98</f>
        <v>0</v>
      </c>
      <c r="L98" s="34"/>
      <c r="M98" s="61"/>
      <c r="N98" s="52"/>
      <c r="O98" s="52"/>
      <c r="P98" s="114">
        <f>P99</f>
        <v>0</v>
      </c>
      <c r="Q98" s="52"/>
      <c r="R98" s="114">
        <f>R99</f>
        <v>369.9512904</v>
      </c>
      <c r="S98" s="52"/>
      <c r="T98" s="115">
        <f>T99</f>
        <v>1610.7045000000001</v>
      </c>
      <c r="AT98" s="18" t="s">
        <v>75</v>
      </c>
      <c r="AU98" s="18" t="s">
        <v>186</v>
      </c>
      <c r="BK98" s="116">
        <f>BK99</f>
        <v>0</v>
      </c>
    </row>
    <row r="99" spans="2:65" s="11" customFormat="1" ht="25.9" customHeight="1">
      <c r="B99" s="117"/>
      <c r="D99" s="118" t="s">
        <v>75</v>
      </c>
      <c r="E99" s="119" t="s">
        <v>221</v>
      </c>
      <c r="F99" s="119" t="s">
        <v>222</v>
      </c>
      <c r="I99" s="120"/>
      <c r="J99" s="121">
        <f>BK99</f>
        <v>0</v>
      </c>
      <c r="L99" s="117"/>
      <c r="M99" s="122"/>
      <c r="P99" s="123">
        <f>P100+P179+P277+P312</f>
        <v>0</v>
      </c>
      <c r="R99" s="123">
        <f>R100+R179+R277+R312</f>
        <v>369.9512904</v>
      </c>
      <c r="T99" s="124">
        <f>T100+T179+T277+T312</f>
        <v>1610.7045000000001</v>
      </c>
      <c r="AR99" s="118" t="s">
        <v>84</v>
      </c>
      <c r="AT99" s="125" t="s">
        <v>75</v>
      </c>
      <c r="AU99" s="125" t="s">
        <v>76</v>
      </c>
      <c r="AY99" s="118" t="s">
        <v>223</v>
      </c>
      <c r="BK99" s="126">
        <f>BK100+BK179+BK277+BK312</f>
        <v>0</v>
      </c>
    </row>
    <row r="100" spans="2:65" s="11" customFormat="1" ht="22.9" customHeight="1">
      <c r="B100" s="117"/>
      <c r="D100" s="118" t="s">
        <v>75</v>
      </c>
      <c r="E100" s="127" t="s">
        <v>84</v>
      </c>
      <c r="F100" s="127" t="s">
        <v>224</v>
      </c>
      <c r="I100" s="120"/>
      <c r="J100" s="128">
        <f>BK100</f>
        <v>0</v>
      </c>
      <c r="L100" s="117"/>
      <c r="M100" s="122"/>
      <c r="P100" s="123">
        <f>P101+P123+P161</f>
        <v>0</v>
      </c>
      <c r="R100" s="123">
        <f>R101+R123+R161</f>
        <v>2.6009999999999998E-2</v>
      </c>
      <c r="T100" s="124">
        <f>T101+T123+T161</f>
        <v>0</v>
      </c>
      <c r="AR100" s="118" t="s">
        <v>84</v>
      </c>
      <c r="AT100" s="125" t="s">
        <v>75</v>
      </c>
      <c r="AU100" s="125" t="s">
        <v>84</v>
      </c>
      <c r="AY100" s="118" t="s">
        <v>223</v>
      </c>
      <c r="BK100" s="126">
        <f>BK101+BK123+BK161</f>
        <v>0</v>
      </c>
    </row>
    <row r="101" spans="2:65" s="11" customFormat="1" ht="20.85" customHeight="1">
      <c r="B101" s="117"/>
      <c r="D101" s="118" t="s">
        <v>75</v>
      </c>
      <c r="E101" s="127" t="s">
        <v>225</v>
      </c>
      <c r="F101" s="127" t="s">
        <v>226</v>
      </c>
      <c r="I101" s="120"/>
      <c r="J101" s="128">
        <f>BK101</f>
        <v>0</v>
      </c>
      <c r="L101" s="117"/>
      <c r="M101" s="122"/>
      <c r="P101" s="123">
        <f>SUM(P102:P122)</f>
        <v>0</v>
      </c>
      <c r="R101" s="123">
        <f>SUM(R102:R122)</f>
        <v>0</v>
      </c>
      <c r="T101" s="124">
        <f>SUM(T102:T122)</f>
        <v>0</v>
      </c>
      <c r="AR101" s="118" t="s">
        <v>84</v>
      </c>
      <c r="AT101" s="125" t="s">
        <v>75</v>
      </c>
      <c r="AU101" s="125" t="s">
        <v>87</v>
      </c>
      <c r="AY101" s="118" t="s">
        <v>223</v>
      </c>
      <c r="BK101" s="126">
        <f>SUM(BK102:BK122)</f>
        <v>0</v>
      </c>
    </row>
    <row r="102" spans="2:65" s="1" customFormat="1" ht="66.75" customHeight="1">
      <c r="B102" s="34"/>
      <c r="C102" s="129" t="s">
        <v>84</v>
      </c>
      <c r="D102" s="129" t="s">
        <v>227</v>
      </c>
      <c r="E102" s="130" t="s">
        <v>245</v>
      </c>
      <c r="F102" s="131" t="s">
        <v>246</v>
      </c>
      <c r="G102" s="132" t="s">
        <v>247</v>
      </c>
      <c r="H102" s="133">
        <v>1841.3119999999999</v>
      </c>
      <c r="I102" s="134"/>
      <c r="J102" s="135">
        <f>ROUND(I102*H102,2)</f>
        <v>0</v>
      </c>
      <c r="K102" s="131" t="s">
        <v>231</v>
      </c>
      <c r="L102" s="34"/>
      <c r="M102" s="136" t="s">
        <v>19</v>
      </c>
      <c r="N102" s="137" t="s">
        <v>47</v>
      </c>
      <c r="P102" s="138">
        <f>O102*H102</f>
        <v>0</v>
      </c>
      <c r="Q102" s="138">
        <v>0</v>
      </c>
      <c r="R102" s="138">
        <f>Q102*H102</f>
        <v>0</v>
      </c>
      <c r="S102" s="138">
        <v>0</v>
      </c>
      <c r="T102" s="139">
        <f>S102*H102</f>
        <v>0</v>
      </c>
      <c r="AR102" s="140" t="s">
        <v>232</v>
      </c>
      <c r="AT102" s="140" t="s">
        <v>227</v>
      </c>
      <c r="AU102" s="140" t="s">
        <v>233</v>
      </c>
      <c r="AY102" s="18" t="s">
        <v>223</v>
      </c>
      <c r="BE102" s="141">
        <f>IF(N102="základní",J102,0)</f>
        <v>0</v>
      </c>
      <c r="BF102" s="141">
        <f>IF(N102="snížená",J102,0)</f>
        <v>0</v>
      </c>
      <c r="BG102" s="141">
        <f>IF(N102="zákl. přenesená",J102,0)</f>
        <v>0</v>
      </c>
      <c r="BH102" s="141">
        <f>IF(N102="sníž. přenesená",J102,0)</f>
        <v>0</v>
      </c>
      <c r="BI102" s="141">
        <f>IF(N102="nulová",J102,0)</f>
        <v>0</v>
      </c>
      <c r="BJ102" s="18" t="s">
        <v>84</v>
      </c>
      <c r="BK102" s="141">
        <f>ROUND(I102*H102,2)</f>
        <v>0</v>
      </c>
      <c r="BL102" s="18" t="s">
        <v>232</v>
      </c>
      <c r="BM102" s="140" t="s">
        <v>798</v>
      </c>
    </row>
    <row r="103" spans="2:65" s="12" customFormat="1" ht="11.25">
      <c r="B103" s="142"/>
      <c r="D103" s="143" t="s">
        <v>249</v>
      </c>
      <c r="E103" s="144" t="s">
        <v>19</v>
      </c>
      <c r="F103" s="145" t="s">
        <v>250</v>
      </c>
      <c r="H103" s="144" t="s">
        <v>19</v>
      </c>
      <c r="I103" s="146"/>
      <c r="L103" s="142"/>
      <c r="M103" s="147"/>
      <c r="T103" s="148"/>
      <c r="AT103" s="144" t="s">
        <v>249</v>
      </c>
      <c r="AU103" s="144" t="s">
        <v>233</v>
      </c>
      <c r="AV103" s="12" t="s">
        <v>84</v>
      </c>
      <c r="AW103" s="12" t="s">
        <v>37</v>
      </c>
      <c r="AX103" s="12" t="s">
        <v>76</v>
      </c>
      <c r="AY103" s="144" t="s">
        <v>223</v>
      </c>
    </row>
    <row r="104" spans="2:65" s="13" customFormat="1" ht="11.25">
      <c r="B104" s="149"/>
      <c r="D104" s="143" t="s">
        <v>249</v>
      </c>
      <c r="E104" s="150" t="s">
        <v>19</v>
      </c>
      <c r="F104" s="151" t="s">
        <v>799</v>
      </c>
      <c r="H104" s="152">
        <v>1834.5619999999999</v>
      </c>
      <c r="I104" s="153"/>
      <c r="L104" s="149"/>
      <c r="M104" s="154"/>
      <c r="T104" s="155"/>
      <c r="AT104" s="150" t="s">
        <v>249</v>
      </c>
      <c r="AU104" s="150" t="s">
        <v>233</v>
      </c>
      <c r="AV104" s="13" t="s">
        <v>87</v>
      </c>
      <c r="AW104" s="13" t="s">
        <v>37</v>
      </c>
      <c r="AX104" s="13" t="s">
        <v>76</v>
      </c>
      <c r="AY104" s="150" t="s">
        <v>223</v>
      </c>
    </row>
    <row r="105" spans="2:65" s="13" customFormat="1" ht="11.25">
      <c r="B105" s="149"/>
      <c r="D105" s="143" t="s">
        <v>249</v>
      </c>
      <c r="E105" s="150" t="s">
        <v>19</v>
      </c>
      <c r="F105" s="151" t="s">
        <v>800</v>
      </c>
      <c r="H105" s="152">
        <v>6.75</v>
      </c>
      <c r="I105" s="153"/>
      <c r="L105" s="149"/>
      <c r="M105" s="154"/>
      <c r="T105" s="155"/>
      <c r="AT105" s="150" t="s">
        <v>249</v>
      </c>
      <c r="AU105" s="150" t="s">
        <v>233</v>
      </c>
      <c r="AV105" s="13" t="s">
        <v>87</v>
      </c>
      <c r="AW105" s="13" t="s">
        <v>37</v>
      </c>
      <c r="AX105" s="13" t="s">
        <v>76</v>
      </c>
      <c r="AY105" s="150" t="s">
        <v>223</v>
      </c>
    </row>
    <row r="106" spans="2:65" s="14" customFormat="1" ht="11.25">
      <c r="B106" s="156"/>
      <c r="D106" s="143" t="s">
        <v>249</v>
      </c>
      <c r="E106" s="157" t="s">
        <v>19</v>
      </c>
      <c r="F106" s="158" t="s">
        <v>253</v>
      </c>
      <c r="H106" s="159">
        <v>1841.3119999999999</v>
      </c>
      <c r="I106" s="160"/>
      <c r="L106" s="156"/>
      <c r="M106" s="161"/>
      <c r="T106" s="162"/>
      <c r="AT106" s="157" t="s">
        <v>249</v>
      </c>
      <c r="AU106" s="157" t="s">
        <v>233</v>
      </c>
      <c r="AV106" s="14" t="s">
        <v>232</v>
      </c>
      <c r="AW106" s="14" t="s">
        <v>37</v>
      </c>
      <c r="AX106" s="14" t="s">
        <v>84</v>
      </c>
      <c r="AY106" s="157" t="s">
        <v>223</v>
      </c>
    </row>
    <row r="107" spans="2:65" s="1" customFormat="1" ht="66.75" customHeight="1">
      <c r="B107" s="34"/>
      <c r="C107" s="129" t="s">
        <v>87</v>
      </c>
      <c r="D107" s="129" t="s">
        <v>227</v>
      </c>
      <c r="E107" s="130" t="s">
        <v>255</v>
      </c>
      <c r="F107" s="131" t="s">
        <v>256</v>
      </c>
      <c r="G107" s="132" t="s">
        <v>247</v>
      </c>
      <c r="H107" s="133">
        <v>124.974</v>
      </c>
      <c r="I107" s="134"/>
      <c r="J107" s="135">
        <f>ROUND(I107*H107,2)</f>
        <v>0</v>
      </c>
      <c r="K107" s="131" t="s">
        <v>231</v>
      </c>
      <c r="L107" s="34"/>
      <c r="M107" s="136" t="s">
        <v>19</v>
      </c>
      <c r="N107" s="137" t="s">
        <v>47</v>
      </c>
      <c r="P107" s="138">
        <f>O107*H107</f>
        <v>0</v>
      </c>
      <c r="Q107" s="138">
        <v>0</v>
      </c>
      <c r="R107" s="138">
        <f>Q107*H107</f>
        <v>0</v>
      </c>
      <c r="S107" s="138">
        <v>0</v>
      </c>
      <c r="T107" s="139">
        <f>S107*H107</f>
        <v>0</v>
      </c>
      <c r="AR107" s="140" t="s">
        <v>232</v>
      </c>
      <c r="AT107" s="140" t="s">
        <v>227</v>
      </c>
      <c r="AU107" s="140" t="s">
        <v>233</v>
      </c>
      <c r="AY107" s="18" t="s">
        <v>223</v>
      </c>
      <c r="BE107" s="141">
        <f>IF(N107="základní",J107,0)</f>
        <v>0</v>
      </c>
      <c r="BF107" s="141">
        <f>IF(N107="snížená",J107,0)</f>
        <v>0</v>
      </c>
      <c r="BG107" s="141">
        <f>IF(N107="zákl. přenesená",J107,0)</f>
        <v>0</v>
      </c>
      <c r="BH107" s="141">
        <f>IF(N107="sníž. přenesená",J107,0)</f>
        <v>0</v>
      </c>
      <c r="BI107" s="141">
        <f>IF(N107="nulová",J107,0)</f>
        <v>0</v>
      </c>
      <c r="BJ107" s="18" t="s">
        <v>84</v>
      </c>
      <c r="BK107" s="141">
        <f>ROUND(I107*H107,2)</f>
        <v>0</v>
      </c>
      <c r="BL107" s="18" t="s">
        <v>232</v>
      </c>
      <c r="BM107" s="140" t="s">
        <v>801</v>
      </c>
    </row>
    <row r="108" spans="2:65" s="12" customFormat="1" ht="11.25">
      <c r="B108" s="142"/>
      <c r="D108" s="143" t="s">
        <v>249</v>
      </c>
      <c r="E108" s="144" t="s">
        <v>19</v>
      </c>
      <c r="F108" s="145" t="s">
        <v>258</v>
      </c>
      <c r="H108" s="144" t="s">
        <v>19</v>
      </c>
      <c r="I108" s="146"/>
      <c r="L108" s="142"/>
      <c r="M108" s="147"/>
      <c r="T108" s="148"/>
      <c r="AT108" s="144" t="s">
        <v>249</v>
      </c>
      <c r="AU108" s="144" t="s">
        <v>233</v>
      </c>
      <c r="AV108" s="12" t="s">
        <v>84</v>
      </c>
      <c r="AW108" s="12" t="s">
        <v>37</v>
      </c>
      <c r="AX108" s="12" t="s">
        <v>76</v>
      </c>
      <c r="AY108" s="144" t="s">
        <v>223</v>
      </c>
    </row>
    <row r="109" spans="2:65" s="13" customFormat="1" ht="11.25">
      <c r="B109" s="149"/>
      <c r="D109" s="143" t="s">
        <v>249</v>
      </c>
      <c r="E109" s="150" t="s">
        <v>19</v>
      </c>
      <c r="F109" s="151" t="s">
        <v>802</v>
      </c>
      <c r="H109" s="152">
        <v>120.249</v>
      </c>
      <c r="I109" s="153"/>
      <c r="L109" s="149"/>
      <c r="M109" s="154"/>
      <c r="T109" s="155"/>
      <c r="AT109" s="150" t="s">
        <v>249</v>
      </c>
      <c r="AU109" s="150" t="s">
        <v>233</v>
      </c>
      <c r="AV109" s="13" t="s">
        <v>87</v>
      </c>
      <c r="AW109" s="13" t="s">
        <v>37</v>
      </c>
      <c r="AX109" s="13" t="s">
        <v>76</v>
      </c>
      <c r="AY109" s="150" t="s">
        <v>223</v>
      </c>
    </row>
    <row r="110" spans="2:65" s="13" customFormat="1" ht="11.25">
      <c r="B110" s="149"/>
      <c r="D110" s="143" t="s">
        <v>249</v>
      </c>
      <c r="E110" s="150" t="s">
        <v>19</v>
      </c>
      <c r="F110" s="151" t="s">
        <v>803</v>
      </c>
      <c r="H110" s="152">
        <v>4.7249999999999996</v>
      </c>
      <c r="I110" s="153"/>
      <c r="L110" s="149"/>
      <c r="M110" s="154"/>
      <c r="T110" s="155"/>
      <c r="AT110" s="150" t="s">
        <v>249</v>
      </c>
      <c r="AU110" s="150" t="s">
        <v>233</v>
      </c>
      <c r="AV110" s="13" t="s">
        <v>87</v>
      </c>
      <c r="AW110" s="13" t="s">
        <v>37</v>
      </c>
      <c r="AX110" s="13" t="s">
        <v>76</v>
      </c>
      <c r="AY110" s="150" t="s">
        <v>223</v>
      </c>
    </row>
    <row r="111" spans="2:65" s="14" customFormat="1" ht="11.25">
      <c r="B111" s="156"/>
      <c r="D111" s="143" t="s">
        <v>249</v>
      </c>
      <c r="E111" s="157" t="s">
        <v>19</v>
      </c>
      <c r="F111" s="158" t="s">
        <v>253</v>
      </c>
      <c r="H111" s="159">
        <v>124.974</v>
      </c>
      <c r="I111" s="160"/>
      <c r="L111" s="156"/>
      <c r="M111" s="161"/>
      <c r="T111" s="162"/>
      <c r="AT111" s="157" t="s">
        <v>249</v>
      </c>
      <c r="AU111" s="157" t="s">
        <v>233</v>
      </c>
      <c r="AV111" s="14" t="s">
        <v>232</v>
      </c>
      <c r="AW111" s="14" t="s">
        <v>37</v>
      </c>
      <c r="AX111" s="14" t="s">
        <v>84</v>
      </c>
      <c r="AY111" s="157" t="s">
        <v>223</v>
      </c>
    </row>
    <row r="112" spans="2:65" s="1" customFormat="1" ht="49.15" customHeight="1">
      <c r="B112" s="34"/>
      <c r="C112" s="129" t="s">
        <v>233</v>
      </c>
      <c r="D112" s="129" t="s">
        <v>227</v>
      </c>
      <c r="E112" s="130" t="s">
        <v>263</v>
      </c>
      <c r="F112" s="131" t="s">
        <v>264</v>
      </c>
      <c r="G112" s="132" t="s">
        <v>265</v>
      </c>
      <c r="H112" s="133">
        <v>3590.558</v>
      </c>
      <c r="I112" s="134"/>
      <c r="J112" s="135">
        <f>ROUND(I112*H112,2)</f>
        <v>0</v>
      </c>
      <c r="K112" s="131" t="s">
        <v>231</v>
      </c>
      <c r="L112" s="34"/>
      <c r="M112" s="136" t="s">
        <v>19</v>
      </c>
      <c r="N112" s="137" t="s">
        <v>47</v>
      </c>
      <c r="P112" s="138">
        <f>O112*H112</f>
        <v>0</v>
      </c>
      <c r="Q112" s="138">
        <v>0</v>
      </c>
      <c r="R112" s="138">
        <f>Q112*H112</f>
        <v>0</v>
      </c>
      <c r="S112" s="138">
        <v>0</v>
      </c>
      <c r="T112" s="139">
        <f>S112*H112</f>
        <v>0</v>
      </c>
      <c r="AR112" s="140" t="s">
        <v>232</v>
      </c>
      <c r="AT112" s="140" t="s">
        <v>227</v>
      </c>
      <c r="AU112" s="140" t="s">
        <v>233</v>
      </c>
      <c r="AY112" s="18" t="s">
        <v>223</v>
      </c>
      <c r="BE112" s="141">
        <f>IF(N112="základní",J112,0)</f>
        <v>0</v>
      </c>
      <c r="BF112" s="141">
        <f>IF(N112="snížená",J112,0)</f>
        <v>0</v>
      </c>
      <c r="BG112" s="141">
        <f>IF(N112="zákl. přenesená",J112,0)</f>
        <v>0</v>
      </c>
      <c r="BH112" s="141">
        <f>IF(N112="sníž. přenesená",J112,0)</f>
        <v>0</v>
      </c>
      <c r="BI112" s="141">
        <f>IF(N112="nulová",J112,0)</f>
        <v>0</v>
      </c>
      <c r="BJ112" s="18" t="s">
        <v>84</v>
      </c>
      <c r="BK112" s="141">
        <f>ROUND(I112*H112,2)</f>
        <v>0</v>
      </c>
      <c r="BL112" s="18" t="s">
        <v>232</v>
      </c>
      <c r="BM112" s="140" t="s">
        <v>804</v>
      </c>
    </row>
    <row r="113" spans="2:65" s="13" customFormat="1" ht="22.5">
      <c r="B113" s="149"/>
      <c r="D113" s="143" t="s">
        <v>249</v>
      </c>
      <c r="E113" s="150" t="s">
        <v>19</v>
      </c>
      <c r="F113" s="151" t="s">
        <v>805</v>
      </c>
      <c r="H113" s="152">
        <v>3590.558</v>
      </c>
      <c r="I113" s="153"/>
      <c r="L113" s="149"/>
      <c r="M113" s="154"/>
      <c r="T113" s="155"/>
      <c r="AT113" s="150" t="s">
        <v>249</v>
      </c>
      <c r="AU113" s="150" t="s">
        <v>233</v>
      </c>
      <c r="AV113" s="13" t="s">
        <v>87</v>
      </c>
      <c r="AW113" s="13" t="s">
        <v>37</v>
      </c>
      <c r="AX113" s="13" t="s">
        <v>84</v>
      </c>
      <c r="AY113" s="150" t="s">
        <v>223</v>
      </c>
    </row>
    <row r="114" spans="2:65" s="1" customFormat="1" ht="24.2" customHeight="1">
      <c r="B114" s="34"/>
      <c r="C114" s="129" t="s">
        <v>232</v>
      </c>
      <c r="D114" s="129" t="s">
        <v>227</v>
      </c>
      <c r="E114" s="130" t="s">
        <v>269</v>
      </c>
      <c r="F114" s="131" t="s">
        <v>270</v>
      </c>
      <c r="G114" s="132" t="s">
        <v>271</v>
      </c>
      <c r="H114" s="133">
        <v>2318.11</v>
      </c>
      <c r="I114" s="134"/>
      <c r="J114" s="135">
        <f>ROUND(I114*H114,2)</f>
        <v>0</v>
      </c>
      <c r="K114" s="131" t="s">
        <v>272</v>
      </c>
      <c r="L114" s="34"/>
      <c r="M114" s="136" t="s">
        <v>19</v>
      </c>
      <c r="N114" s="137" t="s">
        <v>47</v>
      </c>
      <c r="P114" s="138">
        <f>O114*H114</f>
        <v>0</v>
      </c>
      <c r="Q114" s="138">
        <v>0</v>
      </c>
      <c r="R114" s="138">
        <f>Q114*H114</f>
        <v>0</v>
      </c>
      <c r="S114" s="138">
        <v>0</v>
      </c>
      <c r="T114" s="139">
        <f>S114*H114</f>
        <v>0</v>
      </c>
      <c r="AR114" s="140" t="s">
        <v>232</v>
      </c>
      <c r="AT114" s="140" t="s">
        <v>227</v>
      </c>
      <c r="AU114" s="140" t="s">
        <v>233</v>
      </c>
      <c r="AY114" s="18" t="s">
        <v>223</v>
      </c>
      <c r="BE114" s="141">
        <f>IF(N114="základní",J114,0)</f>
        <v>0</v>
      </c>
      <c r="BF114" s="141">
        <f>IF(N114="snížená",J114,0)</f>
        <v>0</v>
      </c>
      <c r="BG114" s="141">
        <f>IF(N114="zákl. přenesená",J114,0)</f>
        <v>0</v>
      </c>
      <c r="BH114" s="141">
        <f>IF(N114="sníž. přenesená",J114,0)</f>
        <v>0</v>
      </c>
      <c r="BI114" s="141">
        <f>IF(N114="nulová",J114,0)</f>
        <v>0</v>
      </c>
      <c r="BJ114" s="18" t="s">
        <v>84</v>
      </c>
      <c r="BK114" s="141">
        <f>ROUND(I114*H114,2)</f>
        <v>0</v>
      </c>
      <c r="BL114" s="18" t="s">
        <v>232</v>
      </c>
      <c r="BM114" s="140" t="s">
        <v>273</v>
      </c>
    </row>
    <row r="115" spans="2:65" s="1" customFormat="1" ht="11.25">
      <c r="B115" s="34"/>
      <c r="D115" s="163" t="s">
        <v>274</v>
      </c>
      <c r="F115" s="164" t="s">
        <v>275</v>
      </c>
      <c r="I115" s="165"/>
      <c r="L115" s="34"/>
      <c r="M115" s="166"/>
      <c r="T115" s="55"/>
      <c r="AT115" s="18" t="s">
        <v>274</v>
      </c>
      <c r="AU115" s="18" t="s">
        <v>233</v>
      </c>
    </row>
    <row r="116" spans="2:65" s="12" customFormat="1" ht="11.25">
      <c r="B116" s="142"/>
      <c r="D116" s="143" t="s">
        <v>249</v>
      </c>
      <c r="E116" s="144" t="s">
        <v>19</v>
      </c>
      <c r="F116" s="145" t="s">
        <v>276</v>
      </c>
      <c r="H116" s="144" t="s">
        <v>19</v>
      </c>
      <c r="I116" s="146"/>
      <c r="L116" s="142"/>
      <c r="M116" s="147"/>
      <c r="T116" s="148"/>
      <c r="AT116" s="144" t="s">
        <v>249</v>
      </c>
      <c r="AU116" s="144" t="s">
        <v>233</v>
      </c>
      <c r="AV116" s="12" t="s">
        <v>84</v>
      </c>
      <c r="AW116" s="12" t="s">
        <v>37</v>
      </c>
      <c r="AX116" s="12" t="s">
        <v>76</v>
      </c>
      <c r="AY116" s="144" t="s">
        <v>223</v>
      </c>
    </row>
    <row r="117" spans="2:65" s="13" customFormat="1" ht="11.25">
      <c r="B117" s="149"/>
      <c r="D117" s="143" t="s">
        <v>249</v>
      </c>
      <c r="E117" s="150" t="s">
        <v>19</v>
      </c>
      <c r="F117" s="151" t="s">
        <v>806</v>
      </c>
      <c r="H117" s="152">
        <v>222.43</v>
      </c>
      <c r="I117" s="153"/>
      <c r="L117" s="149"/>
      <c r="M117" s="154"/>
      <c r="T117" s="155"/>
      <c r="AT117" s="150" t="s">
        <v>249</v>
      </c>
      <c r="AU117" s="150" t="s">
        <v>233</v>
      </c>
      <c r="AV117" s="13" t="s">
        <v>87</v>
      </c>
      <c r="AW117" s="13" t="s">
        <v>37</v>
      </c>
      <c r="AX117" s="13" t="s">
        <v>76</v>
      </c>
      <c r="AY117" s="150" t="s">
        <v>223</v>
      </c>
    </row>
    <row r="118" spans="2:65" s="13" customFormat="1" ht="11.25">
      <c r="B118" s="149"/>
      <c r="D118" s="143" t="s">
        <v>249</v>
      </c>
      <c r="E118" s="150" t="s">
        <v>19</v>
      </c>
      <c r="F118" s="151" t="s">
        <v>807</v>
      </c>
      <c r="H118" s="152">
        <v>3.54</v>
      </c>
      <c r="I118" s="153"/>
      <c r="L118" s="149"/>
      <c r="M118" s="154"/>
      <c r="T118" s="155"/>
      <c r="AT118" s="150" t="s">
        <v>249</v>
      </c>
      <c r="AU118" s="150" t="s">
        <v>233</v>
      </c>
      <c r="AV118" s="13" t="s">
        <v>87</v>
      </c>
      <c r="AW118" s="13" t="s">
        <v>37</v>
      </c>
      <c r="AX118" s="13" t="s">
        <v>76</v>
      </c>
      <c r="AY118" s="150" t="s">
        <v>223</v>
      </c>
    </row>
    <row r="119" spans="2:65" s="13" customFormat="1" ht="11.25">
      <c r="B119" s="149"/>
      <c r="D119" s="143" t="s">
        <v>249</v>
      </c>
      <c r="E119" s="150" t="s">
        <v>19</v>
      </c>
      <c r="F119" s="151" t="s">
        <v>808</v>
      </c>
      <c r="H119" s="152">
        <v>1118.05</v>
      </c>
      <c r="I119" s="153"/>
      <c r="L119" s="149"/>
      <c r="M119" s="154"/>
      <c r="T119" s="155"/>
      <c r="AT119" s="150" t="s">
        <v>249</v>
      </c>
      <c r="AU119" s="150" t="s">
        <v>233</v>
      </c>
      <c r="AV119" s="13" t="s">
        <v>87</v>
      </c>
      <c r="AW119" s="13" t="s">
        <v>37</v>
      </c>
      <c r="AX119" s="13" t="s">
        <v>76</v>
      </c>
      <c r="AY119" s="150" t="s">
        <v>223</v>
      </c>
    </row>
    <row r="120" spans="2:65" s="13" customFormat="1" ht="11.25">
      <c r="B120" s="149"/>
      <c r="D120" s="143" t="s">
        <v>249</v>
      </c>
      <c r="E120" s="150" t="s">
        <v>19</v>
      </c>
      <c r="F120" s="151" t="s">
        <v>809</v>
      </c>
      <c r="H120" s="152">
        <v>728.06</v>
      </c>
      <c r="I120" s="153"/>
      <c r="L120" s="149"/>
      <c r="M120" s="154"/>
      <c r="T120" s="155"/>
      <c r="AT120" s="150" t="s">
        <v>249</v>
      </c>
      <c r="AU120" s="150" t="s">
        <v>233</v>
      </c>
      <c r="AV120" s="13" t="s">
        <v>87</v>
      </c>
      <c r="AW120" s="13" t="s">
        <v>37</v>
      </c>
      <c r="AX120" s="13" t="s">
        <v>76</v>
      </c>
      <c r="AY120" s="150" t="s">
        <v>223</v>
      </c>
    </row>
    <row r="121" spans="2:65" s="13" customFormat="1" ht="11.25">
      <c r="B121" s="149"/>
      <c r="D121" s="143" t="s">
        <v>249</v>
      </c>
      <c r="E121" s="150" t="s">
        <v>19</v>
      </c>
      <c r="F121" s="151" t="s">
        <v>810</v>
      </c>
      <c r="H121" s="152">
        <v>246.03</v>
      </c>
      <c r="I121" s="153"/>
      <c r="L121" s="149"/>
      <c r="M121" s="154"/>
      <c r="T121" s="155"/>
      <c r="AT121" s="150" t="s">
        <v>249</v>
      </c>
      <c r="AU121" s="150" t="s">
        <v>233</v>
      </c>
      <c r="AV121" s="13" t="s">
        <v>87</v>
      </c>
      <c r="AW121" s="13" t="s">
        <v>37</v>
      </c>
      <c r="AX121" s="13" t="s">
        <v>76</v>
      </c>
      <c r="AY121" s="150" t="s">
        <v>223</v>
      </c>
    </row>
    <row r="122" spans="2:65" s="14" customFormat="1" ht="11.25">
      <c r="B122" s="156"/>
      <c r="D122" s="143" t="s">
        <v>249</v>
      </c>
      <c r="E122" s="157" t="s">
        <v>19</v>
      </c>
      <c r="F122" s="158" t="s">
        <v>253</v>
      </c>
      <c r="H122" s="159">
        <v>2318.11</v>
      </c>
      <c r="I122" s="160"/>
      <c r="L122" s="156"/>
      <c r="M122" s="161"/>
      <c r="T122" s="162"/>
      <c r="AT122" s="157" t="s">
        <v>249</v>
      </c>
      <c r="AU122" s="157" t="s">
        <v>233</v>
      </c>
      <c r="AV122" s="14" t="s">
        <v>232</v>
      </c>
      <c r="AW122" s="14" t="s">
        <v>37</v>
      </c>
      <c r="AX122" s="14" t="s">
        <v>84</v>
      </c>
      <c r="AY122" s="157" t="s">
        <v>223</v>
      </c>
    </row>
    <row r="123" spans="2:65" s="11" customFormat="1" ht="20.85" customHeight="1">
      <c r="B123" s="117"/>
      <c r="D123" s="118" t="s">
        <v>75</v>
      </c>
      <c r="E123" s="127" t="s">
        <v>280</v>
      </c>
      <c r="F123" s="127" t="s">
        <v>281</v>
      </c>
      <c r="I123" s="120"/>
      <c r="J123" s="128">
        <f>BK123</f>
        <v>0</v>
      </c>
      <c r="L123" s="117"/>
      <c r="M123" s="122"/>
      <c r="P123" s="123">
        <f>SUM(P124:P160)</f>
        <v>0</v>
      </c>
      <c r="R123" s="123">
        <f>SUM(R124:R160)</f>
        <v>0</v>
      </c>
      <c r="T123" s="124">
        <f>SUM(T124:T160)</f>
        <v>0</v>
      </c>
      <c r="AR123" s="118" t="s">
        <v>84</v>
      </c>
      <c r="AT123" s="125" t="s">
        <v>75</v>
      </c>
      <c r="AU123" s="125" t="s">
        <v>87</v>
      </c>
      <c r="AY123" s="118" t="s">
        <v>223</v>
      </c>
      <c r="BK123" s="126">
        <f>SUM(BK124:BK160)</f>
        <v>0</v>
      </c>
    </row>
    <row r="124" spans="2:65" s="1" customFormat="1" ht="37.9" customHeight="1">
      <c r="B124" s="34"/>
      <c r="C124" s="129" t="s">
        <v>244</v>
      </c>
      <c r="D124" s="129" t="s">
        <v>227</v>
      </c>
      <c r="E124" s="130" t="s">
        <v>283</v>
      </c>
      <c r="F124" s="131" t="s">
        <v>284</v>
      </c>
      <c r="G124" s="132" t="s">
        <v>247</v>
      </c>
      <c r="H124" s="133">
        <v>1954.8109999999999</v>
      </c>
      <c r="I124" s="134"/>
      <c r="J124" s="135">
        <f>ROUND(I124*H124,2)</f>
        <v>0</v>
      </c>
      <c r="K124" s="131" t="s">
        <v>272</v>
      </c>
      <c r="L124" s="34"/>
      <c r="M124" s="136" t="s">
        <v>19</v>
      </c>
      <c r="N124" s="137" t="s">
        <v>47</v>
      </c>
      <c r="P124" s="138">
        <f>O124*H124</f>
        <v>0</v>
      </c>
      <c r="Q124" s="138">
        <v>0</v>
      </c>
      <c r="R124" s="138">
        <f>Q124*H124</f>
        <v>0</v>
      </c>
      <c r="S124" s="138">
        <v>0</v>
      </c>
      <c r="T124" s="139">
        <f>S124*H124</f>
        <v>0</v>
      </c>
      <c r="AR124" s="140" t="s">
        <v>232</v>
      </c>
      <c r="AT124" s="140" t="s">
        <v>227</v>
      </c>
      <c r="AU124" s="140" t="s">
        <v>233</v>
      </c>
      <c r="AY124" s="18" t="s">
        <v>223</v>
      </c>
      <c r="BE124" s="141">
        <f>IF(N124="základní",J124,0)</f>
        <v>0</v>
      </c>
      <c r="BF124" s="141">
        <f>IF(N124="snížená",J124,0)</f>
        <v>0</v>
      </c>
      <c r="BG124" s="141">
        <f>IF(N124="zákl. přenesená",J124,0)</f>
        <v>0</v>
      </c>
      <c r="BH124" s="141">
        <f>IF(N124="sníž. přenesená",J124,0)</f>
        <v>0</v>
      </c>
      <c r="BI124" s="141">
        <f>IF(N124="nulová",J124,0)</f>
        <v>0</v>
      </c>
      <c r="BJ124" s="18" t="s">
        <v>84</v>
      </c>
      <c r="BK124" s="141">
        <f>ROUND(I124*H124,2)</f>
        <v>0</v>
      </c>
      <c r="BL124" s="18" t="s">
        <v>232</v>
      </c>
      <c r="BM124" s="140" t="s">
        <v>285</v>
      </c>
    </row>
    <row r="125" spans="2:65" s="1" customFormat="1" ht="11.25">
      <c r="B125" s="34"/>
      <c r="D125" s="163" t="s">
        <v>274</v>
      </c>
      <c r="F125" s="164" t="s">
        <v>286</v>
      </c>
      <c r="I125" s="165"/>
      <c r="L125" s="34"/>
      <c r="M125" s="166"/>
      <c r="T125" s="55"/>
      <c r="AT125" s="18" t="s">
        <v>274</v>
      </c>
      <c r="AU125" s="18" t="s">
        <v>233</v>
      </c>
    </row>
    <row r="126" spans="2:65" s="12" customFormat="1" ht="11.25">
      <c r="B126" s="142"/>
      <c r="D126" s="143" t="s">
        <v>249</v>
      </c>
      <c r="E126" s="144" t="s">
        <v>19</v>
      </c>
      <c r="F126" s="145" t="s">
        <v>287</v>
      </c>
      <c r="H126" s="144" t="s">
        <v>19</v>
      </c>
      <c r="I126" s="146"/>
      <c r="L126" s="142"/>
      <c r="M126" s="147"/>
      <c r="T126" s="148"/>
      <c r="AT126" s="144" t="s">
        <v>249</v>
      </c>
      <c r="AU126" s="144" t="s">
        <v>233</v>
      </c>
      <c r="AV126" s="12" t="s">
        <v>84</v>
      </c>
      <c r="AW126" s="12" t="s">
        <v>37</v>
      </c>
      <c r="AX126" s="12" t="s">
        <v>76</v>
      </c>
      <c r="AY126" s="144" t="s">
        <v>223</v>
      </c>
    </row>
    <row r="127" spans="2:65" s="12" customFormat="1" ht="11.25">
      <c r="B127" s="142"/>
      <c r="D127" s="143" t="s">
        <v>249</v>
      </c>
      <c r="E127" s="144" t="s">
        <v>19</v>
      </c>
      <c r="F127" s="145" t="s">
        <v>288</v>
      </c>
      <c r="H127" s="144" t="s">
        <v>19</v>
      </c>
      <c r="I127" s="146"/>
      <c r="L127" s="142"/>
      <c r="M127" s="147"/>
      <c r="T127" s="148"/>
      <c r="AT127" s="144" t="s">
        <v>249</v>
      </c>
      <c r="AU127" s="144" t="s">
        <v>233</v>
      </c>
      <c r="AV127" s="12" t="s">
        <v>84</v>
      </c>
      <c r="AW127" s="12" t="s">
        <v>37</v>
      </c>
      <c r="AX127" s="12" t="s">
        <v>76</v>
      </c>
      <c r="AY127" s="144" t="s">
        <v>223</v>
      </c>
    </row>
    <row r="128" spans="2:65" s="13" customFormat="1" ht="11.25">
      <c r="B128" s="149"/>
      <c r="D128" s="143" t="s">
        <v>249</v>
      </c>
      <c r="E128" s="150" t="s">
        <v>19</v>
      </c>
      <c r="F128" s="151" t="s">
        <v>811</v>
      </c>
      <c r="H128" s="152">
        <v>115.07899999999999</v>
      </c>
      <c r="I128" s="153"/>
      <c r="L128" s="149"/>
      <c r="M128" s="154"/>
      <c r="T128" s="155"/>
      <c r="AT128" s="150" t="s">
        <v>249</v>
      </c>
      <c r="AU128" s="150" t="s">
        <v>233</v>
      </c>
      <c r="AV128" s="13" t="s">
        <v>87</v>
      </c>
      <c r="AW128" s="13" t="s">
        <v>37</v>
      </c>
      <c r="AX128" s="13" t="s">
        <v>76</v>
      </c>
      <c r="AY128" s="150" t="s">
        <v>223</v>
      </c>
    </row>
    <row r="129" spans="2:51" s="13" customFormat="1" ht="11.25">
      <c r="B129" s="149"/>
      <c r="D129" s="143" t="s">
        <v>249</v>
      </c>
      <c r="E129" s="150" t="s">
        <v>19</v>
      </c>
      <c r="F129" s="151" t="s">
        <v>812</v>
      </c>
      <c r="H129" s="152">
        <v>2.0649999999999999</v>
      </c>
      <c r="I129" s="153"/>
      <c r="L129" s="149"/>
      <c r="M129" s="154"/>
      <c r="T129" s="155"/>
      <c r="AT129" s="150" t="s">
        <v>249</v>
      </c>
      <c r="AU129" s="150" t="s">
        <v>233</v>
      </c>
      <c r="AV129" s="13" t="s">
        <v>87</v>
      </c>
      <c r="AW129" s="13" t="s">
        <v>37</v>
      </c>
      <c r="AX129" s="13" t="s">
        <v>76</v>
      </c>
      <c r="AY129" s="150" t="s">
        <v>223</v>
      </c>
    </row>
    <row r="130" spans="2:51" s="13" customFormat="1" ht="11.25">
      <c r="B130" s="149"/>
      <c r="D130" s="143" t="s">
        <v>249</v>
      </c>
      <c r="E130" s="150" t="s">
        <v>19</v>
      </c>
      <c r="F130" s="151" t="s">
        <v>813</v>
      </c>
      <c r="H130" s="152">
        <v>305</v>
      </c>
      <c r="I130" s="153"/>
      <c r="L130" s="149"/>
      <c r="M130" s="154"/>
      <c r="T130" s="155"/>
      <c r="AT130" s="150" t="s">
        <v>249</v>
      </c>
      <c r="AU130" s="150" t="s">
        <v>233</v>
      </c>
      <c r="AV130" s="13" t="s">
        <v>87</v>
      </c>
      <c r="AW130" s="13" t="s">
        <v>37</v>
      </c>
      <c r="AX130" s="13" t="s">
        <v>76</v>
      </c>
      <c r="AY130" s="150" t="s">
        <v>223</v>
      </c>
    </row>
    <row r="131" spans="2:51" s="13" customFormat="1" ht="11.25">
      <c r="B131" s="149"/>
      <c r="D131" s="143" t="s">
        <v>249</v>
      </c>
      <c r="E131" s="150" t="s">
        <v>19</v>
      </c>
      <c r="F131" s="151" t="s">
        <v>814</v>
      </c>
      <c r="H131" s="152">
        <v>189.29599999999999</v>
      </c>
      <c r="I131" s="153"/>
      <c r="L131" s="149"/>
      <c r="M131" s="154"/>
      <c r="T131" s="155"/>
      <c r="AT131" s="150" t="s">
        <v>249</v>
      </c>
      <c r="AU131" s="150" t="s">
        <v>233</v>
      </c>
      <c r="AV131" s="13" t="s">
        <v>87</v>
      </c>
      <c r="AW131" s="13" t="s">
        <v>37</v>
      </c>
      <c r="AX131" s="13" t="s">
        <v>76</v>
      </c>
      <c r="AY131" s="150" t="s">
        <v>223</v>
      </c>
    </row>
    <row r="132" spans="2:51" s="13" customFormat="1" ht="11.25">
      <c r="B132" s="149"/>
      <c r="D132" s="143" t="s">
        <v>249</v>
      </c>
      <c r="E132" s="150" t="s">
        <v>19</v>
      </c>
      <c r="F132" s="151" t="s">
        <v>815</v>
      </c>
      <c r="H132" s="152">
        <v>50.915999999999997</v>
      </c>
      <c r="I132" s="153"/>
      <c r="L132" s="149"/>
      <c r="M132" s="154"/>
      <c r="T132" s="155"/>
      <c r="AT132" s="150" t="s">
        <v>249</v>
      </c>
      <c r="AU132" s="150" t="s">
        <v>233</v>
      </c>
      <c r="AV132" s="13" t="s">
        <v>87</v>
      </c>
      <c r="AW132" s="13" t="s">
        <v>37</v>
      </c>
      <c r="AX132" s="13" t="s">
        <v>76</v>
      </c>
      <c r="AY132" s="150" t="s">
        <v>223</v>
      </c>
    </row>
    <row r="133" spans="2:51" s="15" customFormat="1" ht="11.25">
      <c r="B133" s="167"/>
      <c r="D133" s="143" t="s">
        <v>249</v>
      </c>
      <c r="E133" s="168" t="s">
        <v>19</v>
      </c>
      <c r="F133" s="169" t="s">
        <v>292</v>
      </c>
      <c r="H133" s="170">
        <v>662.35599999999999</v>
      </c>
      <c r="I133" s="171"/>
      <c r="L133" s="167"/>
      <c r="M133" s="172"/>
      <c r="T133" s="173"/>
      <c r="AT133" s="168" t="s">
        <v>249</v>
      </c>
      <c r="AU133" s="168" t="s">
        <v>233</v>
      </c>
      <c r="AV133" s="15" t="s">
        <v>233</v>
      </c>
      <c r="AW133" s="15" t="s">
        <v>37</v>
      </c>
      <c r="AX133" s="15" t="s">
        <v>76</v>
      </c>
      <c r="AY133" s="168" t="s">
        <v>223</v>
      </c>
    </row>
    <row r="134" spans="2:51" s="12" customFormat="1" ht="11.25">
      <c r="B134" s="142"/>
      <c r="D134" s="143" t="s">
        <v>249</v>
      </c>
      <c r="E134" s="144" t="s">
        <v>19</v>
      </c>
      <c r="F134" s="145" t="s">
        <v>293</v>
      </c>
      <c r="H134" s="144" t="s">
        <v>19</v>
      </c>
      <c r="I134" s="146"/>
      <c r="L134" s="142"/>
      <c r="M134" s="147"/>
      <c r="T134" s="148"/>
      <c r="AT134" s="144" t="s">
        <v>249</v>
      </c>
      <c r="AU134" s="144" t="s">
        <v>233</v>
      </c>
      <c r="AV134" s="12" t="s">
        <v>84</v>
      </c>
      <c r="AW134" s="12" t="s">
        <v>37</v>
      </c>
      <c r="AX134" s="12" t="s">
        <v>76</v>
      </c>
      <c r="AY134" s="144" t="s">
        <v>223</v>
      </c>
    </row>
    <row r="135" spans="2:51" s="12" customFormat="1" ht="11.25">
      <c r="B135" s="142"/>
      <c r="D135" s="143" t="s">
        <v>249</v>
      </c>
      <c r="E135" s="144" t="s">
        <v>19</v>
      </c>
      <c r="F135" s="145" t="s">
        <v>288</v>
      </c>
      <c r="H135" s="144" t="s">
        <v>19</v>
      </c>
      <c r="I135" s="146"/>
      <c r="L135" s="142"/>
      <c r="M135" s="147"/>
      <c r="T135" s="148"/>
      <c r="AT135" s="144" t="s">
        <v>249</v>
      </c>
      <c r="AU135" s="144" t="s">
        <v>233</v>
      </c>
      <c r="AV135" s="12" t="s">
        <v>84</v>
      </c>
      <c r="AW135" s="12" t="s">
        <v>37</v>
      </c>
      <c r="AX135" s="12" t="s">
        <v>76</v>
      </c>
      <c r="AY135" s="144" t="s">
        <v>223</v>
      </c>
    </row>
    <row r="136" spans="2:51" s="13" customFormat="1" ht="11.25">
      <c r="B136" s="149"/>
      <c r="D136" s="143" t="s">
        <v>249</v>
      </c>
      <c r="E136" s="150" t="s">
        <v>19</v>
      </c>
      <c r="F136" s="151" t="s">
        <v>816</v>
      </c>
      <c r="H136" s="152">
        <v>84.522999999999996</v>
      </c>
      <c r="I136" s="153"/>
      <c r="L136" s="149"/>
      <c r="M136" s="154"/>
      <c r="T136" s="155"/>
      <c r="AT136" s="150" t="s">
        <v>249</v>
      </c>
      <c r="AU136" s="150" t="s">
        <v>233</v>
      </c>
      <c r="AV136" s="13" t="s">
        <v>87</v>
      </c>
      <c r="AW136" s="13" t="s">
        <v>37</v>
      </c>
      <c r="AX136" s="13" t="s">
        <v>76</v>
      </c>
      <c r="AY136" s="150" t="s">
        <v>223</v>
      </c>
    </row>
    <row r="137" spans="2:51" s="13" customFormat="1" ht="11.25">
      <c r="B137" s="149"/>
      <c r="D137" s="143" t="s">
        <v>249</v>
      </c>
      <c r="E137" s="150" t="s">
        <v>19</v>
      </c>
      <c r="F137" s="151" t="s">
        <v>817</v>
      </c>
      <c r="H137" s="152">
        <v>1.274</v>
      </c>
      <c r="I137" s="153"/>
      <c r="L137" s="149"/>
      <c r="M137" s="154"/>
      <c r="T137" s="155"/>
      <c r="AT137" s="150" t="s">
        <v>249</v>
      </c>
      <c r="AU137" s="150" t="s">
        <v>233</v>
      </c>
      <c r="AV137" s="13" t="s">
        <v>87</v>
      </c>
      <c r="AW137" s="13" t="s">
        <v>37</v>
      </c>
      <c r="AX137" s="13" t="s">
        <v>76</v>
      </c>
      <c r="AY137" s="150" t="s">
        <v>223</v>
      </c>
    </row>
    <row r="138" spans="2:51" s="13" customFormat="1" ht="11.25">
      <c r="B138" s="149"/>
      <c r="D138" s="143" t="s">
        <v>249</v>
      </c>
      <c r="E138" s="150" t="s">
        <v>19</v>
      </c>
      <c r="F138" s="151" t="s">
        <v>818</v>
      </c>
      <c r="H138" s="152">
        <v>614.928</v>
      </c>
      <c r="I138" s="153"/>
      <c r="L138" s="149"/>
      <c r="M138" s="154"/>
      <c r="T138" s="155"/>
      <c r="AT138" s="150" t="s">
        <v>249</v>
      </c>
      <c r="AU138" s="150" t="s">
        <v>233</v>
      </c>
      <c r="AV138" s="13" t="s">
        <v>87</v>
      </c>
      <c r="AW138" s="13" t="s">
        <v>37</v>
      </c>
      <c r="AX138" s="13" t="s">
        <v>76</v>
      </c>
      <c r="AY138" s="150" t="s">
        <v>223</v>
      </c>
    </row>
    <row r="139" spans="2:51" s="13" customFormat="1" ht="11.25">
      <c r="B139" s="149"/>
      <c r="D139" s="143" t="s">
        <v>249</v>
      </c>
      <c r="E139" s="150" t="s">
        <v>19</v>
      </c>
      <c r="F139" s="151" t="s">
        <v>819</v>
      </c>
      <c r="H139" s="152">
        <v>422.27499999999998</v>
      </c>
      <c r="I139" s="153"/>
      <c r="L139" s="149"/>
      <c r="M139" s="154"/>
      <c r="T139" s="155"/>
      <c r="AT139" s="150" t="s">
        <v>249</v>
      </c>
      <c r="AU139" s="150" t="s">
        <v>233</v>
      </c>
      <c r="AV139" s="13" t="s">
        <v>87</v>
      </c>
      <c r="AW139" s="13" t="s">
        <v>37</v>
      </c>
      <c r="AX139" s="13" t="s">
        <v>76</v>
      </c>
      <c r="AY139" s="150" t="s">
        <v>223</v>
      </c>
    </row>
    <row r="140" spans="2:51" s="13" customFormat="1" ht="11.25">
      <c r="B140" s="149"/>
      <c r="D140" s="143" t="s">
        <v>249</v>
      </c>
      <c r="E140" s="150" t="s">
        <v>19</v>
      </c>
      <c r="F140" s="151" t="s">
        <v>820</v>
      </c>
      <c r="H140" s="152">
        <v>49.206000000000003</v>
      </c>
      <c r="I140" s="153"/>
      <c r="L140" s="149"/>
      <c r="M140" s="154"/>
      <c r="T140" s="155"/>
      <c r="AT140" s="150" t="s">
        <v>249</v>
      </c>
      <c r="AU140" s="150" t="s">
        <v>233</v>
      </c>
      <c r="AV140" s="13" t="s">
        <v>87</v>
      </c>
      <c r="AW140" s="13" t="s">
        <v>37</v>
      </c>
      <c r="AX140" s="13" t="s">
        <v>76</v>
      </c>
      <c r="AY140" s="150" t="s">
        <v>223</v>
      </c>
    </row>
    <row r="141" spans="2:51" s="15" customFormat="1" ht="11.25">
      <c r="B141" s="167"/>
      <c r="D141" s="143" t="s">
        <v>249</v>
      </c>
      <c r="E141" s="168" t="s">
        <v>19</v>
      </c>
      <c r="F141" s="169" t="s">
        <v>292</v>
      </c>
      <c r="H141" s="170">
        <v>1172.2059999999999</v>
      </c>
      <c r="I141" s="171"/>
      <c r="L141" s="167"/>
      <c r="M141" s="172"/>
      <c r="T141" s="173"/>
      <c r="AT141" s="168" t="s">
        <v>249</v>
      </c>
      <c r="AU141" s="168" t="s">
        <v>233</v>
      </c>
      <c r="AV141" s="15" t="s">
        <v>233</v>
      </c>
      <c r="AW141" s="15" t="s">
        <v>37</v>
      </c>
      <c r="AX141" s="15" t="s">
        <v>76</v>
      </c>
      <c r="AY141" s="168" t="s">
        <v>223</v>
      </c>
    </row>
    <row r="142" spans="2:51" s="12" customFormat="1" ht="11.25">
      <c r="B142" s="142"/>
      <c r="D142" s="143" t="s">
        <v>249</v>
      </c>
      <c r="E142" s="144" t="s">
        <v>19</v>
      </c>
      <c r="F142" s="145" t="s">
        <v>297</v>
      </c>
      <c r="H142" s="144" t="s">
        <v>19</v>
      </c>
      <c r="I142" s="146"/>
      <c r="L142" s="142"/>
      <c r="M142" s="147"/>
      <c r="T142" s="148"/>
      <c r="AT142" s="144" t="s">
        <v>249</v>
      </c>
      <c r="AU142" s="144" t="s">
        <v>233</v>
      </c>
      <c r="AV142" s="12" t="s">
        <v>84</v>
      </c>
      <c r="AW142" s="12" t="s">
        <v>37</v>
      </c>
      <c r="AX142" s="12" t="s">
        <v>76</v>
      </c>
      <c r="AY142" s="144" t="s">
        <v>223</v>
      </c>
    </row>
    <row r="143" spans="2:51" s="13" customFormat="1" ht="11.25">
      <c r="B143" s="149"/>
      <c r="D143" s="143" t="s">
        <v>249</v>
      </c>
      <c r="E143" s="150" t="s">
        <v>19</v>
      </c>
      <c r="F143" s="151" t="s">
        <v>821</v>
      </c>
      <c r="H143" s="152">
        <v>48.935000000000002</v>
      </c>
      <c r="I143" s="153"/>
      <c r="L143" s="149"/>
      <c r="M143" s="154"/>
      <c r="T143" s="155"/>
      <c r="AT143" s="150" t="s">
        <v>249</v>
      </c>
      <c r="AU143" s="150" t="s">
        <v>233</v>
      </c>
      <c r="AV143" s="13" t="s">
        <v>87</v>
      </c>
      <c r="AW143" s="13" t="s">
        <v>37</v>
      </c>
      <c r="AX143" s="13" t="s">
        <v>76</v>
      </c>
      <c r="AY143" s="150" t="s">
        <v>223</v>
      </c>
    </row>
    <row r="144" spans="2:51" s="13" customFormat="1" ht="11.25">
      <c r="B144" s="149"/>
      <c r="D144" s="143" t="s">
        <v>249</v>
      </c>
      <c r="E144" s="150" t="s">
        <v>19</v>
      </c>
      <c r="F144" s="151" t="s">
        <v>822</v>
      </c>
      <c r="H144" s="152">
        <v>0.85</v>
      </c>
      <c r="I144" s="153"/>
      <c r="L144" s="149"/>
      <c r="M144" s="154"/>
      <c r="T144" s="155"/>
      <c r="AT144" s="150" t="s">
        <v>249</v>
      </c>
      <c r="AU144" s="150" t="s">
        <v>233</v>
      </c>
      <c r="AV144" s="13" t="s">
        <v>87</v>
      </c>
      <c r="AW144" s="13" t="s">
        <v>37</v>
      </c>
      <c r="AX144" s="13" t="s">
        <v>76</v>
      </c>
      <c r="AY144" s="150" t="s">
        <v>223</v>
      </c>
    </row>
    <row r="145" spans="2:65" s="13" customFormat="1" ht="11.25">
      <c r="B145" s="149"/>
      <c r="D145" s="143" t="s">
        <v>249</v>
      </c>
      <c r="E145" s="150" t="s">
        <v>19</v>
      </c>
      <c r="F145" s="151" t="s">
        <v>823</v>
      </c>
      <c r="H145" s="152">
        <v>55.902999999999999</v>
      </c>
      <c r="I145" s="153"/>
      <c r="L145" s="149"/>
      <c r="M145" s="154"/>
      <c r="T145" s="155"/>
      <c r="AT145" s="150" t="s">
        <v>249</v>
      </c>
      <c r="AU145" s="150" t="s">
        <v>233</v>
      </c>
      <c r="AV145" s="13" t="s">
        <v>87</v>
      </c>
      <c r="AW145" s="13" t="s">
        <v>37</v>
      </c>
      <c r="AX145" s="13" t="s">
        <v>76</v>
      </c>
      <c r="AY145" s="150" t="s">
        <v>223</v>
      </c>
    </row>
    <row r="146" spans="2:65" s="13" customFormat="1" ht="11.25">
      <c r="B146" s="149"/>
      <c r="D146" s="143" t="s">
        <v>249</v>
      </c>
      <c r="E146" s="150" t="s">
        <v>19</v>
      </c>
      <c r="F146" s="151" t="s">
        <v>824</v>
      </c>
      <c r="H146" s="152">
        <v>14.561</v>
      </c>
      <c r="I146" s="153"/>
      <c r="L146" s="149"/>
      <c r="M146" s="154"/>
      <c r="T146" s="155"/>
      <c r="AT146" s="150" t="s">
        <v>249</v>
      </c>
      <c r="AU146" s="150" t="s">
        <v>233</v>
      </c>
      <c r="AV146" s="13" t="s">
        <v>87</v>
      </c>
      <c r="AW146" s="13" t="s">
        <v>37</v>
      </c>
      <c r="AX146" s="13" t="s">
        <v>76</v>
      </c>
      <c r="AY146" s="150" t="s">
        <v>223</v>
      </c>
    </row>
    <row r="147" spans="2:65" s="15" customFormat="1" ht="11.25">
      <c r="B147" s="167"/>
      <c r="D147" s="143" t="s">
        <v>249</v>
      </c>
      <c r="E147" s="168" t="s">
        <v>19</v>
      </c>
      <c r="F147" s="169" t="s">
        <v>292</v>
      </c>
      <c r="H147" s="170">
        <v>120.249</v>
      </c>
      <c r="I147" s="171"/>
      <c r="L147" s="167"/>
      <c r="M147" s="172"/>
      <c r="T147" s="173"/>
      <c r="AT147" s="168" t="s">
        <v>249</v>
      </c>
      <c r="AU147" s="168" t="s">
        <v>233</v>
      </c>
      <c r="AV147" s="15" t="s">
        <v>233</v>
      </c>
      <c r="AW147" s="15" t="s">
        <v>37</v>
      </c>
      <c r="AX147" s="15" t="s">
        <v>76</v>
      </c>
      <c r="AY147" s="168" t="s">
        <v>223</v>
      </c>
    </row>
    <row r="148" spans="2:65" s="14" customFormat="1" ht="11.25">
      <c r="B148" s="156"/>
      <c r="D148" s="143" t="s">
        <v>249</v>
      </c>
      <c r="E148" s="157" t="s">
        <v>19</v>
      </c>
      <c r="F148" s="158" t="s">
        <v>253</v>
      </c>
      <c r="H148" s="159">
        <v>1954.8109999999999</v>
      </c>
      <c r="I148" s="160"/>
      <c r="L148" s="156"/>
      <c r="M148" s="161"/>
      <c r="T148" s="162"/>
      <c r="AT148" s="157" t="s">
        <v>249</v>
      </c>
      <c r="AU148" s="157" t="s">
        <v>233</v>
      </c>
      <c r="AV148" s="14" t="s">
        <v>232</v>
      </c>
      <c r="AW148" s="14" t="s">
        <v>37</v>
      </c>
      <c r="AX148" s="14" t="s">
        <v>84</v>
      </c>
      <c r="AY148" s="157" t="s">
        <v>223</v>
      </c>
    </row>
    <row r="149" spans="2:65" s="1" customFormat="1" ht="37.9" customHeight="1">
      <c r="B149" s="34"/>
      <c r="C149" s="129" t="s">
        <v>254</v>
      </c>
      <c r="D149" s="129" t="s">
        <v>227</v>
      </c>
      <c r="E149" s="130" t="s">
        <v>302</v>
      </c>
      <c r="F149" s="131" t="s">
        <v>303</v>
      </c>
      <c r="G149" s="132" t="s">
        <v>247</v>
      </c>
      <c r="H149" s="133">
        <v>39.095999999999997</v>
      </c>
      <c r="I149" s="134"/>
      <c r="J149" s="135">
        <f>ROUND(I149*H149,2)</f>
        <v>0</v>
      </c>
      <c r="K149" s="131" t="s">
        <v>272</v>
      </c>
      <c r="L149" s="34"/>
      <c r="M149" s="136" t="s">
        <v>19</v>
      </c>
      <c r="N149" s="137" t="s">
        <v>47</v>
      </c>
      <c r="P149" s="138">
        <f>O149*H149</f>
        <v>0</v>
      </c>
      <c r="Q149" s="138">
        <v>0</v>
      </c>
      <c r="R149" s="138">
        <f>Q149*H149</f>
        <v>0</v>
      </c>
      <c r="S149" s="138">
        <v>0</v>
      </c>
      <c r="T149" s="139">
        <f>S149*H149</f>
        <v>0</v>
      </c>
      <c r="AR149" s="140" t="s">
        <v>232</v>
      </c>
      <c r="AT149" s="140" t="s">
        <v>227</v>
      </c>
      <c r="AU149" s="140" t="s">
        <v>233</v>
      </c>
      <c r="AY149" s="18" t="s">
        <v>223</v>
      </c>
      <c r="BE149" s="141">
        <f>IF(N149="základní",J149,0)</f>
        <v>0</v>
      </c>
      <c r="BF149" s="141">
        <f>IF(N149="snížená",J149,0)</f>
        <v>0</v>
      </c>
      <c r="BG149" s="141">
        <f>IF(N149="zákl. přenesená",J149,0)</f>
        <v>0</v>
      </c>
      <c r="BH149" s="141">
        <f>IF(N149="sníž. přenesená",J149,0)</f>
        <v>0</v>
      </c>
      <c r="BI149" s="141">
        <f>IF(N149="nulová",J149,0)</f>
        <v>0</v>
      </c>
      <c r="BJ149" s="18" t="s">
        <v>84</v>
      </c>
      <c r="BK149" s="141">
        <f>ROUND(I149*H149,2)</f>
        <v>0</v>
      </c>
      <c r="BL149" s="18" t="s">
        <v>232</v>
      </c>
      <c r="BM149" s="140" t="s">
        <v>304</v>
      </c>
    </row>
    <row r="150" spans="2:65" s="1" customFormat="1" ht="11.25">
      <c r="B150" s="34"/>
      <c r="D150" s="163" t="s">
        <v>274</v>
      </c>
      <c r="F150" s="164" t="s">
        <v>305</v>
      </c>
      <c r="I150" s="165"/>
      <c r="L150" s="34"/>
      <c r="M150" s="166"/>
      <c r="T150" s="55"/>
      <c r="AT150" s="18" t="s">
        <v>274</v>
      </c>
      <c r="AU150" s="18" t="s">
        <v>233</v>
      </c>
    </row>
    <row r="151" spans="2:65" s="12" customFormat="1" ht="11.25">
      <c r="B151" s="142"/>
      <c r="D151" s="143" t="s">
        <v>249</v>
      </c>
      <c r="E151" s="144" t="s">
        <v>19</v>
      </c>
      <c r="F151" s="145" t="s">
        <v>306</v>
      </c>
      <c r="H151" s="144" t="s">
        <v>19</v>
      </c>
      <c r="I151" s="146"/>
      <c r="L151" s="142"/>
      <c r="M151" s="147"/>
      <c r="T151" s="148"/>
      <c r="AT151" s="144" t="s">
        <v>249</v>
      </c>
      <c r="AU151" s="144" t="s">
        <v>233</v>
      </c>
      <c r="AV151" s="12" t="s">
        <v>84</v>
      </c>
      <c r="AW151" s="12" t="s">
        <v>37</v>
      </c>
      <c r="AX151" s="12" t="s">
        <v>76</v>
      </c>
      <c r="AY151" s="144" t="s">
        <v>223</v>
      </c>
    </row>
    <row r="152" spans="2:65" s="13" customFormat="1" ht="11.25">
      <c r="B152" s="149"/>
      <c r="D152" s="143" t="s">
        <v>249</v>
      </c>
      <c r="E152" s="150" t="s">
        <v>19</v>
      </c>
      <c r="F152" s="151" t="s">
        <v>825</v>
      </c>
      <c r="H152" s="152">
        <v>39.095999999999997</v>
      </c>
      <c r="I152" s="153"/>
      <c r="L152" s="149"/>
      <c r="M152" s="154"/>
      <c r="T152" s="155"/>
      <c r="AT152" s="150" t="s">
        <v>249</v>
      </c>
      <c r="AU152" s="150" t="s">
        <v>233</v>
      </c>
      <c r="AV152" s="13" t="s">
        <v>87</v>
      </c>
      <c r="AW152" s="13" t="s">
        <v>37</v>
      </c>
      <c r="AX152" s="13" t="s">
        <v>84</v>
      </c>
      <c r="AY152" s="150" t="s">
        <v>223</v>
      </c>
    </row>
    <row r="153" spans="2:65" s="1" customFormat="1" ht="55.5" customHeight="1">
      <c r="B153" s="34"/>
      <c r="C153" s="129" t="s">
        <v>262</v>
      </c>
      <c r="D153" s="129" t="s">
        <v>227</v>
      </c>
      <c r="E153" s="130" t="s">
        <v>826</v>
      </c>
      <c r="F153" s="131" t="s">
        <v>827</v>
      </c>
      <c r="G153" s="132" t="s">
        <v>247</v>
      </c>
      <c r="H153" s="133">
        <v>8.84</v>
      </c>
      <c r="I153" s="134"/>
      <c r="J153" s="135">
        <f>ROUND(I153*H153,2)</f>
        <v>0</v>
      </c>
      <c r="K153" s="131" t="s">
        <v>272</v>
      </c>
      <c r="L153" s="34"/>
      <c r="M153" s="136" t="s">
        <v>19</v>
      </c>
      <c r="N153" s="137" t="s">
        <v>47</v>
      </c>
      <c r="P153" s="138">
        <f>O153*H153</f>
        <v>0</v>
      </c>
      <c r="Q153" s="138">
        <v>0</v>
      </c>
      <c r="R153" s="138">
        <f>Q153*H153</f>
        <v>0</v>
      </c>
      <c r="S153" s="138">
        <v>0</v>
      </c>
      <c r="T153" s="139">
        <f>S153*H153</f>
        <v>0</v>
      </c>
      <c r="AR153" s="140" t="s">
        <v>232</v>
      </c>
      <c r="AT153" s="140" t="s">
        <v>227</v>
      </c>
      <c r="AU153" s="140" t="s">
        <v>233</v>
      </c>
      <c r="AY153" s="18" t="s">
        <v>223</v>
      </c>
      <c r="BE153" s="141">
        <f>IF(N153="základní",J153,0)</f>
        <v>0</v>
      </c>
      <c r="BF153" s="141">
        <f>IF(N153="snížená",J153,0)</f>
        <v>0</v>
      </c>
      <c r="BG153" s="141">
        <f>IF(N153="zákl. přenesená",J153,0)</f>
        <v>0</v>
      </c>
      <c r="BH153" s="141">
        <f>IF(N153="sníž. přenesená",J153,0)</f>
        <v>0</v>
      </c>
      <c r="BI153" s="141">
        <f>IF(N153="nulová",J153,0)</f>
        <v>0</v>
      </c>
      <c r="BJ153" s="18" t="s">
        <v>84</v>
      </c>
      <c r="BK153" s="141">
        <f>ROUND(I153*H153,2)</f>
        <v>0</v>
      </c>
      <c r="BL153" s="18" t="s">
        <v>232</v>
      </c>
      <c r="BM153" s="140" t="s">
        <v>828</v>
      </c>
    </row>
    <row r="154" spans="2:65" s="1" customFormat="1" ht="11.25">
      <c r="B154" s="34"/>
      <c r="D154" s="163" t="s">
        <v>274</v>
      </c>
      <c r="F154" s="164" t="s">
        <v>829</v>
      </c>
      <c r="I154" s="165"/>
      <c r="L154" s="34"/>
      <c r="M154" s="166"/>
      <c r="T154" s="55"/>
      <c r="AT154" s="18" t="s">
        <v>274</v>
      </c>
      <c r="AU154" s="18" t="s">
        <v>233</v>
      </c>
    </row>
    <row r="155" spans="2:65" s="12" customFormat="1" ht="11.25">
      <c r="B155" s="142"/>
      <c r="D155" s="143" t="s">
        <v>249</v>
      </c>
      <c r="E155" s="144" t="s">
        <v>19</v>
      </c>
      <c r="F155" s="145" t="s">
        <v>830</v>
      </c>
      <c r="H155" s="144" t="s">
        <v>19</v>
      </c>
      <c r="I155" s="146"/>
      <c r="L155" s="142"/>
      <c r="M155" s="147"/>
      <c r="T155" s="148"/>
      <c r="AT155" s="144" t="s">
        <v>249</v>
      </c>
      <c r="AU155" s="144" t="s">
        <v>233</v>
      </c>
      <c r="AV155" s="12" t="s">
        <v>84</v>
      </c>
      <c r="AW155" s="12" t="s">
        <v>37</v>
      </c>
      <c r="AX155" s="12" t="s">
        <v>76</v>
      </c>
      <c r="AY155" s="144" t="s">
        <v>223</v>
      </c>
    </row>
    <row r="156" spans="2:65" s="13" customFormat="1" ht="11.25">
      <c r="B156" s="149"/>
      <c r="D156" s="143" t="s">
        <v>249</v>
      </c>
      <c r="E156" s="150" t="s">
        <v>19</v>
      </c>
      <c r="F156" s="151" t="s">
        <v>831</v>
      </c>
      <c r="H156" s="152">
        <v>8.84</v>
      </c>
      <c r="I156" s="153"/>
      <c r="L156" s="149"/>
      <c r="M156" s="154"/>
      <c r="T156" s="155"/>
      <c r="AT156" s="150" t="s">
        <v>249</v>
      </c>
      <c r="AU156" s="150" t="s">
        <v>233</v>
      </c>
      <c r="AV156" s="13" t="s">
        <v>87</v>
      </c>
      <c r="AW156" s="13" t="s">
        <v>37</v>
      </c>
      <c r="AX156" s="13" t="s">
        <v>84</v>
      </c>
      <c r="AY156" s="150" t="s">
        <v>223</v>
      </c>
    </row>
    <row r="157" spans="2:65" s="1" customFormat="1" ht="16.5" customHeight="1">
      <c r="B157" s="34"/>
      <c r="C157" s="174" t="s">
        <v>268</v>
      </c>
      <c r="D157" s="174" t="s">
        <v>314</v>
      </c>
      <c r="E157" s="175" t="s">
        <v>354</v>
      </c>
      <c r="F157" s="176" t="s">
        <v>355</v>
      </c>
      <c r="G157" s="177" t="s">
        <v>265</v>
      </c>
      <c r="H157" s="178">
        <v>17.68</v>
      </c>
      <c r="I157" s="179"/>
      <c r="J157" s="180">
        <f>ROUND(I157*H157,2)</f>
        <v>0</v>
      </c>
      <c r="K157" s="176" t="s">
        <v>272</v>
      </c>
      <c r="L157" s="181"/>
      <c r="M157" s="182" t="s">
        <v>19</v>
      </c>
      <c r="N157" s="183" t="s">
        <v>47</v>
      </c>
      <c r="P157" s="138">
        <f>O157*H157</f>
        <v>0</v>
      </c>
      <c r="Q157" s="138">
        <v>0</v>
      </c>
      <c r="R157" s="138">
        <f>Q157*H157</f>
        <v>0</v>
      </c>
      <c r="S157" s="138">
        <v>0</v>
      </c>
      <c r="T157" s="139">
        <f>S157*H157</f>
        <v>0</v>
      </c>
      <c r="AR157" s="140" t="s">
        <v>268</v>
      </c>
      <c r="AT157" s="140" t="s">
        <v>314</v>
      </c>
      <c r="AU157" s="140" t="s">
        <v>233</v>
      </c>
      <c r="AY157" s="18" t="s">
        <v>223</v>
      </c>
      <c r="BE157" s="141">
        <f>IF(N157="základní",J157,0)</f>
        <v>0</v>
      </c>
      <c r="BF157" s="141">
        <f>IF(N157="snížená",J157,0)</f>
        <v>0</v>
      </c>
      <c r="BG157" s="141">
        <f>IF(N157="zákl. přenesená",J157,0)</f>
        <v>0</v>
      </c>
      <c r="BH157" s="141">
        <f>IF(N157="sníž. přenesená",J157,0)</f>
        <v>0</v>
      </c>
      <c r="BI157" s="141">
        <f>IF(N157="nulová",J157,0)</f>
        <v>0</v>
      </c>
      <c r="BJ157" s="18" t="s">
        <v>84</v>
      </c>
      <c r="BK157" s="141">
        <f>ROUND(I157*H157,2)</f>
        <v>0</v>
      </c>
      <c r="BL157" s="18" t="s">
        <v>232</v>
      </c>
      <c r="BM157" s="140" t="s">
        <v>832</v>
      </c>
    </row>
    <row r="158" spans="2:65" s="12" customFormat="1" ht="11.25">
      <c r="B158" s="142"/>
      <c r="D158" s="143" t="s">
        <v>249</v>
      </c>
      <c r="E158" s="144" t="s">
        <v>19</v>
      </c>
      <c r="F158" s="145" t="s">
        <v>351</v>
      </c>
      <c r="H158" s="144" t="s">
        <v>19</v>
      </c>
      <c r="I158" s="146"/>
      <c r="L158" s="142"/>
      <c r="M158" s="147"/>
      <c r="T158" s="148"/>
      <c r="AT158" s="144" t="s">
        <v>249</v>
      </c>
      <c r="AU158" s="144" t="s">
        <v>233</v>
      </c>
      <c r="AV158" s="12" t="s">
        <v>84</v>
      </c>
      <c r="AW158" s="12" t="s">
        <v>37</v>
      </c>
      <c r="AX158" s="12" t="s">
        <v>76</v>
      </c>
      <c r="AY158" s="144" t="s">
        <v>223</v>
      </c>
    </row>
    <row r="159" spans="2:65" s="13" customFormat="1" ht="11.25">
      <c r="B159" s="149"/>
      <c r="D159" s="143" t="s">
        <v>249</v>
      </c>
      <c r="E159" s="150" t="s">
        <v>19</v>
      </c>
      <c r="F159" s="151" t="s">
        <v>831</v>
      </c>
      <c r="H159" s="152">
        <v>8.84</v>
      </c>
      <c r="I159" s="153"/>
      <c r="L159" s="149"/>
      <c r="M159" s="154"/>
      <c r="T159" s="155"/>
      <c r="AT159" s="150" t="s">
        <v>249</v>
      </c>
      <c r="AU159" s="150" t="s">
        <v>233</v>
      </c>
      <c r="AV159" s="13" t="s">
        <v>87</v>
      </c>
      <c r="AW159" s="13" t="s">
        <v>37</v>
      </c>
      <c r="AX159" s="13" t="s">
        <v>84</v>
      </c>
      <c r="AY159" s="150" t="s">
        <v>223</v>
      </c>
    </row>
    <row r="160" spans="2:65" s="13" customFormat="1" ht="11.25">
      <c r="B160" s="149"/>
      <c r="D160" s="143" t="s">
        <v>249</v>
      </c>
      <c r="F160" s="151" t="s">
        <v>833</v>
      </c>
      <c r="H160" s="152">
        <v>17.68</v>
      </c>
      <c r="I160" s="153"/>
      <c r="L160" s="149"/>
      <c r="M160" s="154"/>
      <c r="T160" s="155"/>
      <c r="AT160" s="150" t="s">
        <v>249</v>
      </c>
      <c r="AU160" s="150" t="s">
        <v>233</v>
      </c>
      <c r="AV160" s="13" t="s">
        <v>87</v>
      </c>
      <c r="AW160" s="13" t="s">
        <v>4</v>
      </c>
      <c r="AX160" s="13" t="s">
        <v>84</v>
      </c>
      <c r="AY160" s="150" t="s">
        <v>223</v>
      </c>
    </row>
    <row r="161" spans="2:65" s="11" customFormat="1" ht="20.85" customHeight="1">
      <c r="B161" s="117"/>
      <c r="D161" s="118" t="s">
        <v>75</v>
      </c>
      <c r="E161" s="127" t="s">
        <v>320</v>
      </c>
      <c r="F161" s="127" t="s">
        <v>321</v>
      </c>
      <c r="I161" s="120"/>
      <c r="J161" s="128">
        <f>BK161</f>
        <v>0</v>
      </c>
      <c r="L161" s="117"/>
      <c r="M161" s="122"/>
      <c r="P161" s="123">
        <f>SUM(P162:P178)</f>
        <v>0</v>
      </c>
      <c r="R161" s="123">
        <f>SUM(R162:R178)</f>
        <v>2.6009999999999998E-2</v>
      </c>
      <c r="T161" s="124">
        <f>SUM(T162:T178)</f>
        <v>0</v>
      </c>
      <c r="AR161" s="118" t="s">
        <v>84</v>
      </c>
      <c r="AT161" s="125" t="s">
        <v>75</v>
      </c>
      <c r="AU161" s="125" t="s">
        <v>87</v>
      </c>
      <c r="AY161" s="118" t="s">
        <v>223</v>
      </c>
      <c r="BK161" s="126">
        <f>SUM(BK162:BK178)</f>
        <v>0</v>
      </c>
    </row>
    <row r="162" spans="2:65" s="1" customFormat="1" ht="44.25" customHeight="1">
      <c r="B162" s="34"/>
      <c r="C162" s="129" t="s">
        <v>282</v>
      </c>
      <c r="D162" s="129" t="s">
        <v>227</v>
      </c>
      <c r="E162" s="130" t="s">
        <v>323</v>
      </c>
      <c r="F162" s="131" t="s">
        <v>324</v>
      </c>
      <c r="G162" s="132" t="s">
        <v>247</v>
      </c>
      <c r="H162" s="133">
        <v>11.475</v>
      </c>
      <c r="I162" s="134"/>
      <c r="J162" s="135">
        <f>ROUND(I162*H162,2)</f>
        <v>0</v>
      </c>
      <c r="K162" s="131" t="s">
        <v>272</v>
      </c>
      <c r="L162" s="34"/>
      <c r="M162" s="136" t="s">
        <v>19</v>
      </c>
      <c r="N162" s="137" t="s">
        <v>47</v>
      </c>
      <c r="P162" s="138">
        <f>O162*H162</f>
        <v>0</v>
      </c>
      <c r="Q162" s="138">
        <v>0</v>
      </c>
      <c r="R162" s="138">
        <f>Q162*H162</f>
        <v>0</v>
      </c>
      <c r="S162" s="138">
        <v>0</v>
      </c>
      <c r="T162" s="139">
        <f>S162*H162</f>
        <v>0</v>
      </c>
      <c r="AR162" s="140" t="s">
        <v>232</v>
      </c>
      <c r="AT162" s="140" t="s">
        <v>227</v>
      </c>
      <c r="AU162" s="140" t="s">
        <v>233</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325</v>
      </c>
    </row>
    <row r="163" spans="2:65" s="1" customFormat="1" ht="11.25">
      <c r="B163" s="34"/>
      <c r="D163" s="163" t="s">
        <v>274</v>
      </c>
      <c r="F163" s="164" t="s">
        <v>326</v>
      </c>
      <c r="I163" s="165"/>
      <c r="L163" s="34"/>
      <c r="M163" s="166"/>
      <c r="T163" s="55"/>
      <c r="AT163" s="18" t="s">
        <v>274</v>
      </c>
      <c r="AU163" s="18" t="s">
        <v>233</v>
      </c>
    </row>
    <row r="164" spans="2:65" s="13" customFormat="1" ht="11.25">
      <c r="B164" s="149"/>
      <c r="D164" s="143" t="s">
        <v>249</v>
      </c>
      <c r="E164" s="150" t="s">
        <v>19</v>
      </c>
      <c r="F164" s="151" t="s">
        <v>834</v>
      </c>
      <c r="H164" s="152">
        <v>11.475</v>
      </c>
      <c r="I164" s="153"/>
      <c r="L164" s="149"/>
      <c r="M164" s="154"/>
      <c r="T164" s="155"/>
      <c r="AT164" s="150" t="s">
        <v>249</v>
      </c>
      <c r="AU164" s="150" t="s">
        <v>233</v>
      </c>
      <c r="AV164" s="13" t="s">
        <v>87</v>
      </c>
      <c r="AW164" s="13" t="s">
        <v>37</v>
      </c>
      <c r="AX164" s="13" t="s">
        <v>84</v>
      </c>
      <c r="AY164" s="150" t="s">
        <v>223</v>
      </c>
    </row>
    <row r="165" spans="2:65" s="1" customFormat="1" ht="37.9" customHeight="1">
      <c r="B165" s="34"/>
      <c r="C165" s="129" t="s">
        <v>301</v>
      </c>
      <c r="D165" s="129" t="s">
        <v>227</v>
      </c>
      <c r="E165" s="130" t="s">
        <v>335</v>
      </c>
      <c r="F165" s="131" t="s">
        <v>336</v>
      </c>
      <c r="G165" s="132" t="s">
        <v>271</v>
      </c>
      <c r="H165" s="133">
        <v>30.6</v>
      </c>
      <c r="I165" s="134"/>
      <c r="J165" s="135">
        <f>ROUND(I165*H165,2)</f>
        <v>0</v>
      </c>
      <c r="K165" s="131" t="s">
        <v>272</v>
      </c>
      <c r="L165" s="34"/>
      <c r="M165" s="136" t="s">
        <v>19</v>
      </c>
      <c r="N165" s="137" t="s">
        <v>47</v>
      </c>
      <c r="P165" s="138">
        <f>O165*H165</f>
        <v>0</v>
      </c>
      <c r="Q165" s="138">
        <v>8.4999999999999995E-4</v>
      </c>
      <c r="R165" s="138">
        <f>Q165*H165</f>
        <v>2.6009999999999998E-2</v>
      </c>
      <c r="S165" s="138">
        <v>0</v>
      </c>
      <c r="T165" s="139">
        <f>S165*H165</f>
        <v>0</v>
      </c>
      <c r="AR165" s="140" t="s">
        <v>232</v>
      </c>
      <c r="AT165" s="140" t="s">
        <v>227</v>
      </c>
      <c r="AU165" s="140" t="s">
        <v>233</v>
      </c>
      <c r="AY165" s="18" t="s">
        <v>223</v>
      </c>
      <c r="BE165" s="141">
        <f>IF(N165="základní",J165,0)</f>
        <v>0</v>
      </c>
      <c r="BF165" s="141">
        <f>IF(N165="snížená",J165,0)</f>
        <v>0</v>
      </c>
      <c r="BG165" s="141">
        <f>IF(N165="zákl. přenesená",J165,0)</f>
        <v>0</v>
      </c>
      <c r="BH165" s="141">
        <f>IF(N165="sníž. přenesená",J165,0)</f>
        <v>0</v>
      </c>
      <c r="BI165" s="141">
        <f>IF(N165="nulová",J165,0)</f>
        <v>0</v>
      </c>
      <c r="BJ165" s="18" t="s">
        <v>84</v>
      </c>
      <c r="BK165" s="141">
        <f>ROUND(I165*H165,2)</f>
        <v>0</v>
      </c>
      <c r="BL165" s="18" t="s">
        <v>232</v>
      </c>
      <c r="BM165" s="140" t="s">
        <v>337</v>
      </c>
    </row>
    <row r="166" spans="2:65" s="1" customFormat="1" ht="11.25">
      <c r="B166" s="34"/>
      <c r="D166" s="163" t="s">
        <v>274</v>
      </c>
      <c r="F166" s="164" t="s">
        <v>338</v>
      </c>
      <c r="I166" s="165"/>
      <c r="L166" s="34"/>
      <c r="M166" s="166"/>
      <c r="T166" s="55"/>
      <c r="AT166" s="18" t="s">
        <v>274</v>
      </c>
      <c r="AU166" s="18" t="s">
        <v>233</v>
      </c>
    </row>
    <row r="167" spans="2:65" s="13" customFormat="1" ht="11.25">
      <c r="B167" s="149"/>
      <c r="D167" s="143" t="s">
        <v>249</v>
      </c>
      <c r="E167" s="150" t="s">
        <v>19</v>
      </c>
      <c r="F167" s="151" t="s">
        <v>835</v>
      </c>
      <c r="H167" s="152">
        <v>30.6</v>
      </c>
      <c r="I167" s="153"/>
      <c r="L167" s="149"/>
      <c r="M167" s="154"/>
      <c r="T167" s="155"/>
      <c r="AT167" s="150" t="s">
        <v>249</v>
      </c>
      <c r="AU167" s="150" t="s">
        <v>233</v>
      </c>
      <c r="AV167" s="13" t="s">
        <v>87</v>
      </c>
      <c r="AW167" s="13" t="s">
        <v>37</v>
      </c>
      <c r="AX167" s="13" t="s">
        <v>84</v>
      </c>
      <c r="AY167" s="150" t="s">
        <v>223</v>
      </c>
    </row>
    <row r="168" spans="2:65" s="1" customFormat="1" ht="44.25" customHeight="1">
      <c r="B168" s="34"/>
      <c r="C168" s="129" t="s">
        <v>308</v>
      </c>
      <c r="D168" s="129" t="s">
        <v>227</v>
      </c>
      <c r="E168" s="130" t="s">
        <v>341</v>
      </c>
      <c r="F168" s="131" t="s">
        <v>342</v>
      </c>
      <c r="G168" s="132" t="s">
        <v>271</v>
      </c>
      <c r="H168" s="133">
        <v>30.6</v>
      </c>
      <c r="I168" s="134"/>
      <c r="J168" s="135">
        <f>ROUND(I168*H168,2)</f>
        <v>0</v>
      </c>
      <c r="K168" s="131" t="s">
        <v>272</v>
      </c>
      <c r="L168" s="34"/>
      <c r="M168" s="136" t="s">
        <v>19</v>
      </c>
      <c r="N168" s="137" t="s">
        <v>47</v>
      </c>
      <c r="P168" s="138">
        <f>O168*H168</f>
        <v>0</v>
      </c>
      <c r="Q168" s="138">
        <v>0</v>
      </c>
      <c r="R168" s="138">
        <f>Q168*H168</f>
        <v>0</v>
      </c>
      <c r="S168" s="138">
        <v>0</v>
      </c>
      <c r="T168" s="139">
        <f>S168*H168</f>
        <v>0</v>
      </c>
      <c r="AR168" s="140" t="s">
        <v>232</v>
      </c>
      <c r="AT168" s="140" t="s">
        <v>227</v>
      </c>
      <c r="AU168" s="140" t="s">
        <v>233</v>
      </c>
      <c r="AY168" s="18" t="s">
        <v>223</v>
      </c>
      <c r="BE168" s="141">
        <f>IF(N168="základní",J168,0)</f>
        <v>0</v>
      </c>
      <c r="BF168" s="141">
        <f>IF(N168="snížená",J168,0)</f>
        <v>0</v>
      </c>
      <c r="BG168" s="141">
        <f>IF(N168="zákl. přenesená",J168,0)</f>
        <v>0</v>
      </c>
      <c r="BH168" s="141">
        <f>IF(N168="sníž. přenesená",J168,0)</f>
        <v>0</v>
      </c>
      <c r="BI168" s="141">
        <f>IF(N168="nulová",J168,0)</f>
        <v>0</v>
      </c>
      <c r="BJ168" s="18" t="s">
        <v>84</v>
      </c>
      <c r="BK168" s="141">
        <f>ROUND(I168*H168,2)</f>
        <v>0</v>
      </c>
      <c r="BL168" s="18" t="s">
        <v>232</v>
      </c>
      <c r="BM168" s="140" t="s">
        <v>343</v>
      </c>
    </row>
    <row r="169" spans="2:65" s="1" customFormat="1" ht="11.25">
      <c r="B169" s="34"/>
      <c r="D169" s="163" t="s">
        <v>274</v>
      </c>
      <c r="F169" s="164" t="s">
        <v>344</v>
      </c>
      <c r="I169" s="165"/>
      <c r="L169" s="34"/>
      <c r="M169" s="166"/>
      <c r="T169" s="55"/>
      <c r="AT169" s="18" t="s">
        <v>274</v>
      </c>
      <c r="AU169" s="18" t="s">
        <v>233</v>
      </c>
    </row>
    <row r="170" spans="2:65" s="13" customFormat="1" ht="11.25">
      <c r="B170" s="149"/>
      <c r="D170" s="143" t="s">
        <v>249</v>
      </c>
      <c r="E170" s="150" t="s">
        <v>19</v>
      </c>
      <c r="F170" s="151" t="s">
        <v>836</v>
      </c>
      <c r="H170" s="152">
        <v>30.6</v>
      </c>
      <c r="I170" s="153"/>
      <c r="L170" s="149"/>
      <c r="M170" s="154"/>
      <c r="T170" s="155"/>
      <c r="AT170" s="150" t="s">
        <v>249</v>
      </c>
      <c r="AU170" s="150" t="s">
        <v>233</v>
      </c>
      <c r="AV170" s="13" t="s">
        <v>87</v>
      </c>
      <c r="AW170" s="13" t="s">
        <v>37</v>
      </c>
      <c r="AX170" s="13" t="s">
        <v>84</v>
      </c>
      <c r="AY170" s="150" t="s">
        <v>223</v>
      </c>
    </row>
    <row r="171" spans="2:65" s="1" customFormat="1" ht="44.25" customHeight="1">
      <c r="B171" s="34"/>
      <c r="C171" s="129" t="s">
        <v>8</v>
      </c>
      <c r="D171" s="129" t="s">
        <v>227</v>
      </c>
      <c r="E171" s="130" t="s">
        <v>347</v>
      </c>
      <c r="F171" s="131" t="s">
        <v>348</v>
      </c>
      <c r="G171" s="132" t="s">
        <v>247</v>
      </c>
      <c r="H171" s="133">
        <v>10.455</v>
      </c>
      <c r="I171" s="134"/>
      <c r="J171" s="135">
        <f>ROUND(I171*H171,2)</f>
        <v>0</v>
      </c>
      <c r="K171" s="131" t="s">
        <v>272</v>
      </c>
      <c r="L171" s="34"/>
      <c r="M171" s="136" t="s">
        <v>19</v>
      </c>
      <c r="N171" s="137" t="s">
        <v>47</v>
      </c>
      <c r="P171" s="138">
        <f>O171*H171</f>
        <v>0</v>
      </c>
      <c r="Q171" s="138">
        <v>0</v>
      </c>
      <c r="R171" s="138">
        <f>Q171*H171</f>
        <v>0</v>
      </c>
      <c r="S171" s="138">
        <v>0</v>
      </c>
      <c r="T171" s="139">
        <f>S171*H171</f>
        <v>0</v>
      </c>
      <c r="AR171" s="140" t="s">
        <v>232</v>
      </c>
      <c r="AT171" s="140" t="s">
        <v>227</v>
      </c>
      <c r="AU171" s="140" t="s">
        <v>233</v>
      </c>
      <c r="AY171" s="18" t="s">
        <v>223</v>
      </c>
      <c r="BE171" s="141">
        <f>IF(N171="základní",J171,0)</f>
        <v>0</v>
      </c>
      <c r="BF171" s="141">
        <f>IF(N171="snížená",J171,0)</f>
        <v>0</v>
      </c>
      <c r="BG171" s="141">
        <f>IF(N171="zákl. přenesená",J171,0)</f>
        <v>0</v>
      </c>
      <c r="BH171" s="141">
        <f>IF(N171="sníž. přenesená",J171,0)</f>
        <v>0</v>
      </c>
      <c r="BI171" s="141">
        <f>IF(N171="nulová",J171,0)</f>
        <v>0</v>
      </c>
      <c r="BJ171" s="18" t="s">
        <v>84</v>
      </c>
      <c r="BK171" s="141">
        <f>ROUND(I171*H171,2)</f>
        <v>0</v>
      </c>
      <c r="BL171" s="18" t="s">
        <v>232</v>
      </c>
      <c r="BM171" s="140" t="s">
        <v>349</v>
      </c>
    </row>
    <row r="172" spans="2:65" s="1" customFormat="1" ht="11.25">
      <c r="B172" s="34"/>
      <c r="D172" s="163" t="s">
        <v>274</v>
      </c>
      <c r="F172" s="164" t="s">
        <v>350</v>
      </c>
      <c r="I172" s="165"/>
      <c r="L172" s="34"/>
      <c r="M172" s="166"/>
      <c r="T172" s="55"/>
      <c r="AT172" s="18" t="s">
        <v>274</v>
      </c>
      <c r="AU172" s="18" t="s">
        <v>233</v>
      </c>
    </row>
    <row r="173" spans="2:65" s="12" customFormat="1" ht="11.25">
      <c r="B173" s="142"/>
      <c r="D173" s="143" t="s">
        <v>249</v>
      </c>
      <c r="E173" s="144" t="s">
        <v>19</v>
      </c>
      <c r="F173" s="145" t="s">
        <v>351</v>
      </c>
      <c r="H173" s="144" t="s">
        <v>19</v>
      </c>
      <c r="I173" s="146"/>
      <c r="L173" s="142"/>
      <c r="M173" s="147"/>
      <c r="T173" s="148"/>
      <c r="AT173" s="144" t="s">
        <v>249</v>
      </c>
      <c r="AU173" s="144" t="s">
        <v>233</v>
      </c>
      <c r="AV173" s="12" t="s">
        <v>84</v>
      </c>
      <c r="AW173" s="12" t="s">
        <v>37</v>
      </c>
      <c r="AX173" s="12" t="s">
        <v>76</v>
      </c>
      <c r="AY173" s="144" t="s">
        <v>223</v>
      </c>
    </row>
    <row r="174" spans="2:65" s="13" customFormat="1" ht="11.25">
      <c r="B174" s="149"/>
      <c r="D174" s="143" t="s">
        <v>249</v>
      </c>
      <c r="E174" s="150" t="s">
        <v>19</v>
      </c>
      <c r="F174" s="151" t="s">
        <v>837</v>
      </c>
      <c r="H174" s="152">
        <v>10.455</v>
      </c>
      <c r="I174" s="153"/>
      <c r="L174" s="149"/>
      <c r="M174" s="154"/>
      <c r="T174" s="155"/>
      <c r="AT174" s="150" t="s">
        <v>249</v>
      </c>
      <c r="AU174" s="150" t="s">
        <v>233</v>
      </c>
      <c r="AV174" s="13" t="s">
        <v>87</v>
      </c>
      <c r="AW174" s="13" t="s">
        <v>37</v>
      </c>
      <c r="AX174" s="13" t="s">
        <v>84</v>
      </c>
      <c r="AY174" s="150" t="s">
        <v>223</v>
      </c>
    </row>
    <row r="175" spans="2:65" s="1" customFormat="1" ht="16.5" customHeight="1">
      <c r="B175" s="34"/>
      <c r="C175" s="174" t="s">
        <v>322</v>
      </c>
      <c r="D175" s="174" t="s">
        <v>314</v>
      </c>
      <c r="E175" s="175" t="s">
        <v>354</v>
      </c>
      <c r="F175" s="176" t="s">
        <v>355</v>
      </c>
      <c r="G175" s="177" t="s">
        <v>265</v>
      </c>
      <c r="H175" s="178">
        <v>20.91</v>
      </c>
      <c r="I175" s="179"/>
      <c r="J175" s="180">
        <f>ROUND(I175*H175,2)</f>
        <v>0</v>
      </c>
      <c r="K175" s="176" t="s">
        <v>272</v>
      </c>
      <c r="L175" s="181"/>
      <c r="M175" s="182" t="s">
        <v>19</v>
      </c>
      <c r="N175" s="183" t="s">
        <v>47</v>
      </c>
      <c r="P175" s="138">
        <f>O175*H175</f>
        <v>0</v>
      </c>
      <c r="Q175" s="138">
        <v>0</v>
      </c>
      <c r="R175" s="138">
        <f>Q175*H175</f>
        <v>0</v>
      </c>
      <c r="S175" s="138">
        <v>0</v>
      </c>
      <c r="T175" s="139">
        <f>S175*H175</f>
        <v>0</v>
      </c>
      <c r="AR175" s="140" t="s">
        <v>268</v>
      </c>
      <c r="AT175" s="140" t="s">
        <v>314</v>
      </c>
      <c r="AU175" s="140" t="s">
        <v>233</v>
      </c>
      <c r="AY175" s="18" t="s">
        <v>223</v>
      </c>
      <c r="BE175" s="141">
        <f>IF(N175="základní",J175,0)</f>
        <v>0</v>
      </c>
      <c r="BF175" s="141">
        <f>IF(N175="snížená",J175,0)</f>
        <v>0</v>
      </c>
      <c r="BG175" s="141">
        <f>IF(N175="zákl. přenesená",J175,0)</f>
        <v>0</v>
      </c>
      <c r="BH175" s="141">
        <f>IF(N175="sníž. přenesená",J175,0)</f>
        <v>0</v>
      </c>
      <c r="BI175" s="141">
        <f>IF(N175="nulová",J175,0)</f>
        <v>0</v>
      </c>
      <c r="BJ175" s="18" t="s">
        <v>84</v>
      </c>
      <c r="BK175" s="141">
        <f>ROUND(I175*H175,2)</f>
        <v>0</v>
      </c>
      <c r="BL175" s="18" t="s">
        <v>232</v>
      </c>
      <c r="BM175" s="140" t="s">
        <v>356</v>
      </c>
    </row>
    <row r="176" spans="2:65" s="12" customFormat="1" ht="11.25">
      <c r="B176" s="142"/>
      <c r="D176" s="143" t="s">
        <v>249</v>
      </c>
      <c r="E176" s="144" t="s">
        <v>19</v>
      </c>
      <c r="F176" s="145" t="s">
        <v>351</v>
      </c>
      <c r="H176" s="144" t="s">
        <v>19</v>
      </c>
      <c r="I176" s="146"/>
      <c r="L176" s="142"/>
      <c r="M176" s="147"/>
      <c r="T176" s="148"/>
      <c r="AT176" s="144" t="s">
        <v>249</v>
      </c>
      <c r="AU176" s="144" t="s">
        <v>233</v>
      </c>
      <c r="AV176" s="12" t="s">
        <v>84</v>
      </c>
      <c r="AW176" s="12" t="s">
        <v>37</v>
      </c>
      <c r="AX176" s="12" t="s">
        <v>76</v>
      </c>
      <c r="AY176" s="144" t="s">
        <v>223</v>
      </c>
    </row>
    <row r="177" spans="2:65" s="13" customFormat="1" ht="11.25">
      <c r="B177" s="149"/>
      <c r="D177" s="143" t="s">
        <v>249</v>
      </c>
      <c r="E177" s="150" t="s">
        <v>19</v>
      </c>
      <c r="F177" s="151" t="s">
        <v>837</v>
      </c>
      <c r="H177" s="152">
        <v>10.455</v>
      </c>
      <c r="I177" s="153"/>
      <c r="L177" s="149"/>
      <c r="M177" s="154"/>
      <c r="T177" s="155"/>
      <c r="AT177" s="150" t="s">
        <v>249</v>
      </c>
      <c r="AU177" s="150" t="s">
        <v>233</v>
      </c>
      <c r="AV177" s="13" t="s">
        <v>87</v>
      </c>
      <c r="AW177" s="13" t="s">
        <v>37</v>
      </c>
      <c r="AX177" s="13" t="s">
        <v>84</v>
      </c>
      <c r="AY177" s="150" t="s">
        <v>223</v>
      </c>
    </row>
    <row r="178" spans="2:65" s="13" customFormat="1" ht="11.25">
      <c r="B178" s="149"/>
      <c r="D178" s="143" t="s">
        <v>249</v>
      </c>
      <c r="F178" s="151" t="s">
        <v>838</v>
      </c>
      <c r="H178" s="152">
        <v>20.91</v>
      </c>
      <c r="I178" s="153"/>
      <c r="L178" s="149"/>
      <c r="M178" s="154"/>
      <c r="T178" s="155"/>
      <c r="AT178" s="150" t="s">
        <v>249</v>
      </c>
      <c r="AU178" s="150" t="s">
        <v>233</v>
      </c>
      <c r="AV178" s="13" t="s">
        <v>87</v>
      </c>
      <c r="AW178" s="13" t="s">
        <v>4</v>
      </c>
      <c r="AX178" s="13" t="s">
        <v>84</v>
      </c>
      <c r="AY178" s="150" t="s">
        <v>223</v>
      </c>
    </row>
    <row r="179" spans="2:65" s="11" customFormat="1" ht="22.9" customHeight="1">
      <c r="B179" s="117"/>
      <c r="D179" s="118" t="s">
        <v>75</v>
      </c>
      <c r="E179" s="127" t="s">
        <v>244</v>
      </c>
      <c r="F179" s="127" t="s">
        <v>358</v>
      </c>
      <c r="I179" s="120"/>
      <c r="J179" s="128">
        <f>BK179</f>
        <v>0</v>
      </c>
      <c r="L179" s="117"/>
      <c r="M179" s="122"/>
      <c r="P179" s="123">
        <f>P180+P219+P250+P267</f>
        <v>0</v>
      </c>
      <c r="R179" s="123">
        <f>R180+R219+R250+R267</f>
        <v>165.20955999999998</v>
      </c>
      <c r="T179" s="124">
        <f>T180+T219+T250+T267</f>
        <v>0</v>
      </c>
      <c r="AR179" s="118" t="s">
        <v>84</v>
      </c>
      <c r="AT179" s="125" t="s">
        <v>75</v>
      </c>
      <c r="AU179" s="125" t="s">
        <v>84</v>
      </c>
      <c r="AY179" s="118" t="s">
        <v>223</v>
      </c>
      <c r="BK179" s="126">
        <f>BK180+BK219+BK250+BK267</f>
        <v>0</v>
      </c>
    </row>
    <row r="180" spans="2:65" s="11" customFormat="1" ht="20.85" customHeight="1">
      <c r="B180" s="117"/>
      <c r="D180" s="118" t="s">
        <v>75</v>
      </c>
      <c r="E180" s="127" t="s">
        <v>359</v>
      </c>
      <c r="F180" s="127" t="s">
        <v>360</v>
      </c>
      <c r="I180" s="120"/>
      <c r="J180" s="128">
        <f>BK180</f>
        <v>0</v>
      </c>
      <c r="L180" s="117"/>
      <c r="M180" s="122"/>
      <c r="P180" s="123">
        <f>SUM(P181:P218)</f>
        <v>0</v>
      </c>
      <c r="R180" s="123">
        <f>SUM(R181:R218)</f>
        <v>0</v>
      </c>
      <c r="T180" s="124">
        <f>SUM(T181:T218)</f>
        <v>0</v>
      </c>
      <c r="AR180" s="118" t="s">
        <v>84</v>
      </c>
      <c r="AT180" s="125" t="s">
        <v>75</v>
      </c>
      <c r="AU180" s="125" t="s">
        <v>87</v>
      </c>
      <c r="AY180" s="118" t="s">
        <v>223</v>
      </c>
      <c r="BK180" s="126">
        <f>SUM(BK181:BK218)</f>
        <v>0</v>
      </c>
    </row>
    <row r="181" spans="2:65" s="1" customFormat="1" ht="33" customHeight="1">
      <c r="B181" s="34"/>
      <c r="C181" s="129" t="s">
        <v>328</v>
      </c>
      <c r="D181" s="129" t="s">
        <v>227</v>
      </c>
      <c r="E181" s="130" t="s">
        <v>362</v>
      </c>
      <c r="F181" s="131" t="s">
        <v>363</v>
      </c>
      <c r="G181" s="132" t="s">
        <v>271</v>
      </c>
      <c r="H181" s="133">
        <v>1144.4100000000001</v>
      </c>
      <c r="I181" s="134"/>
      <c r="J181" s="135">
        <f>ROUND(I181*H181,2)</f>
        <v>0</v>
      </c>
      <c r="K181" s="131" t="s">
        <v>272</v>
      </c>
      <c r="L181" s="34"/>
      <c r="M181" s="136" t="s">
        <v>19</v>
      </c>
      <c r="N181" s="137" t="s">
        <v>47</v>
      </c>
      <c r="P181" s="138">
        <f>O181*H181</f>
        <v>0</v>
      </c>
      <c r="Q181" s="138">
        <v>0</v>
      </c>
      <c r="R181" s="138">
        <f>Q181*H181</f>
        <v>0</v>
      </c>
      <c r="S181" s="138">
        <v>0</v>
      </c>
      <c r="T181" s="139">
        <f>S181*H181</f>
        <v>0</v>
      </c>
      <c r="AR181" s="140" t="s">
        <v>232</v>
      </c>
      <c r="AT181" s="140" t="s">
        <v>227</v>
      </c>
      <c r="AU181" s="140" t="s">
        <v>233</v>
      </c>
      <c r="AY181" s="18" t="s">
        <v>223</v>
      </c>
      <c r="BE181" s="141">
        <f>IF(N181="základní",J181,0)</f>
        <v>0</v>
      </c>
      <c r="BF181" s="141">
        <f>IF(N181="snížená",J181,0)</f>
        <v>0</v>
      </c>
      <c r="BG181" s="141">
        <f>IF(N181="zákl. přenesená",J181,0)</f>
        <v>0</v>
      </c>
      <c r="BH181" s="141">
        <f>IF(N181="sníž. přenesená",J181,0)</f>
        <v>0</v>
      </c>
      <c r="BI181" s="141">
        <f>IF(N181="nulová",J181,0)</f>
        <v>0</v>
      </c>
      <c r="BJ181" s="18" t="s">
        <v>84</v>
      </c>
      <c r="BK181" s="141">
        <f>ROUND(I181*H181,2)</f>
        <v>0</v>
      </c>
      <c r="BL181" s="18" t="s">
        <v>232</v>
      </c>
      <c r="BM181" s="140" t="s">
        <v>364</v>
      </c>
    </row>
    <row r="182" spans="2:65" s="1" customFormat="1" ht="11.25">
      <c r="B182" s="34"/>
      <c r="D182" s="163" t="s">
        <v>274</v>
      </c>
      <c r="F182" s="164" t="s">
        <v>365</v>
      </c>
      <c r="I182" s="165"/>
      <c r="L182" s="34"/>
      <c r="M182" s="166"/>
      <c r="T182" s="55"/>
      <c r="AT182" s="18" t="s">
        <v>274</v>
      </c>
      <c r="AU182" s="18" t="s">
        <v>233</v>
      </c>
    </row>
    <row r="183" spans="2:65" s="12" customFormat="1" ht="11.25">
      <c r="B183" s="142"/>
      <c r="D183" s="143" t="s">
        <v>249</v>
      </c>
      <c r="E183" s="144" t="s">
        <v>19</v>
      </c>
      <c r="F183" s="145" t="s">
        <v>366</v>
      </c>
      <c r="H183" s="144" t="s">
        <v>19</v>
      </c>
      <c r="I183" s="146"/>
      <c r="L183" s="142"/>
      <c r="M183" s="147"/>
      <c r="T183" s="148"/>
      <c r="AT183" s="144" t="s">
        <v>249</v>
      </c>
      <c r="AU183" s="144" t="s">
        <v>233</v>
      </c>
      <c r="AV183" s="12" t="s">
        <v>84</v>
      </c>
      <c r="AW183" s="12" t="s">
        <v>37</v>
      </c>
      <c r="AX183" s="12" t="s">
        <v>76</v>
      </c>
      <c r="AY183" s="144" t="s">
        <v>223</v>
      </c>
    </row>
    <row r="184" spans="2:65" s="13" customFormat="1" ht="11.25">
      <c r="B184" s="149"/>
      <c r="D184" s="143" t="s">
        <v>249</v>
      </c>
      <c r="E184" s="150" t="s">
        <v>19</v>
      </c>
      <c r="F184" s="151" t="s">
        <v>839</v>
      </c>
      <c r="H184" s="152">
        <v>681.54</v>
      </c>
      <c r="I184" s="153"/>
      <c r="L184" s="149"/>
      <c r="M184" s="154"/>
      <c r="T184" s="155"/>
      <c r="AT184" s="150" t="s">
        <v>249</v>
      </c>
      <c r="AU184" s="150" t="s">
        <v>233</v>
      </c>
      <c r="AV184" s="13" t="s">
        <v>87</v>
      </c>
      <c r="AW184" s="13" t="s">
        <v>37</v>
      </c>
      <c r="AX184" s="13" t="s">
        <v>76</v>
      </c>
      <c r="AY184" s="150" t="s">
        <v>223</v>
      </c>
    </row>
    <row r="185" spans="2:65" s="13" customFormat="1" ht="11.25">
      <c r="B185" s="149"/>
      <c r="D185" s="143" t="s">
        <v>249</v>
      </c>
      <c r="E185" s="150" t="s">
        <v>19</v>
      </c>
      <c r="F185" s="151" t="s">
        <v>840</v>
      </c>
      <c r="H185" s="152">
        <v>462.87</v>
      </c>
      <c r="I185" s="153"/>
      <c r="L185" s="149"/>
      <c r="M185" s="154"/>
      <c r="T185" s="155"/>
      <c r="AT185" s="150" t="s">
        <v>249</v>
      </c>
      <c r="AU185" s="150" t="s">
        <v>233</v>
      </c>
      <c r="AV185" s="13" t="s">
        <v>87</v>
      </c>
      <c r="AW185" s="13" t="s">
        <v>37</v>
      </c>
      <c r="AX185" s="13" t="s">
        <v>76</v>
      </c>
      <c r="AY185" s="150" t="s">
        <v>223</v>
      </c>
    </row>
    <row r="186" spans="2:65" s="14" customFormat="1" ht="11.25">
      <c r="B186" s="156"/>
      <c r="D186" s="143" t="s">
        <v>249</v>
      </c>
      <c r="E186" s="157" t="s">
        <v>19</v>
      </c>
      <c r="F186" s="158" t="s">
        <v>253</v>
      </c>
      <c r="H186" s="159">
        <v>1144.4100000000001</v>
      </c>
      <c r="I186" s="160"/>
      <c r="L186" s="156"/>
      <c r="M186" s="161"/>
      <c r="T186" s="162"/>
      <c r="AT186" s="157" t="s">
        <v>249</v>
      </c>
      <c r="AU186" s="157" t="s">
        <v>233</v>
      </c>
      <c r="AV186" s="14" t="s">
        <v>232</v>
      </c>
      <c r="AW186" s="14" t="s">
        <v>37</v>
      </c>
      <c r="AX186" s="14" t="s">
        <v>84</v>
      </c>
      <c r="AY186" s="157" t="s">
        <v>223</v>
      </c>
    </row>
    <row r="187" spans="2:65" s="1" customFormat="1" ht="33" customHeight="1">
      <c r="B187" s="34"/>
      <c r="C187" s="129" t="s">
        <v>334</v>
      </c>
      <c r="D187" s="129" t="s">
        <v>227</v>
      </c>
      <c r="E187" s="130" t="s">
        <v>841</v>
      </c>
      <c r="F187" s="131" t="s">
        <v>842</v>
      </c>
      <c r="G187" s="132" t="s">
        <v>271</v>
      </c>
      <c r="H187" s="133">
        <v>1297.7550000000001</v>
      </c>
      <c r="I187" s="134"/>
      <c r="J187" s="135">
        <f>ROUND(I187*H187,2)</f>
        <v>0</v>
      </c>
      <c r="K187" s="131" t="s">
        <v>272</v>
      </c>
      <c r="L187" s="34"/>
      <c r="M187" s="136" t="s">
        <v>19</v>
      </c>
      <c r="N187" s="137" t="s">
        <v>47</v>
      </c>
      <c r="P187" s="138">
        <f>O187*H187</f>
        <v>0</v>
      </c>
      <c r="Q187" s="138">
        <v>0</v>
      </c>
      <c r="R187" s="138">
        <f>Q187*H187</f>
        <v>0</v>
      </c>
      <c r="S187" s="138">
        <v>0</v>
      </c>
      <c r="T187" s="139">
        <f>S187*H187</f>
        <v>0</v>
      </c>
      <c r="AR187" s="140" t="s">
        <v>232</v>
      </c>
      <c r="AT187" s="140" t="s">
        <v>227</v>
      </c>
      <c r="AU187" s="140" t="s">
        <v>233</v>
      </c>
      <c r="AY187" s="18" t="s">
        <v>223</v>
      </c>
      <c r="BE187" s="141">
        <f>IF(N187="základní",J187,0)</f>
        <v>0</v>
      </c>
      <c r="BF187" s="141">
        <f>IF(N187="snížená",J187,0)</f>
        <v>0</v>
      </c>
      <c r="BG187" s="141">
        <f>IF(N187="zákl. přenesená",J187,0)</f>
        <v>0</v>
      </c>
      <c r="BH187" s="141">
        <f>IF(N187="sníž. přenesená",J187,0)</f>
        <v>0</v>
      </c>
      <c r="BI187" s="141">
        <f>IF(N187="nulová",J187,0)</f>
        <v>0</v>
      </c>
      <c r="BJ187" s="18" t="s">
        <v>84</v>
      </c>
      <c r="BK187" s="141">
        <f>ROUND(I187*H187,2)</f>
        <v>0</v>
      </c>
      <c r="BL187" s="18" t="s">
        <v>232</v>
      </c>
      <c r="BM187" s="140" t="s">
        <v>843</v>
      </c>
    </row>
    <row r="188" spans="2:65" s="1" customFormat="1" ht="11.25">
      <c r="B188" s="34"/>
      <c r="D188" s="163" t="s">
        <v>274</v>
      </c>
      <c r="F188" s="164" t="s">
        <v>844</v>
      </c>
      <c r="I188" s="165"/>
      <c r="L188" s="34"/>
      <c r="M188" s="166"/>
      <c r="T188" s="55"/>
      <c r="AT188" s="18" t="s">
        <v>274</v>
      </c>
      <c r="AU188" s="18" t="s">
        <v>233</v>
      </c>
    </row>
    <row r="189" spans="2:65" s="12" customFormat="1" ht="11.25">
      <c r="B189" s="142"/>
      <c r="D189" s="143" t="s">
        <v>249</v>
      </c>
      <c r="E189" s="144" t="s">
        <v>19</v>
      </c>
      <c r="F189" s="145" t="s">
        <v>366</v>
      </c>
      <c r="H189" s="144" t="s">
        <v>19</v>
      </c>
      <c r="I189" s="146"/>
      <c r="L189" s="142"/>
      <c r="M189" s="147"/>
      <c r="T189" s="148"/>
      <c r="AT189" s="144" t="s">
        <v>249</v>
      </c>
      <c r="AU189" s="144" t="s">
        <v>233</v>
      </c>
      <c r="AV189" s="12" t="s">
        <v>84</v>
      </c>
      <c r="AW189" s="12" t="s">
        <v>37</v>
      </c>
      <c r="AX189" s="12" t="s">
        <v>76</v>
      </c>
      <c r="AY189" s="144" t="s">
        <v>223</v>
      </c>
    </row>
    <row r="190" spans="2:65" s="13" customFormat="1" ht="11.25">
      <c r="B190" s="149"/>
      <c r="D190" s="143" t="s">
        <v>249</v>
      </c>
      <c r="E190" s="150" t="s">
        <v>19</v>
      </c>
      <c r="F190" s="151" t="s">
        <v>845</v>
      </c>
      <c r="H190" s="152">
        <v>1051.7249999999999</v>
      </c>
      <c r="I190" s="153"/>
      <c r="L190" s="149"/>
      <c r="M190" s="154"/>
      <c r="T190" s="155"/>
      <c r="AT190" s="150" t="s">
        <v>249</v>
      </c>
      <c r="AU190" s="150" t="s">
        <v>233</v>
      </c>
      <c r="AV190" s="13" t="s">
        <v>87</v>
      </c>
      <c r="AW190" s="13" t="s">
        <v>37</v>
      </c>
      <c r="AX190" s="13" t="s">
        <v>76</v>
      </c>
      <c r="AY190" s="150" t="s">
        <v>223</v>
      </c>
    </row>
    <row r="191" spans="2:65" s="12" customFormat="1" ht="11.25">
      <c r="B191" s="142"/>
      <c r="D191" s="143" t="s">
        <v>249</v>
      </c>
      <c r="E191" s="144" t="s">
        <v>19</v>
      </c>
      <c r="F191" s="145" t="s">
        <v>387</v>
      </c>
      <c r="H191" s="144" t="s">
        <v>19</v>
      </c>
      <c r="I191" s="146"/>
      <c r="L191" s="142"/>
      <c r="M191" s="147"/>
      <c r="T191" s="148"/>
      <c r="AT191" s="144" t="s">
        <v>249</v>
      </c>
      <c r="AU191" s="144" t="s">
        <v>233</v>
      </c>
      <c r="AV191" s="12" t="s">
        <v>84</v>
      </c>
      <c r="AW191" s="12" t="s">
        <v>37</v>
      </c>
      <c r="AX191" s="12" t="s">
        <v>76</v>
      </c>
      <c r="AY191" s="144" t="s">
        <v>223</v>
      </c>
    </row>
    <row r="192" spans="2:65" s="13" customFormat="1" ht="11.25">
      <c r="B192" s="149"/>
      <c r="D192" s="143" t="s">
        <v>249</v>
      </c>
      <c r="E192" s="150" t="s">
        <v>19</v>
      </c>
      <c r="F192" s="151" t="s">
        <v>810</v>
      </c>
      <c r="H192" s="152">
        <v>246.03</v>
      </c>
      <c r="I192" s="153"/>
      <c r="L192" s="149"/>
      <c r="M192" s="154"/>
      <c r="T192" s="155"/>
      <c r="AT192" s="150" t="s">
        <v>249</v>
      </c>
      <c r="AU192" s="150" t="s">
        <v>233</v>
      </c>
      <c r="AV192" s="13" t="s">
        <v>87</v>
      </c>
      <c r="AW192" s="13" t="s">
        <v>37</v>
      </c>
      <c r="AX192" s="13" t="s">
        <v>76</v>
      </c>
      <c r="AY192" s="150" t="s">
        <v>223</v>
      </c>
    </row>
    <row r="193" spans="2:65" s="14" customFormat="1" ht="11.25">
      <c r="B193" s="156"/>
      <c r="D193" s="143" t="s">
        <v>249</v>
      </c>
      <c r="E193" s="157" t="s">
        <v>19</v>
      </c>
      <c r="F193" s="158" t="s">
        <v>253</v>
      </c>
      <c r="H193" s="159">
        <v>1297.7550000000001</v>
      </c>
      <c r="I193" s="160"/>
      <c r="L193" s="156"/>
      <c r="M193" s="161"/>
      <c r="T193" s="162"/>
      <c r="AT193" s="157" t="s">
        <v>249</v>
      </c>
      <c r="AU193" s="157" t="s">
        <v>233</v>
      </c>
      <c r="AV193" s="14" t="s">
        <v>232</v>
      </c>
      <c r="AW193" s="14" t="s">
        <v>37</v>
      </c>
      <c r="AX193" s="14" t="s">
        <v>84</v>
      </c>
      <c r="AY193" s="157" t="s">
        <v>223</v>
      </c>
    </row>
    <row r="194" spans="2:65" s="1" customFormat="1" ht="33" customHeight="1">
      <c r="B194" s="34"/>
      <c r="C194" s="129" t="s">
        <v>340</v>
      </c>
      <c r="D194" s="129" t="s">
        <v>227</v>
      </c>
      <c r="E194" s="130" t="s">
        <v>377</v>
      </c>
      <c r="F194" s="131" t="s">
        <v>378</v>
      </c>
      <c r="G194" s="132" t="s">
        <v>271</v>
      </c>
      <c r="H194" s="133">
        <v>212.565</v>
      </c>
      <c r="I194" s="134"/>
      <c r="J194" s="135">
        <f>ROUND(I194*H194,2)</f>
        <v>0</v>
      </c>
      <c r="K194" s="131" t="s">
        <v>272</v>
      </c>
      <c r="L194" s="34"/>
      <c r="M194" s="136" t="s">
        <v>19</v>
      </c>
      <c r="N194" s="137" t="s">
        <v>47</v>
      </c>
      <c r="P194" s="138">
        <f>O194*H194</f>
        <v>0</v>
      </c>
      <c r="Q194" s="138">
        <v>0</v>
      </c>
      <c r="R194" s="138">
        <f>Q194*H194</f>
        <v>0</v>
      </c>
      <c r="S194" s="138">
        <v>0</v>
      </c>
      <c r="T194" s="139">
        <f>S194*H194</f>
        <v>0</v>
      </c>
      <c r="AR194" s="140" t="s">
        <v>232</v>
      </c>
      <c r="AT194" s="140" t="s">
        <v>227</v>
      </c>
      <c r="AU194" s="140" t="s">
        <v>233</v>
      </c>
      <c r="AY194" s="18" t="s">
        <v>223</v>
      </c>
      <c r="BE194" s="141">
        <f>IF(N194="základní",J194,0)</f>
        <v>0</v>
      </c>
      <c r="BF194" s="141">
        <f>IF(N194="snížená",J194,0)</f>
        <v>0</v>
      </c>
      <c r="BG194" s="141">
        <f>IF(N194="zákl. přenesená",J194,0)</f>
        <v>0</v>
      </c>
      <c r="BH194" s="141">
        <f>IF(N194="sníž. přenesená",J194,0)</f>
        <v>0</v>
      </c>
      <c r="BI194" s="141">
        <f>IF(N194="nulová",J194,0)</f>
        <v>0</v>
      </c>
      <c r="BJ194" s="18" t="s">
        <v>84</v>
      </c>
      <c r="BK194" s="141">
        <f>ROUND(I194*H194,2)</f>
        <v>0</v>
      </c>
      <c r="BL194" s="18" t="s">
        <v>232</v>
      </c>
      <c r="BM194" s="140" t="s">
        <v>379</v>
      </c>
    </row>
    <row r="195" spans="2:65" s="1" customFormat="1" ht="11.25">
      <c r="B195" s="34"/>
      <c r="D195" s="163" t="s">
        <v>274</v>
      </c>
      <c r="F195" s="164" t="s">
        <v>380</v>
      </c>
      <c r="I195" s="165"/>
      <c r="L195" s="34"/>
      <c r="M195" s="166"/>
      <c r="T195" s="55"/>
      <c r="AT195" s="18" t="s">
        <v>274</v>
      </c>
      <c r="AU195" s="18" t="s">
        <v>233</v>
      </c>
    </row>
    <row r="196" spans="2:65" s="12" customFormat="1" ht="11.25">
      <c r="B196" s="142"/>
      <c r="D196" s="143" t="s">
        <v>249</v>
      </c>
      <c r="E196" s="144" t="s">
        <v>19</v>
      </c>
      <c r="F196" s="145" t="s">
        <v>366</v>
      </c>
      <c r="H196" s="144" t="s">
        <v>19</v>
      </c>
      <c r="I196" s="146"/>
      <c r="L196" s="142"/>
      <c r="M196" s="147"/>
      <c r="T196" s="148"/>
      <c r="AT196" s="144" t="s">
        <v>249</v>
      </c>
      <c r="AU196" s="144" t="s">
        <v>233</v>
      </c>
      <c r="AV196" s="12" t="s">
        <v>84</v>
      </c>
      <c r="AW196" s="12" t="s">
        <v>37</v>
      </c>
      <c r="AX196" s="12" t="s">
        <v>76</v>
      </c>
      <c r="AY196" s="144" t="s">
        <v>223</v>
      </c>
    </row>
    <row r="197" spans="2:65" s="13" customFormat="1" ht="11.25">
      <c r="B197" s="149"/>
      <c r="D197" s="143" t="s">
        <v>249</v>
      </c>
      <c r="E197" s="150" t="s">
        <v>19</v>
      </c>
      <c r="F197" s="151" t="s">
        <v>846</v>
      </c>
      <c r="H197" s="152">
        <v>209.23500000000001</v>
      </c>
      <c r="I197" s="153"/>
      <c r="L197" s="149"/>
      <c r="M197" s="154"/>
      <c r="T197" s="155"/>
      <c r="AT197" s="150" t="s">
        <v>249</v>
      </c>
      <c r="AU197" s="150" t="s">
        <v>233</v>
      </c>
      <c r="AV197" s="13" t="s">
        <v>87</v>
      </c>
      <c r="AW197" s="13" t="s">
        <v>37</v>
      </c>
      <c r="AX197" s="13" t="s">
        <v>76</v>
      </c>
      <c r="AY197" s="150" t="s">
        <v>223</v>
      </c>
    </row>
    <row r="198" spans="2:65" s="13" customFormat="1" ht="11.25">
      <c r="B198" s="149"/>
      <c r="D198" s="143" t="s">
        <v>249</v>
      </c>
      <c r="E198" s="150" t="s">
        <v>19</v>
      </c>
      <c r="F198" s="151" t="s">
        <v>847</v>
      </c>
      <c r="H198" s="152">
        <v>3.33</v>
      </c>
      <c r="I198" s="153"/>
      <c r="L198" s="149"/>
      <c r="M198" s="154"/>
      <c r="T198" s="155"/>
      <c r="AT198" s="150" t="s">
        <v>249</v>
      </c>
      <c r="AU198" s="150" t="s">
        <v>233</v>
      </c>
      <c r="AV198" s="13" t="s">
        <v>87</v>
      </c>
      <c r="AW198" s="13" t="s">
        <v>37</v>
      </c>
      <c r="AX198" s="13" t="s">
        <v>76</v>
      </c>
      <c r="AY198" s="150" t="s">
        <v>223</v>
      </c>
    </row>
    <row r="199" spans="2:65" s="14" customFormat="1" ht="11.25">
      <c r="B199" s="156"/>
      <c r="D199" s="143" t="s">
        <v>249</v>
      </c>
      <c r="E199" s="157" t="s">
        <v>19</v>
      </c>
      <c r="F199" s="158" t="s">
        <v>253</v>
      </c>
      <c r="H199" s="159">
        <v>212.565</v>
      </c>
      <c r="I199" s="160"/>
      <c r="L199" s="156"/>
      <c r="M199" s="161"/>
      <c r="T199" s="162"/>
      <c r="AT199" s="157" t="s">
        <v>249</v>
      </c>
      <c r="AU199" s="157" t="s">
        <v>233</v>
      </c>
      <c r="AV199" s="14" t="s">
        <v>232</v>
      </c>
      <c r="AW199" s="14" t="s">
        <v>37</v>
      </c>
      <c r="AX199" s="14" t="s">
        <v>84</v>
      </c>
      <c r="AY199" s="157" t="s">
        <v>223</v>
      </c>
    </row>
    <row r="200" spans="2:65" s="1" customFormat="1" ht="33" customHeight="1">
      <c r="B200" s="34"/>
      <c r="C200" s="129" t="s">
        <v>346</v>
      </c>
      <c r="D200" s="129" t="s">
        <v>227</v>
      </c>
      <c r="E200" s="130" t="s">
        <v>383</v>
      </c>
      <c r="F200" s="131" t="s">
        <v>384</v>
      </c>
      <c r="G200" s="132" t="s">
        <v>271</v>
      </c>
      <c r="H200" s="133">
        <v>4137.08</v>
      </c>
      <c r="I200" s="134"/>
      <c r="J200" s="135">
        <f>ROUND(I200*H200,2)</f>
        <v>0</v>
      </c>
      <c r="K200" s="131" t="s">
        <v>272</v>
      </c>
      <c r="L200" s="34"/>
      <c r="M200" s="136" t="s">
        <v>19</v>
      </c>
      <c r="N200" s="137" t="s">
        <v>47</v>
      </c>
      <c r="P200" s="138">
        <f>O200*H200</f>
        <v>0</v>
      </c>
      <c r="Q200" s="138">
        <v>0</v>
      </c>
      <c r="R200" s="138">
        <f>Q200*H200</f>
        <v>0</v>
      </c>
      <c r="S200" s="138">
        <v>0</v>
      </c>
      <c r="T200" s="139">
        <f>S200*H200</f>
        <v>0</v>
      </c>
      <c r="AR200" s="140" t="s">
        <v>232</v>
      </c>
      <c r="AT200" s="140" t="s">
        <v>227</v>
      </c>
      <c r="AU200" s="140" t="s">
        <v>233</v>
      </c>
      <c r="AY200" s="18" t="s">
        <v>223</v>
      </c>
      <c r="BE200" s="141">
        <f>IF(N200="základní",J200,0)</f>
        <v>0</v>
      </c>
      <c r="BF200" s="141">
        <f>IF(N200="snížená",J200,0)</f>
        <v>0</v>
      </c>
      <c r="BG200" s="141">
        <f>IF(N200="zákl. přenesená",J200,0)</f>
        <v>0</v>
      </c>
      <c r="BH200" s="141">
        <f>IF(N200="sníž. přenesená",J200,0)</f>
        <v>0</v>
      </c>
      <c r="BI200" s="141">
        <f>IF(N200="nulová",J200,0)</f>
        <v>0</v>
      </c>
      <c r="BJ200" s="18" t="s">
        <v>84</v>
      </c>
      <c r="BK200" s="141">
        <f>ROUND(I200*H200,2)</f>
        <v>0</v>
      </c>
      <c r="BL200" s="18" t="s">
        <v>232</v>
      </c>
      <c r="BM200" s="140" t="s">
        <v>848</v>
      </c>
    </row>
    <row r="201" spans="2:65" s="1" customFormat="1" ht="11.25">
      <c r="B201" s="34"/>
      <c r="D201" s="163" t="s">
        <v>274</v>
      </c>
      <c r="F201" s="164" t="s">
        <v>386</v>
      </c>
      <c r="I201" s="165"/>
      <c r="L201" s="34"/>
      <c r="M201" s="166"/>
      <c r="T201" s="55"/>
      <c r="AT201" s="18" t="s">
        <v>274</v>
      </c>
      <c r="AU201" s="18" t="s">
        <v>233</v>
      </c>
    </row>
    <row r="202" spans="2:65" s="12" customFormat="1" ht="11.25">
      <c r="B202" s="142"/>
      <c r="D202" s="143" t="s">
        <v>249</v>
      </c>
      <c r="E202" s="144" t="s">
        <v>19</v>
      </c>
      <c r="F202" s="145" t="s">
        <v>387</v>
      </c>
      <c r="H202" s="144" t="s">
        <v>19</v>
      </c>
      <c r="I202" s="146"/>
      <c r="L202" s="142"/>
      <c r="M202" s="147"/>
      <c r="T202" s="148"/>
      <c r="AT202" s="144" t="s">
        <v>249</v>
      </c>
      <c r="AU202" s="144" t="s">
        <v>233</v>
      </c>
      <c r="AV202" s="12" t="s">
        <v>84</v>
      </c>
      <c r="AW202" s="12" t="s">
        <v>37</v>
      </c>
      <c r="AX202" s="12" t="s">
        <v>76</v>
      </c>
      <c r="AY202" s="144" t="s">
        <v>223</v>
      </c>
    </row>
    <row r="203" spans="2:65" s="13" customFormat="1" ht="11.25">
      <c r="B203" s="149"/>
      <c r="D203" s="143" t="s">
        <v>249</v>
      </c>
      <c r="E203" s="150" t="s">
        <v>19</v>
      </c>
      <c r="F203" s="151" t="s">
        <v>849</v>
      </c>
      <c r="H203" s="152">
        <v>444.86</v>
      </c>
      <c r="I203" s="153"/>
      <c r="L203" s="149"/>
      <c r="M203" s="154"/>
      <c r="T203" s="155"/>
      <c r="AT203" s="150" t="s">
        <v>249</v>
      </c>
      <c r="AU203" s="150" t="s">
        <v>233</v>
      </c>
      <c r="AV203" s="13" t="s">
        <v>87</v>
      </c>
      <c r="AW203" s="13" t="s">
        <v>37</v>
      </c>
      <c r="AX203" s="13" t="s">
        <v>76</v>
      </c>
      <c r="AY203" s="150" t="s">
        <v>223</v>
      </c>
    </row>
    <row r="204" spans="2:65" s="13" customFormat="1" ht="11.25">
      <c r="B204" s="149"/>
      <c r="D204" s="143" t="s">
        <v>249</v>
      </c>
      <c r="E204" s="150" t="s">
        <v>19</v>
      </c>
      <c r="F204" s="151" t="s">
        <v>850</v>
      </c>
      <c r="H204" s="152">
        <v>7.08</v>
      </c>
      <c r="I204" s="153"/>
      <c r="L204" s="149"/>
      <c r="M204" s="154"/>
      <c r="T204" s="155"/>
      <c r="AT204" s="150" t="s">
        <v>249</v>
      </c>
      <c r="AU204" s="150" t="s">
        <v>233</v>
      </c>
      <c r="AV204" s="13" t="s">
        <v>87</v>
      </c>
      <c r="AW204" s="13" t="s">
        <v>37</v>
      </c>
      <c r="AX204" s="13" t="s">
        <v>76</v>
      </c>
      <c r="AY204" s="150" t="s">
        <v>223</v>
      </c>
    </row>
    <row r="205" spans="2:65" s="13" customFormat="1" ht="11.25">
      <c r="B205" s="149"/>
      <c r="D205" s="143" t="s">
        <v>249</v>
      </c>
      <c r="E205" s="150" t="s">
        <v>19</v>
      </c>
      <c r="F205" s="151" t="s">
        <v>851</v>
      </c>
      <c r="H205" s="152">
        <v>2236.1</v>
      </c>
      <c r="I205" s="153"/>
      <c r="L205" s="149"/>
      <c r="M205" s="154"/>
      <c r="T205" s="155"/>
      <c r="AT205" s="150" t="s">
        <v>249</v>
      </c>
      <c r="AU205" s="150" t="s">
        <v>233</v>
      </c>
      <c r="AV205" s="13" t="s">
        <v>87</v>
      </c>
      <c r="AW205" s="13" t="s">
        <v>37</v>
      </c>
      <c r="AX205" s="13" t="s">
        <v>76</v>
      </c>
      <c r="AY205" s="150" t="s">
        <v>223</v>
      </c>
    </row>
    <row r="206" spans="2:65" s="13" customFormat="1" ht="11.25">
      <c r="B206" s="149"/>
      <c r="D206" s="143" t="s">
        <v>249</v>
      </c>
      <c r="E206" s="150" t="s">
        <v>19</v>
      </c>
      <c r="F206" s="151" t="s">
        <v>852</v>
      </c>
      <c r="H206" s="152">
        <v>1449.04</v>
      </c>
      <c r="I206" s="153"/>
      <c r="L206" s="149"/>
      <c r="M206" s="154"/>
      <c r="T206" s="155"/>
      <c r="AT206" s="150" t="s">
        <v>249</v>
      </c>
      <c r="AU206" s="150" t="s">
        <v>233</v>
      </c>
      <c r="AV206" s="13" t="s">
        <v>87</v>
      </c>
      <c r="AW206" s="13" t="s">
        <v>37</v>
      </c>
      <c r="AX206" s="13" t="s">
        <v>76</v>
      </c>
      <c r="AY206" s="150" t="s">
        <v>223</v>
      </c>
    </row>
    <row r="207" spans="2:65" s="14" customFormat="1" ht="11.25">
      <c r="B207" s="156"/>
      <c r="D207" s="143" t="s">
        <v>249</v>
      </c>
      <c r="E207" s="157" t="s">
        <v>19</v>
      </c>
      <c r="F207" s="158" t="s">
        <v>253</v>
      </c>
      <c r="H207" s="159">
        <v>4137.08</v>
      </c>
      <c r="I207" s="160"/>
      <c r="L207" s="156"/>
      <c r="M207" s="161"/>
      <c r="T207" s="162"/>
      <c r="AT207" s="157" t="s">
        <v>249</v>
      </c>
      <c r="AU207" s="157" t="s">
        <v>233</v>
      </c>
      <c r="AV207" s="14" t="s">
        <v>232</v>
      </c>
      <c r="AW207" s="14" t="s">
        <v>37</v>
      </c>
      <c r="AX207" s="14" t="s">
        <v>84</v>
      </c>
      <c r="AY207" s="157" t="s">
        <v>223</v>
      </c>
    </row>
    <row r="208" spans="2:65" s="1" customFormat="1" ht="37.9" customHeight="1">
      <c r="B208" s="34"/>
      <c r="C208" s="129" t="s">
        <v>353</v>
      </c>
      <c r="D208" s="129" t="s">
        <v>227</v>
      </c>
      <c r="E208" s="130" t="s">
        <v>392</v>
      </c>
      <c r="F208" s="131" t="s">
        <v>393</v>
      </c>
      <c r="G208" s="132" t="s">
        <v>271</v>
      </c>
      <c r="H208" s="133">
        <v>1642.7249999999999</v>
      </c>
      <c r="I208" s="134"/>
      <c r="J208" s="135">
        <f>ROUND(I208*H208,2)</f>
        <v>0</v>
      </c>
      <c r="K208" s="131" t="s">
        <v>272</v>
      </c>
      <c r="L208" s="34"/>
      <c r="M208" s="136" t="s">
        <v>19</v>
      </c>
      <c r="N208" s="137" t="s">
        <v>47</v>
      </c>
      <c r="P208" s="138">
        <f>O208*H208</f>
        <v>0</v>
      </c>
      <c r="Q208" s="138">
        <v>0</v>
      </c>
      <c r="R208" s="138">
        <f>Q208*H208</f>
        <v>0</v>
      </c>
      <c r="S208" s="138">
        <v>0</v>
      </c>
      <c r="T208" s="139">
        <f>S208*H208</f>
        <v>0</v>
      </c>
      <c r="AR208" s="140" t="s">
        <v>232</v>
      </c>
      <c r="AT208" s="140" t="s">
        <v>227</v>
      </c>
      <c r="AU208" s="140" t="s">
        <v>233</v>
      </c>
      <c r="AY208" s="18" t="s">
        <v>223</v>
      </c>
      <c r="BE208" s="141">
        <f>IF(N208="základní",J208,0)</f>
        <v>0</v>
      </c>
      <c r="BF208" s="141">
        <f>IF(N208="snížená",J208,0)</f>
        <v>0</v>
      </c>
      <c r="BG208" s="141">
        <f>IF(N208="zákl. přenesená",J208,0)</f>
        <v>0</v>
      </c>
      <c r="BH208" s="141">
        <f>IF(N208="sníž. přenesená",J208,0)</f>
        <v>0</v>
      </c>
      <c r="BI208" s="141">
        <f>IF(N208="nulová",J208,0)</f>
        <v>0</v>
      </c>
      <c r="BJ208" s="18" t="s">
        <v>84</v>
      </c>
      <c r="BK208" s="141">
        <f>ROUND(I208*H208,2)</f>
        <v>0</v>
      </c>
      <c r="BL208" s="18" t="s">
        <v>232</v>
      </c>
      <c r="BM208" s="140" t="s">
        <v>853</v>
      </c>
    </row>
    <row r="209" spans="2:65" s="1" customFormat="1" ht="11.25">
      <c r="B209" s="34"/>
      <c r="D209" s="163" t="s">
        <v>274</v>
      </c>
      <c r="F209" s="164" t="s">
        <v>395</v>
      </c>
      <c r="I209" s="165"/>
      <c r="L209" s="34"/>
      <c r="M209" s="166"/>
      <c r="T209" s="55"/>
      <c r="AT209" s="18" t="s">
        <v>274</v>
      </c>
      <c r="AU209" s="18" t="s">
        <v>233</v>
      </c>
    </row>
    <row r="210" spans="2:65" s="12" customFormat="1" ht="11.25">
      <c r="B210" s="142"/>
      <c r="D210" s="143" t="s">
        <v>249</v>
      </c>
      <c r="E210" s="144" t="s">
        <v>19</v>
      </c>
      <c r="F210" s="145" t="s">
        <v>366</v>
      </c>
      <c r="H210" s="144" t="s">
        <v>19</v>
      </c>
      <c r="I210" s="146"/>
      <c r="L210" s="142"/>
      <c r="M210" s="147"/>
      <c r="T210" s="148"/>
      <c r="AT210" s="144" t="s">
        <v>249</v>
      </c>
      <c r="AU210" s="144" t="s">
        <v>233</v>
      </c>
      <c r="AV210" s="12" t="s">
        <v>84</v>
      </c>
      <c r="AW210" s="12" t="s">
        <v>37</v>
      </c>
      <c r="AX210" s="12" t="s">
        <v>76</v>
      </c>
      <c r="AY210" s="144" t="s">
        <v>223</v>
      </c>
    </row>
    <row r="211" spans="2:65" s="13" customFormat="1" ht="11.25">
      <c r="B211" s="149"/>
      <c r="D211" s="143" t="s">
        <v>249</v>
      </c>
      <c r="E211" s="150" t="s">
        <v>19</v>
      </c>
      <c r="F211" s="151" t="s">
        <v>854</v>
      </c>
      <c r="H211" s="152">
        <v>644.70000000000005</v>
      </c>
      <c r="I211" s="153"/>
      <c r="L211" s="149"/>
      <c r="M211" s="154"/>
      <c r="T211" s="155"/>
      <c r="AT211" s="150" t="s">
        <v>249</v>
      </c>
      <c r="AU211" s="150" t="s">
        <v>233</v>
      </c>
      <c r="AV211" s="13" t="s">
        <v>87</v>
      </c>
      <c r="AW211" s="13" t="s">
        <v>37</v>
      </c>
      <c r="AX211" s="13" t="s">
        <v>76</v>
      </c>
      <c r="AY211" s="150" t="s">
        <v>223</v>
      </c>
    </row>
    <row r="212" spans="2:65" s="13" customFormat="1" ht="11.25">
      <c r="B212" s="149"/>
      <c r="D212" s="143" t="s">
        <v>249</v>
      </c>
      <c r="E212" s="150" t="s">
        <v>19</v>
      </c>
      <c r="F212" s="151" t="s">
        <v>855</v>
      </c>
      <c r="H212" s="152">
        <v>994.875</v>
      </c>
      <c r="I212" s="153"/>
      <c r="L212" s="149"/>
      <c r="M212" s="154"/>
      <c r="T212" s="155"/>
      <c r="AT212" s="150" t="s">
        <v>249</v>
      </c>
      <c r="AU212" s="150" t="s">
        <v>233</v>
      </c>
      <c r="AV212" s="13" t="s">
        <v>87</v>
      </c>
      <c r="AW212" s="13" t="s">
        <v>37</v>
      </c>
      <c r="AX212" s="13" t="s">
        <v>76</v>
      </c>
      <c r="AY212" s="150" t="s">
        <v>223</v>
      </c>
    </row>
    <row r="213" spans="2:65" s="13" customFormat="1" ht="11.25">
      <c r="B213" s="149"/>
      <c r="D213" s="143" t="s">
        <v>249</v>
      </c>
      <c r="E213" s="150" t="s">
        <v>19</v>
      </c>
      <c r="F213" s="151" t="s">
        <v>856</v>
      </c>
      <c r="H213" s="152">
        <v>3.15</v>
      </c>
      <c r="I213" s="153"/>
      <c r="L213" s="149"/>
      <c r="M213" s="154"/>
      <c r="T213" s="155"/>
      <c r="AT213" s="150" t="s">
        <v>249</v>
      </c>
      <c r="AU213" s="150" t="s">
        <v>233</v>
      </c>
      <c r="AV213" s="13" t="s">
        <v>87</v>
      </c>
      <c r="AW213" s="13" t="s">
        <v>37</v>
      </c>
      <c r="AX213" s="13" t="s">
        <v>76</v>
      </c>
      <c r="AY213" s="150" t="s">
        <v>223</v>
      </c>
    </row>
    <row r="214" spans="2:65" s="14" customFormat="1" ht="11.25">
      <c r="B214" s="156"/>
      <c r="D214" s="143" t="s">
        <v>249</v>
      </c>
      <c r="E214" s="157" t="s">
        <v>19</v>
      </c>
      <c r="F214" s="158" t="s">
        <v>253</v>
      </c>
      <c r="H214" s="159">
        <v>1642.7249999999999</v>
      </c>
      <c r="I214" s="160"/>
      <c r="L214" s="156"/>
      <c r="M214" s="161"/>
      <c r="T214" s="162"/>
      <c r="AT214" s="157" t="s">
        <v>249</v>
      </c>
      <c r="AU214" s="157" t="s">
        <v>233</v>
      </c>
      <c r="AV214" s="14" t="s">
        <v>232</v>
      </c>
      <c r="AW214" s="14" t="s">
        <v>37</v>
      </c>
      <c r="AX214" s="14" t="s">
        <v>84</v>
      </c>
      <c r="AY214" s="157" t="s">
        <v>223</v>
      </c>
    </row>
    <row r="215" spans="2:65" s="1" customFormat="1" ht="37.9" customHeight="1">
      <c r="B215" s="34"/>
      <c r="C215" s="129" t="s">
        <v>361</v>
      </c>
      <c r="D215" s="129" t="s">
        <v>227</v>
      </c>
      <c r="E215" s="130" t="s">
        <v>398</v>
      </c>
      <c r="F215" s="131" t="s">
        <v>399</v>
      </c>
      <c r="G215" s="132" t="s">
        <v>271</v>
      </c>
      <c r="H215" s="133">
        <v>197.92500000000001</v>
      </c>
      <c r="I215" s="134"/>
      <c r="J215" s="135">
        <f>ROUND(I215*H215,2)</f>
        <v>0</v>
      </c>
      <c r="K215" s="131" t="s">
        <v>272</v>
      </c>
      <c r="L215" s="34"/>
      <c r="M215" s="136" t="s">
        <v>19</v>
      </c>
      <c r="N215" s="137" t="s">
        <v>47</v>
      </c>
      <c r="P215" s="138">
        <f>O215*H215</f>
        <v>0</v>
      </c>
      <c r="Q215" s="138">
        <v>0</v>
      </c>
      <c r="R215" s="138">
        <f>Q215*H215</f>
        <v>0</v>
      </c>
      <c r="S215" s="138">
        <v>0</v>
      </c>
      <c r="T215" s="139">
        <f>S215*H215</f>
        <v>0</v>
      </c>
      <c r="AR215" s="140" t="s">
        <v>232</v>
      </c>
      <c r="AT215" s="140" t="s">
        <v>227</v>
      </c>
      <c r="AU215" s="140" t="s">
        <v>233</v>
      </c>
      <c r="AY215" s="18" t="s">
        <v>223</v>
      </c>
      <c r="BE215" s="141">
        <f>IF(N215="základní",J215,0)</f>
        <v>0</v>
      </c>
      <c r="BF215" s="141">
        <f>IF(N215="snížená",J215,0)</f>
        <v>0</v>
      </c>
      <c r="BG215" s="141">
        <f>IF(N215="zákl. přenesená",J215,0)</f>
        <v>0</v>
      </c>
      <c r="BH215" s="141">
        <f>IF(N215="sníž. přenesená",J215,0)</f>
        <v>0</v>
      </c>
      <c r="BI215" s="141">
        <f>IF(N215="nulová",J215,0)</f>
        <v>0</v>
      </c>
      <c r="BJ215" s="18" t="s">
        <v>84</v>
      </c>
      <c r="BK215" s="141">
        <f>ROUND(I215*H215,2)</f>
        <v>0</v>
      </c>
      <c r="BL215" s="18" t="s">
        <v>232</v>
      </c>
      <c r="BM215" s="140" t="s">
        <v>857</v>
      </c>
    </row>
    <row r="216" spans="2:65" s="1" customFormat="1" ht="11.25">
      <c r="B216" s="34"/>
      <c r="D216" s="163" t="s">
        <v>274</v>
      </c>
      <c r="F216" s="164" t="s">
        <v>401</v>
      </c>
      <c r="I216" s="165"/>
      <c r="L216" s="34"/>
      <c r="M216" s="166"/>
      <c r="T216" s="55"/>
      <c r="AT216" s="18" t="s">
        <v>274</v>
      </c>
      <c r="AU216" s="18" t="s">
        <v>233</v>
      </c>
    </row>
    <row r="217" spans="2:65" s="12" customFormat="1" ht="11.25">
      <c r="B217" s="142"/>
      <c r="D217" s="143" t="s">
        <v>249</v>
      </c>
      <c r="E217" s="144" t="s">
        <v>19</v>
      </c>
      <c r="F217" s="145" t="s">
        <v>366</v>
      </c>
      <c r="H217" s="144" t="s">
        <v>19</v>
      </c>
      <c r="I217" s="146"/>
      <c r="L217" s="142"/>
      <c r="M217" s="147"/>
      <c r="T217" s="148"/>
      <c r="AT217" s="144" t="s">
        <v>249</v>
      </c>
      <c r="AU217" s="144" t="s">
        <v>233</v>
      </c>
      <c r="AV217" s="12" t="s">
        <v>84</v>
      </c>
      <c r="AW217" s="12" t="s">
        <v>37</v>
      </c>
      <c r="AX217" s="12" t="s">
        <v>76</v>
      </c>
      <c r="AY217" s="144" t="s">
        <v>223</v>
      </c>
    </row>
    <row r="218" spans="2:65" s="13" customFormat="1" ht="11.25">
      <c r="B218" s="149"/>
      <c r="D218" s="143" t="s">
        <v>249</v>
      </c>
      <c r="E218" s="150" t="s">
        <v>19</v>
      </c>
      <c r="F218" s="151" t="s">
        <v>858</v>
      </c>
      <c r="H218" s="152">
        <v>197.92500000000001</v>
      </c>
      <c r="I218" s="153"/>
      <c r="L218" s="149"/>
      <c r="M218" s="154"/>
      <c r="T218" s="155"/>
      <c r="AT218" s="150" t="s">
        <v>249</v>
      </c>
      <c r="AU218" s="150" t="s">
        <v>233</v>
      </c>
      <c r="AV218" s="13" t="s">
        <v>87</v>
      </c>
      <c r="AW218" s="13" t="s">
        <v>37</v>
      </c>
      <c r="AX218" s="13" t="s">
        <v>84</v>
      </c>
      <c r="AY218" s="150" t="s">
        <v>223</v>
      </c>
    </row>
    <row r="219" spans="2:65" s="11" customFormat="1" ht="20.85" customHeight="1">
      <c r="B219" s="117"/>
      <c r="D219" s="118" t="s">
        <v>75</v>
      </c>
      <c r="E219" s="127" t="s">
        <v>403</v>
      </c>
      <c r="F219" s="127" t="s">
        <v>404</v>
      </c>
      <c r="I219" s="120"/>
      <c r="J219" s="128">
        <f>BK219</f>
        <v>0</v>
      </c>
      <c r="L219" s="117"/>
      <c r="M219" s="122"/>
      <c r="P219" s="123">
        <f>SUM(P220:P249)</f>
        <v>0</v>
      </c>
      <c r="R219" s="123">
        <f>SUM(R220:R249)</f>
        <v>0</v>
      </c>
      <c r="T219" s="124">
        <f>SUM(T220:T249)</f>
        <v>0</v>
      </c>
      <c r="AR219" s="118" t="s">
        <v>84</v>
      </c>
      <c r="AT219" s="125" t="s">
        <v>75</v>
      </c>
      <c r="AU219" s="125" t="s">
        <v>87</v>
      </c>
      <c r="AY219" s="118" t="s">
        <v>223</v>
      </c>
      <c r="BK219" s="126">
        <f>SUM(BK220:BK249)</f>
        <v>0</v>
      </c>
    </row>
    <row r="220" spans="2:65" s="1" customFormat="1" ht="49.15" customHeight="1">
      <c r="B220" s="34"/>
      <c r="C220" s="129" t="s">
        <v>369</v>
      </c>
      <c r="D220" s="129" t="s">
        <v>227</v>
      </c>
      <c r="E220" s="130" t="s">
        <v>859</v>
      </c>
      <c r="F220" s="131" t="s">
        <v>860</v>
      </c>
      <c r="G220" s="132" t="s">
        <v>271</v>
      </c>
      <c r="H220" s="133">
        <v>181.5</v>
      </c>
      <c r="I220" s="134"/>
      <c r="J220" s="135">
        <f>ROUND(I220*H220,2)</f>
        <v>0</v>
      </c>
      <c r="K220" s="131" t="s">
        <v>272</v>
      </c>
      <c r="L220" s="34"/>
      <c r="M220" s="136" t="s">
        <v>19</v>
      </c>
      <c r="N220" s="137" t="s">
        <v>47</v>
      </c>
      <c r="P220" s="138">
        <f>O220*H220</f>
        <v>0</v>
      </c>
      <c r="Q220" s="138">
        <v>0</v>
      </c>
      <c r="R220" s="138">
        <f>Q220*H220</f>
        <v>0</v>
      </c>
      <c r="S220" s="138">
        <v>0</v>
      </c>
      <c r="T220" s="139">
        <f>S220*H220</f>
        <v>0</v>
      </c>
      <c r="AR220" s="140" t="s">
        <v>232</v>
      </c>
      <c r="AT220" s="140" t="s">
        <v>227</v>
      </c>
      <c r="AU220" s="140" t="s">
        <v>233</v>
      </c>
      <c r="AY220" s="18" t="s">
        <v>223</v>
      </c>
      <c r="BE220" s="141">
        <f>IF(N220="základní",J220,0)</f>
        <v>0</v>
      </c>
      <c r="BF220" s="141">
        <f>IF(N220="snížená",J220,0)</f>
        <v>0</v>
      </c>
      <c r="BG220" s="141">
        <f>IF(N220="zákl. přenesená",J220,0)</f>
        <v>0</v>
      </c>
      <c r="BH220" s="141">
        <f>IF(N220="sníž. přenesená",J220,0)</f>
        <v>0</v>
      </c>
      <c r="BI220" s="141">
        <f>IF(N220="nulová",J220,0)</f>
        <v>0</v>
      </c>
      <c r="BJ220" s="18" t="s">
        <v>84</v>
      </c>
      <c r="BK220" s="141">
        <f>ROUND(I220*H220,2)</f>
        <v>0</v>
      </c>
      <c r="BL220" s="18" t="s">
        <v>232</v>
      </c>
      <c r="BM220" s="140" t="s">
        <v>861</v>
      </c>
    </row>
    <row r="221" spans="2:65" s="1" customFormat="1" ht="11.25">
      <c r="B221" s="34"/>
      <c r="D221" s="163" t="s">
        <v>274</v>
      </c>
      <c r="F221" s="164" t="s">
        <v>862</v>
      </c>
      <c r="I221" s="165"/>
      <c r="L221" s="34"/>
      <c r="M221" s="166"/>
      <c r="T221" s="55"/>
      <c r="AT221" s="18" t="s">
        <v>274</v>
      </c>
      <c r="AU221" s="18" t="s">
        <v>233</v>
      </c>
    </row>
    <row r="222" spans="2:65" s="13" customFormat="1" ht="22.5">
      <c r="B222" s="149"/>
      <c r="D222" s="143" t="s">
        <v>249</v>
      </c>
      <c r="E222" s="150" t="s">
        <v>19</v>
      </c>
      <c r="F222" s="151" t="s">
        <v>863</v>
      </c>
      <c r="H222" s="152">
        <v>181.5</v>
      </c>
      <c r="I222" s="153"/>
      <c r="L222" s="149"/>
      <c r="M222" s="154"/>
      <c r="T222" s="155"/>
      <c r="AT222" s="150" t="s">
        <v>249</v>
      </c>
      <c r="AU222" s="150" t="s">
        <v>233</v>
      </c>
      <c r="AV222" s="13" t="s">
        <v>87</v>
      </c>
      <c r="AW222" s="13" t="s">
        <v>37</v>
      </c>
      <c r="AX222" s="13" t="s">
        <v>84</v>
      </c>
      <c r="AY222" s="150" t="s">
        <v>223</v>
      </c>
    </row>
    <row r="223" spans="2:65" s="1" customFormat="1" ht="49.15" customHeight="1">
      <c r="B223" s="34"/>
      <c r="C223" s="129" t="s">
        <v>7</v>
      </c>
      <c r="D223" s="129" t="s">
        <v>227</v>
      </c>
      <c r="E223" s="130" t="s">
        <v>864</v>
      </c>
      <c r="F223" s="131" t="s">
        <v>865</v>
      </c>
      <c r="G223" s="132" t="s">
        <v>271</v>
      </c>
      <c r="H223" s="133">
        <v>947.5</v>
      </c>
      <c r="I223" s="134"/>
      <c r="J223" s="135">
        <f>ROUND(I223*H223,2)</f>
        <v>0</v>
      </c>
      <c r="K223" s="131" t="s">
        <v>272</v>
      </c>
      <c r="L223" s="34"/>
      <c r="M223" s="136" t="s">
        <v>19</v>
      </c>
      <c r="N223" s="137" t="s">
        <v>47</v>
      </c>
      <c r="P223" s="138">
        <f>O223*H223</f>
        <v>0</v>
      </c>
      <c r="Q223" s="138">
        <v>0</v>
      </c>
      <c r="R223" s="138">
        <f>Q223*H223</f>
        <v>0</v>
      </c>
      <c r="S223" s="138">
        <v>0</v>
      </c>
      <c r="T223" s="139">
        <f>S223*H223</f>
        <v>0</v>
      </c>
      <c r="AR223" s="140" t="s">
        <v>232</v>
      </c>
      <c r="AT223" s="140" t="s">
        <v>227</v>
      </c>
      <c r="AU223" s="140" t="s">
        <v>233</v>
      </c>
      <c r="AY223" s="18" t="s">
        <v>223</v>
      </c>
      <c r="BE223" s="141">
        <f>IF(N223="základní",J223,0)</f>
        <v>0</v>
      </c>
      <c r="BF223" s="141">
        <f>IF(N223="snížená",J223,0)</f>
        <v>0</v>
      </c>
      <c r="BG223" s="141">
        <f>IF(N223="zákl. přenesená",J223,0)</f>
        <v>0</v>
      </c>
      <c r="BH223" s="141">
        <f>IF(N223="sníž. přenesená",J223,0)</f>
        <v>0</v>
      </c>
      <c r="BI223" s="141">
        <f>IF(N223="nulová",J223,0)</f>
        <v>0</v>
      </c>
      <c r="BJ223" s="18" t="s">
        <v>84</v>
      </c>
      <c r="BK223" s="141">
        <f>ROUND(I223*H223,2)</f>
        <v>0</v>
      </c>
      <c r="BL223" s="18" t="s">
        <v>232</v>
      </c>
      <c r="BM223" s="140" t="s">
        <v>408</v>
      </c>
    </row>
    <row r="224" spans="2:65" s="1" customFormat="1" ht="11.25">
      <c r="B224" s="34"/>
      <c r="D224" s="163" t="s">
        <v>274</v>
      </c>
      <c r="F224" s="164" t="s">
        <v>866</v>
      </c>
      <c r="I224" s="165"/>
      <c r="L224" s="34"/>
      <c r="M224" s="166"/>
      <c r="T224" s="55"/>
      <c r="AT224" s="18" t="s">
        <v>274</v>
      </c>
      <c r="AU224" s="18" t="s">
        <v>233</v>
      </c>
    </row>
    <row r="225" spans="2:65" s="13" customFormat="1" ht="22.5">
      <c r="B225" s="149"/>
      <c r="D225" s="143" t="s">
        <v>249</v>
      </c>
      <c r="E225" s="150" t="s">
        <v>19</v>
      </c>
      <c r="F225" s="151" t="s">
        <v>867</v>
      </c>
      <c r="H225" s="152">
        <v>947.5</v>
      </c>
      <c r="I225" s="153"/>
      <c r="L225" s="149"/>
      <c r="M225" s="154"/>
      <c r="T225" s="155"/>
      <c r="AT225" s="150" t="s">
        <v>249</v>
      </c>
      <c r="AU225" s="150" t="s">
        <v>233</v>
      </c>
      <c r="AV225" s="13" t="s">
        <v>87</v>
      </c>
      <c r="AW225" s="13" t="s">
        <v>37</v>
      </c>
      <c r="AX225" s="13" t="s">
        <v>84</v>
      </c>
      <c r="AY225" s="150" t="s">
        <v>223</v>
      </c>
    </row>
    <row r="226" spans="2:65" s="1" customFormat="1" ht="44.25" customHeight="1">
      <c r="B226" s="34"/>
      <c r="C226" s="129" t="s">
        <v>382</v>
      </c>
      <c r="D226" s="129" t="s">
        <v>227</v>
      </c>
      <c r="E226" s="130" t="s">
        <v>406</v>
      </c>
      <c r="F226" s="131" t="s">
        <v>407</v>
      </c>
      <c r="G226" s="132" t="s">
        <v>271</v>
      </c>
      <c r="H226" s="133">
        <v>188.5</v>
      </c>
      <c r="I226" s="134"/>
      <c r="J226" s="135">
        <f>ROUND(I226*H226,2)</f>
        <v>0</v>
      </c>
      <c r="K226" s="131" t="s">
        <v>272</v>
      </c>
      <c r="L226" s="34"/>
      <c r="M226" s="136" t="s">
        <v>19</v>
      </c>
      <c r="N226" s="137" t="s">
        <v>47</v>
      </c>
      <c r="P226" s="138">
        <f>O226*H226</f>
        <v>0</v>
      </c>
      <c r="Q226" s="138">
        <v>0</v>
      </c>
      <c r="R226" s="138">
        <f>Q226*H226</f>
        <v>0</v>
      </c>
      <c r="S226" s="138">
        <v>0</v>
      </c>
      <c r="T226" s="139">
        <f>S226*H226</f>
        <v>0</v>
      </c>
      <c r="AR226" s="140" t="s">
        <v>232</v>
      </c>
      <c r="AT226" s="140" t="s">
        <v>227</v>
      </c>
      <c r="AU226" s="140" t="s">
        <v>233</v>
      </c>
      <c r="AY226" s="18" t="s">
        <v>223</v>
      </c>
      <c r="BE226" s="141">
        <f>IF(N226="základní",J226,0)</f>
        <v>0</v>
      </c>
      <c r="BF226" s="141">
        <f>IF(N226="snížená",J226,0)</f>
        <v>0</v>
      </c>
      <c r="BG226" s="141">
        <f>IF(N226="zákl. přenesená",J226,0)</f>
        <v>0</v>
      </c>
      <c r="BH226" s="141">
        <f>IF(N226="sníž. přenesená",J226,0)</f>
        <v>0</v>
      </c>
      <c r="BI226" s="141">
        <f>IF(N226="nulová",J226,0)</f>
        <v>0</v>
      </c>
      <c r="BJ226" s="18" t="s">
        <v>84</v>
      </c>
      <c r="BK226" s="141">
        <f>ROUND(I226*H226,2)</f>
        <v>0</v>
      </c>
      <c r="BL226" s="18" t="s">
        <v>232</v>
      </c>
      <c r="BM226" s="140" t="s">
        <v>868</v>
      </c>
    </row>
    <row r="227" spans="2:65" s="1" customFormat="1" ht="11.25">
      <c r="B227" s="34"/>
      <c r="D227" s="163" t="s">
        <v>274</v>
      </c>
      <c r="F227" s="164" t="s">
        <v>409</v>
      </c>
      <c r="I227" s="165"/>
      <c r="L227" s="34"/>
      <c r="M227" s="166"/>
      <c r="T227" s="55"/>
      <c r="AT227" s="18" t="s">
        <v>274</v>
      </c>
      <c r="AU227" s="18" t="s">
        <v>233</v>
      </c>
    </row>
    <row r="228" spans="2:65" s="13" customFormat="1" ht="11.25">
      <c r="B228" s="149"/>
      <c r="D228" s="143" t="s">
        <v>249</v>
      </c>
      <c r="E228" s="150" t="s">
        <v>19</v>
      </c>
      <c r="F228" s="151" t="s">
        <v>869</v>
      </c>
      <c r="H228" s="152">
        <v>188.5</v>
      </c>
      <c r="I228" s="153"/>
      <c r="L228" s="149"/>
      <c r="M228" s="154"/>
      <c r="T228" s="155"/>
      <c r="AT228" s="150" t="s">
        <v>249</v>
      </c>
      <c r="AU228" s="150" t="s">
        <v>233</v>
      </c>
      <c r="AV228" s="13" t="s">
        <v>87</v>
      </c>
      <c r="AW228" s="13" t="s">
        <v>37</v>
      </c>
      <c r="AX228" s="13" t="s">
        <v>84</v>
      </c>
      <c r="AY228" s="150" t="s">
        <v>223</v>
      </c>
    </row>
    <row r="229" spans="2:65" s="1" customFormat="1" ht="24.2" customHeight="1">
      <c r="B229" s="34"/>
      <c r="C229" s="129" t="s">
        <v>391</v>
      </c>
      <c r="D229" s="129" t="s">
        <v>227</v>
      </c>
      <c r="E229" s="130" t="s">
        <v>870</v>
      </c>
      <c r="F229" s="131" t="s">
        <v>871</v>
      </c>
      <c r="G229" s="132" t="s">
        <v>271</v>
      </c>
      <c r="H229" s="133">
        <v>1129</v>
      </c>
      <c r="I229" s="134"/>
      <c r="J229" s="135">
        <f>ROUND(I229*H229,2)</f>
        <v>0</v>
      </c>
      <c r="K229" s="131" t="s">
        <v>272</v>
      </c>
      <c r="L229" s="34"/>
      <c r="M229" s="136" t="s">
        <v>19</v>
      </c>
      <c r="N229" s="137" t="s">
        <v>47</v>
      </c>
      <c r="P229" s="138">
        <f>O229*H229</f>
        <v>0</v>
      </c>
      <c r="Q229" s="138">
        <v>0</v>
      </c>
      <c r="R229" s="138">
        <f>Q229*H229</f>
        <v>0</v>
      </c>
      <c r="S229" s="138">
        <v>0</v>
      </c>
      <c r="T229" s="139">
        <f>S229*H229</f>
        <v>0</v>
      </c>
      <c r="AR229" s="140" t="s">
        <v>232</v>
      </c>
      <c r="AT229" s="140" t="s">
        <v>227</v>
      </c>
      <c r="AU229" s="140" t="s">
        <v>233</v>
      </c>
      <c r="AY229" s="18" t="s">
        <v>223</v>
      </c>
      <c r="BE229" s="141">
        <f>IF(N229="základní",J229,0)</f>
        <v>0</v>
      </c>
      <c r="BF229" s="141">
        <f>IF(N229="snížená",J229,0)</f>
        <v>0</v>
      </c>
      <c r="BG229" s="141">
        <f>IF(N229="zákl. přenesená",J229,0)</f>
        <v>0</v>
      </c>
      <c r="BH229" s="141">
        <f>IF(N229="sníž. přenesená",J229,0)</f>
        <v>0</v>
      </c>
      <c r="BI229" s="141">
        <f>IF(N229="nulová",J229,0)</f>
        <v>0</v>
      </c>
      <c r="BJ229" s="18" t="s">
        <v>84</v>
      </c>
      <c r="BK229" s="141">
        <f>ROUND(I229*H229,2)</f>
        <v>0</v>
      </c>
      <c r="BL229" s="18" t="s">
        <v>232</v>
      </c>
      <c r="BM229" s="140" t="s">
        <v>872</v>
      </c>
    </row>
    <row r="230" spans="2:65" s="1" customFormat="1" ht="11.25">
      <c r="B230" s="34"/>
      <c r="D230" s="163" t="s">
        <v>274</v>
      </c>
      <c r="F230" s="164" t="s">
        <v>873</v>
      </c>
      <c r="I230" s="165"/>
      <c r="L230" s="34"/>
      <c r="M230" s="166"/>
      <c r="T230" s="55"/>
      <c r="AT230" s="18" t="s">
        <v>274</v>
      </c>
      <c r="AU230" s="18" t="s">
        <v>233</v>
      </c>
    </row>
    <row r="231" spans="2:65" s="13" customFormat="1" ht="22.5">
      <c r="B231" s="149"/>
      <c r="D231" s="143" t="s">
        <v>249</v>
      </c>
      <c r="E231" s="150" t="s">
        <v>19</v>
      </c>
      <c r="F231" s="151" t="s">
        <v>863</v>
      </c>
      <c r="H231" s="152">
        <v>181.5</v>
      </c>
      <c r="I231" s="153"/>
      <c r="L231" s="149"/>
      <c r="M231" s="154"/>
      <c r="T231" s="155"/>
      <c r="AT231" s="150" t="s">
        <v>249</v>
      </c>
      <c r="AU231" s="150" t="s">
        <v>233</v>
      </c>
      <c r="AV231" s="13" t="s">
        <v>87</v>
      </c>
      <c r="AW231" s="13" t="s">
        <v>37</v>
      </c>
      <c r="AX231" s="13" t="s">
        <v>76</v>
      </c>
      <c r="AY231" s="150" t="s">
        <v>223</v>
      </c>
    </row>
    <row r="232" spans="2:65" s="13" customFormat="1" ht="22.5">
      <c r="B232" s="149"/>
      <c r="D232" s="143" t="s">
        <v>249</v>
      </c>
      <c r="E232" s="150" t="s">
        <v>19</v>
      </c>
      <c r="F232" s="151" t="s">
        <v>867</v>
      </c>
      <c r="H232" s="152">
        <v>947.5</v>
      </c>
      <c r="I232" s="153"/>
      <c r="L232" s="149"/>
      <c r="M232" s="154"/>
      <c r="T232" s="155"/>
      <c r="AT232" s="150" t="s">
        <v>249</v>
      </c>
      <c r="AU232" s="150" t="s">
        <v>233</v>
      </c>
      <c r="AV232" s="13" t="s">
        <v>87</v>
      </c>
      <c r="AW232" s="13" t="s">
        <v>37</v>
      </c>
      <c r="AX232" s="13" t="s">
        <v>76</v>
      </c>
      <c r="AY232" s="150" t="s">
        <v>223</v>
      </c>
    </row>
    <row r="233" spans="2:65" s="14" customFormat="1" ht="11.25">
      <c r="B233" s="156"/>
      <c r="D233" s="143" t="s">
        <v>249</v>
      </c>
      <c r="E233" s="157" t="s">
        <v>19</v>
      </c>
      <c r="F233" s="158" t="s">
        <v>253</v>
      </c>
      <c r="H233" s="159">
        <v>1129</v>
      </c>
      <c r="I233" s="160"/>
      <c r="L233" s="156"/>
      <c r="M233" s="161"/>
      <c r="T233" s="162"/>
      <c r="AT233" s="157" t="s">
        <v>249</v>
      </c>
      <c r="AU233" s="157" t="s">
        <v>233</v>
      </c>
      <c r="AV233" s="14" t="s">
        <v>232</v>
      </c>
      <c r="AW233" s="14" t="s">
        <v>37</v>
      </c>
      <c r="AX233" s="14" t="s">
        <v>84</v>
      </c>
      <c r="AY233" s="157" t="s">
        <v>223</v>
      </c>
    </row>
    <row r="234" spans="2:65" s="1" customFormat="1" ht="24.2" customHeight="1">
      <c r="B234" s="34"/>
      <c r="C234" s="129" t="s">
        <v>397</v>
      </c>
      <c r="D234" s="129" t="s">
        <v>227</v>
      </c>
      <c r="E234" s="130" t="s">
        <v>412</v>
      </c>
      <c r="F234" s="131" t="s">
        <v>413</v>
      </c>
      <c r="G234" s="132" t="s">
        <v>271</v>
      </c>
      <c r="H234" s="133">
        <v>377</v>
      </c>
      <c r="I234" s="134"/>
      <c r="J234" s="135">
        <f>ROUND(I234*H234,2)</f>
        <v>0</v>
      </c>
      <c r="K234" s="131" t="s">
        <v>231</v>
      </c>
      <c r="L234" s="34"/>
      <c r="M234" s="136" t="s">
        <v>19</v>
      </c>
      <c r="N234" s="137" t="s">
        <v>47</v>
      </c>
      <c r="P234" s="138">
        <f>O234*H234</f>
        <v>0</v>
      </c>
      <c r="Q234" s="138">
        <v>0</v>
      </c>
      <c r="R234" s="138">
        <f>Q234*H234</f>
        <v>0</v>
      </c>
      <c r="S234" s="138">
        <v>0</v>
      </c>
      <c r="T234" s="139">
        <f>S234*H234</f>
        <v>0</v>
      </c>
      <c r="AR234" s="140" t="s">
        <v>232</v>
      </c>
      <c r="AT234" s="140" t="s">
        <v>227</v>
      </c>
      <c r="AU234" s="140" t="s">
        <v>233</v>
      </c>
      <c r="AY234" s="18" t="s">
        <v>223</v>
      </c>
      <c r="BE234" s="141">
        <f>IF(N234="základní",J234,0)</f>
        <v>0</v>
      </c>
      <c r="BF234" s="141">
        <f>IF(N234="snížená",J234,0)</f>
        <v>0</v>
      </c>
      <c r="BG234" s="141">
        <f>IF(N234="zákl. přenesená",J234,0)</f>
        <v>0</v>
      </c>
      <c r="BH234" s="141">
        <f>IF(N234="sníž. přenesená",J234,0)</f>
        <v>0</v>
      </c>
      <c r="BI234" s="141">
        <f>IF(N234="nulová",J234,0)</f>
        <v>0</v>
      </c>
      <c r="BJ234" s="18" t="s">
        <v>84</v>
      </c>
      <c r="BK234" s="141">
        <f>ROUND(I234*H234,2)</f>
        <v>0</v>
      </c>
      <c r="BL234" s="18" t="s">
        <v>232</v>
      </c>
      <c r="BM234" s="140" t="s">
        <v>874</v>
      </c>
    </row>
    <row r="235" spans="2:65" s="13" customFormat="1" ht="11.25">
      <c r="B235" s="149"/>
      <c r="D235" s="143" t="s">
        <v>249</v>
      </c>
      <c r="E235" s="150" t="s">
        <v>19</v>
      </c>
      <c r="F235" s="151" t="s">
        <v>875</v>
      </c>
      <c r="H235" s="152">
        <v>377</v>
      </c>
      <c r="I235" s="153"/>
      <c r="L235" s="149"/>
      <c r="M235" s="154"/>
      <c r="T235" s="155"/>
      <c r="AT235" s="150" t="s">
        <v>249</v>
      </c>
      <c r="AU235" s="150" t="s">
        <v>233</v>
      </c>
      <c r="AV235" s="13" t="s">
        <v>87</v>
      </c>
      <c r="AW235" s="13" t="s">
        <v>37</v>
      </c>
      <c r="AX235" s="13" t="s">
        <v>84</v>
      </c>
      <c r="AY235" s="150" t="s">
        <v>223</v>
      </c>
    </row>
    <row r="236" spans="2:65" s="1" customFormat="1" ht="44.25" customHeight="1">
      <c r="B236" s="34"/>
      <c r="C236" s="129" t="s">
        <v>405</v>
      </c>
      <c r="D236" s="129" t="s">
        <v>227</v>
      </c>
      <c r="E236" s="130" t="s">
        <v>417</v>
      </c>
      <c r="F236" s="131" t="s">
        <v>418</v>
      </c>
      <c r="G236" s="132" t="s">
        <v>271</v>
      </c>
      <c r="H236" s="133">
        <v>188.5</v>
      </c>
      <c r="I236" s="134"/>
      <c r="J236" s="135">
        <f>ROUND(I236*H236,2)</f>
        <v>0</v>
      </c>
      <c r="K236" s="131" t="s">
        <v>272</v>
      </c>
      <c r="L236" s="34"/>
      <c r="M236" s="136" t="s">
        <v>19</v>
      </c>
      <c r="N236" s="137" t="s">
        <v>47</v>
      </c>
      <c r="P236" s="138">
        <f>O236*H236</f>
        <v>0</v>
      </c>
      <c r="Q236" s="138">
        <v>0</v>
      </c>
      <c r="R236" s="138">
        <f>Q236*H236</f>
        <v>0</v>
      </c>
      <c r="S236" s="138">
        <v>0</v>
      </c>
      <c r="T236" s="139">
        <f>S236*H236</f>
        <v>0</v>
      </c>
      <c r="AR236" s="140" t="s">
        <v>232</v>
      </c>
      <c r="AT236" s="140" t="s">
        <v>227</v>
      </c>
      <c r="AU236" s="140" t="s">
        <v>233</v>
      </c>
      <c r="AY236" s="18" t="s">
        <v>223</v>
      </c>
      <c r="BE236" s="141">
        <f>IF(N236="základní",J236,0)</f>
        <v>0</v>
      </c>
      <c r="BF236" s="141">
        <f>IF(N236="snížená",J236,0)</f>
        <v>0</v>
      </c>
      <c r="BG236" s="141">
        <f>IF(N236="zákl. přenesená",J236,0)</f>
        <v>0</v>
      </c>
      <c r="BH236" s="141">
        <f>IF(N236="sníž. přenesená",J236,0)</f>
        <v>0</v>
      </c>
      <c r="BI236" s="141">
        <f>IF(N236="nulová",J236,0)</f>
        <v>0</v>
      </c>
      <c r="BJ236" s="18" t="s">
        <v>84</v>
      </c>
      <c r="BK236" s="141">
        <f>ROUND(I236*H236,2)</f>
        <v>0</v>
      </c>
      <c r="BL236" s="18" t="s">
        <v>232</v>
      </c>
      <c r="BM236" s="140" t="s">
        <v>876</v>
      </c>
    </row>
    <row r="237" spans="2:65" s="1" customFormat="1" ht="11.25">
      <c r="B237" s="34"/>
      <c r="D237" s="163" t="s">
        <v>274</v>
      </c>
      <c r="F237" s="164" t="s">
        <v>420</v>
      </c>
      <c r="I237" s="165"/>
      <c r="L237" s="34"/>
      <c r="M237" s="166"/>
      <c r="T237" s="55"/>
      <c r="AT237" s="18" t="s">
        <v>274</v>
      </c>
      <c r="AU237" s="18" t="s">
        <v>233</v>
      </c>
    </row>
    <row r="238" spans="2:65" s="13" customFormat="1" ht="11.25">
      <c r="B238" s="149"/>
      <c r="D238" s="143" t="s">
        <v>249</v>
      </c>
      <c r="E238" s="150" t="s">
        <v>19</v>
      </c>
      <c r="F238" s="151" t="s">
        <v>869</v>
      </c>
      <c r="H238" s="152">
        <v>188.5</v>
      </c>
      <c r="I238" s="153"/>
      <c r="L238" s="149"/>
      <c r="M238" s="154"/>
      <c r="T238" s="155"/>
      <c r="AT238" s="150" t="s">
        <v>249</v>
      </c>
      <c r="AU238" s="150" t="s">
        <v>233</v>
      </c>
      <c r="AV238" s="13" t="s">
        <v>87</v>
      </c>
      <c r="AW238" s="13" t="s">
        <v>37</v>
      </c>
      <c r="AX238" s="13" t="s">
        <v>84</v>
      </c>
      <c r="AY238" s="150" t="s">
        <v>223</v>
      </c>
    </row>
    <row r="239" spans="2:65" s="1" customFormat="1" ht="49.15" customHeight="1">
      <c r="B239" s="34"/>
      <c r="C239" s="129" t="s">
        <v>411</v>
      </c>
      <c r="D239" s="129" t="s">
        <v>227</v>
      </c>
      <c r="E239" s="130" t="s">
        <v>422</v>
      </c>
      <c r="F239" s="131" t="s">
        <v>423</v>
      </c>
      <c r="G239" s="132" t="s">
        <v>271</v>
      </c>
      <c r="H239" s="133">
        <v>188.5</v>
      </c>
      <c r="I239" s="134"/>
      <c r="J239" s="135">
        <f>ROUND(I239*H239,2)</f>
        <v>0</v>
      </c>
      <c r="K239" s="131" t="s">
        <v>272</v>
      </c>
      <c r="L239" s="34"/>
      <c r="M239" s="136" t="s">
        <v>19</v>
      </c>
      <c r="N239" s="137" t="s">
        <v>47</v>
      </c>
      <c r="P239" s="138">
        <f>O239*H239</f>
        <v>0</v>
      </c>
      <c r="Q239" s="138">
        <v>0</v>
      </c>
      <c r="R239" s="138">
        <f>Q239*H239</f>
        <v>0</v>
      </c>
      <c r="S239" s="138">
        <v>0</v>
      </c>
      <c r="T239" s="139">
        <f>S239*H239</f>
        <v>0</v>
      </c>
      <c r="AR239" s="140" t="s">
        <v>232</v>
      </c>
      <c r="AT239" s="140" t="s">
        <v>227</v>
      </c>
      <c r="AU239" s="140" t="s">
        <v>233</v>
      </c>
      <c r="AY239" s="18" t="s">
        <v>223</v>
      </c>
      <c r="BE239" s="141">
        <f>IF(N239="základní",J239,0)</f>
        <v>0</v>
      </c>
      <c r="BF239" s="141">
        <f>IF(N239="snížená",J239,0)</f>
        <v>0</v>
      </c>
      <c r="BG239" s="141">
        <f>IF(N239="zákl. přenesená",J239,0)</f>
        <v>0</v>
      </c>
      <c r="BH239" s="141">
        <f>IF(N239="sníž. přenesená",J239,0)</f>
        <v>0</v>
      </c>
      <c r="BI239" s="141">
        <f>IF(N239="nulová",J239,0)</f>
        <v>0</v>
      </c>
      <c r="BJ239" s="18" t="s">
        <v>84</v>
      </c>
      <c r="BK239" s="141">
        <f>ROUND(I239*H239,2)</f>
        <v>0</v>
      </c>
      <c r="BL239" s="18" t="s">
        <v>232</v>
      </c>
      <c r="BM239" s="140" t="s">
        <v>877</v>
      </c>
    </row>
    <row r="240" spans="2:65" s="1" customFormat="1" ht="11.25">
      <c r="B240" s="34"/>
      <c r="D240" s="163" t="s">
        <v>274</v>
      </c>
      <c r="F240" s="164" t="s">
        <v>425</v>
      </c>
      <c r="I240" s="165"/>
      <c r="L240" s="34"/>
      <c r="M240" s="166"/>
      <c r="T240" s="55"/>
      <c r="AT240" s="18" t="s">
        <v>274</v>
      </c>
      <c r="AU240" s="18" t="s">
        <v>233</v>
      </c>
    </row>
    <row r="241" spans="2:65" s="13" customFormat="1" ht="11.25">
      <c r="B241" s="149"/>
      <c r="D241" s="143" t="s">
        <v>249</v>
      </c>
      <c r="E241" s="150" t="s">
        <v>19</v>
      </c>
      <c r="F241" s="151" t="s">
        <v>869</v>
      </c>
      <c r="H241" s="152">
        <v>188.5</v>
      </c>
      <c r="I241" s="153"/>
      <c r="L241" s="149"/>
      <c r="M241" s="154"/>
      <c r="T241" s="155"/>
      <c r="AT241" s="150" t="s">
        <v>249</v>
      </c>
      <c r="AU241" s="150" t="s">
        <v>233</v>
      </c>
      <c r="AV241" s="13" t="s">
        <v>87</v>
      </c>
      <c r="AW241" s="13" t="s">
        <v>37</v>
      </c>
      <c r="AX241" s="13" t="s">
        <v>84</v>
      </c>
      <c r="AY241" s="150" t="s">
        <v>223</v>
      </c>
    </row>
    <row r="242" spans="2:65" s="1" customFormat="1" ht="49.15" customHeight="1">
      <c r="B242" s="34"/>
      <c r="C242" s="129" t="s">
        <v>416</v>
      </c>
      <c r="D242" s="129" t="s">
        <v>227</v>
      </c>
      <c r="E242" s="130" t="s">
        <v>878</v>
      </c>
      <c r="F242" s="131" t="s">
        <v>879</v>
      </c>
      <c r="G242" s="132" t="s">
        <v>271</v>
      </c>
      <c r="H242" s="133">
        <v>947.5</v>
      </c>
      <c r="I242" s="134"/>
      <c r="J242" s="135">
        <f>ROUND(I242*H242,2)</f>
        <v>0</v>
      </c>
      <c r="K242" s="131" t="s">
        <v>272</v>
      </c>
      <c r="L242" s="34"/>
      <c r="M242" s="136" t="s">
        <v>19</v>
      </c>
      <c r="N242" s="137" t="s">
        <v>47</v>
      </c>
      <c r="P242" s="138">
        <f>O242*H242</f>
        <v>0</v>
      </c>
      <c r="Q242" s="138">
        <v>0</v>
      </c>
      <c r="R242" s="138">
        <f>Q242*H242</f>
        <v>0</v>
      </c>
      <c r="S242" s="138">
        <v>0</v>
      </c>
      <c r="T242" s="139">
        <f>S242*H242</f>
        <v>0</v>
      </c>
      <c r="AR242" s="140" t="s">
        <v>232</v>
      </c>
      <c r="AT242" s="140" t="s">
        <v>227</v>
      </c>
      <c r="AU242" s="140" t="s">
        <v>233</v>
      </c>
      <c r="AY242" s="18" t="s">
        <v>223</v>
      </c>
      <c r="BE242" s="141">
        <f>IF(N242="základní",J242,0)</f>
        <v>0</v>
      </c>
      <c r="BF242" s="141">
        <f>IF(N242="snížená",J242,0)</f>
        <v>0</v>
      </c>
      <c r="BG242" s="141">
        <f>IF(N242="zákl. přenesená",J242,0)</f>
        <v>0</v>
      </c>
      <c r="BH242" s="141">
        <f>IF(N242="sníž. přenesená",J242,0)</f>
        <v>0</v>
      </c>
      <c r="BI242" s="141">
        <f>IF(N242="nulová",J242,0)</f>
        <v>0</v>
      </c>
      <c r="BJ242" s="18" t="s">
        <v>84</v>
      </c>
      <c r="BK242" s="141">
        <f>ROUND(I242*H242,2)</f>
        <v>0</v>
      </c>
      <c r="BL242" s="18" t="s">
        <v>232</v>
      </c>
      <c r="BM242" s="140" t="s">
        <v>880</v>
      </c>
    </row>
    <row r="243" spans="2:65" s="1" customFormat="1" ht="11.25">
      <c r="B243" s="34"/>
      <c r="D243" s="163" t="s">
        <v>274</v>
      </c>
      <c r="F243" s="164" t="s">
        <v>881</v>
      </c>
      <c r="I243" s="165"/>
      <c r="L243" s="34"/>
      <c r="M243" s="166"/>
      <c r="T243" s="55"/>
      <c r="AT243" s="18" t="s">
        <v>274</v>
      </c>
      <c r="AU243" s="18" t="s">
        <v>233</v>
      </c>
    </row>
    <row r="244" spans="2:65" s="13" customFormat="1" ht="22.5">
      <c r="B244" s="149"/>
      <c r="D244" s="143" t="s">
        <v>249</v>
      </c>
      <c r="E244" s="150" t="s">
        <v>19</v>
      </c>
      <c r="F244" s="151" t="s">
        <v>867</v>
      </c>
      <c r="H244" s="152">
        <v>947.5</v>
      </c>
      <c r="I244" s="153"/>
      <c r="L244" s="149"/>
      <c r="M244" s="154"/>
      <c r="T244" s="155"/>
      <c r="AT244" s="150" t="s">
        <v>249</v>
      </c>
      <c r="AU244" s="150" t="s">
        <v>233</v>
      </c>
      <c r="AV244" s="13" t="s">
        <v>87</v>
      </c>
      <c r="AW244" s="13" t="s">
        <v>37</v>
      </c>
      <c r="AX244" s="13" t="s">
        <v>84</v>
      </c>
      <c r="AY244" s="150" t="s">
        <v>223</v>
      </c>
    </row>
    <row r="245" spans="2:65" s="1" customFormat="1" ht="24.2" customHeight="1">
      <c r="B245" s="34"/>
      <c r="C245" s="129" t="s">
        <v>421</v>
      </c>
      <c r="D245" s="129" t="s">
        <v>227</v>
      </c>
      <c r="E245" s="130" t="s">
        <v>427</v>
      </c>
      <c r="F245" s="131" t="s">
        <v>428</v>
      </c>
      <c r="G245" s="132" t="s">
        <v>271</v>
      </c>
      <c r="H245" s="133">
        <v>1136</v>
      </c>
      <c r="I245" s="134"/>
      <c r="J245" s="135">
        <f>ROUND(I245*H245,2)</f>
        <v>0</v>
      </c>
      <c r="K245" s="131" t="s">
        <v>272</v>
      </c>
      <c r="L245" s="34"/>
      <c r="M245" s="136" t="s">
        <v>19</v>
      </c>
      <c r="N245" s="137" t="s">
        <v>47</v>
      </c>
      <c r="P245" s="138">
        <f>O245*H245</f>
        <v>0</v>
      </c>
      <c r="Q245" s="138">
        <v>0</v>
      </c>
      <c r="R245" s="138">
        <f>Q245*H245</f>
        <v>0</v>
      </c>
      <c r="S245" s="138">
        <v>0</v>
      </c>
      <c r="T245" s="139">
        <f>S245*H245</f>
        <v>0</v>
      </c>
      <c r="AR245" s="140" t="s">
        <v>232</v>
      </c>
      <c r="AT245" s="140" t="s">
        <v>227</v>
      </c>
      <c r="AU245" s="140" t="s">
        <v>233</v>
      </c>
      <c r="AY245" s="18" t="s">
        <v>223</v>
      </c>
      <c r="BE245" s="141">
        <f>IF(N245="základní",J245,0)</f>
        <v>0</v>
      </c>
      <c r="BF245" s="141">
        <f>IF(N245="snížená",J245,0)</f>
        <v>0</v>
      </c>
      <c r="BG245" s="141">
        <f>IF(N245="zákl. přenesená",J245,0)</f>
        <v>0</v>
      </c>
      <c r="BH245" s="141">
        <f>IF(N245="sníž. přenesená",J245,0)</f>
        <v>0</v>
      </c>
      <c r="BI245" s="141">
        <f>IF(N245="nulová",J245,0)</f>
        <v>0</v>
      </c>
      <c r="BJ245" s="18" t="s">
        <v>84</v>
      </c>
      <c r="BK245" s="141">
        <f>ROUND(I245*H245,2)</f>
        <v>0</v>
      </c>
      <c r="BL245" s="18" t="s">
        <v>232</v>
      </c>
      <c r="BM245" s="140" t="s">
        <v>882</v>
      </c>
    </row>
    <row r="246" spans="2:65" s="1" customFormat="1" ht="11.25">
      <c r="B246" s="34"/>
      <c r="D246" s="163" t="s">
        <v>274</v>
      </c>
      <c r="F246" s="164" t="s">
        <v>430</v>
      </c>
      <c r="I246" s="165"/>
      <c r="L246" s="34"/>
      <c r="M246" s="166"/>
      <c r="T246" s="55"/>
      <c r="AT246" s="18" t="s">
        <v>274</v>
      </c>
      <c r="AU246" s="18" t="s">
        <v>233</v>
      </c>
    </row>
    <row r="247" spans="2:65" s="13" customFormat="1" ht="11.25">
      <c r="B247" s="149"/>
      <c r="D247" s="143" t="s">
        <v>249</v>
      </c>
      <c r="E247" s="150" t="s">
        <v>19</v>
      </c>
      <c r="F247" s="151" t="s">
        <v>869</v>
      </c>
      <c r="H247" s="152">
        <v>188.5</v>
      </c>
      <c r="I247" s="153"/>
      <c r="L247" s="149"/>
      <c r="M247" s="154"/>
      <c r="T247" s="155"/>
      <c r="AT247" s="150" t="s">
        <v>249</v>
      </c>
      <c r="AU247" s="150" t="s">
        <v>233</v>
      </c>
      <c r="AV247" s="13" t="s">
        <v>87</v>
      </c>
      <c r="AW247" s="13" t="s">
        <v>37</v>
      </c>
      <c r="AX247" s="13" t="s">
        <v>76</v>
      </c>
      <c r="AY247" s="150" t="s">
        <v>223</v>
      </c>
    </row>
    <row r="248" spans="2:65" s="13" customFormat="1" ht="22.5">
      <c r="B248" s="149"/>
      <c r="D248" s="143" t="s">
        <v>249</v>
      </c>
      <c r="E248" s="150" t="s">
        <v>19</v>
      </c>
      <c r="F248" s="151" t="s">
        <v>867</v>
      </c>
      <c r="H248" s="152">
        <v>947.5</v>
      </c>
      <c r="I248" s="153"/>
      <c r="L248" s="149"/>
      <c r="M248" s="154"/>
      <c r="T248" s="155"/>
      <c r="AT248" s="150" t="s">
        <v>249</v>
      </c>
      <c r="AU248" s="150" t="s">
        <v>233</v>
      </c>
      <c r="AV248" s="13" t="s">
        <v>87</v>
      </c>
      <c r="AW248" s="13" t="s">
        <v>37</v>
      </c>
      <c r="AX248" s="13" t="s">
        <v>76</v>
      </c>
      <c r="AY248" s="150" t="s">
        <v>223</v>
      </c>
    </row>
    <row r="249" spans="2:65" s="14" customFormat="1" ht="11.25">
      <c r="B249" s="156"/>
      <c r="D249" s="143" t="s">
        <v>249</v>
      </c>
      <c r="E249" s="157" t="s">
        <v>19</v>
      </c>
      <c r="F249" s="158" t="s">
        <v>253</v>
      </c>
      <c r="H249" s="159">
        <v>1136</v>
      </c>
      <c r="I249" s="160"/>
      <c r="L249" s="156"/>
      <c r="M249" s="161"/>
      <c r="T249" s="162"/>
      <c r="AT249" s="157" t="s">
        <v>249</v>
      </c>
      <c r="AU249" s="157" t="s">
        <v>233</v>
      </c>
      <c r="AV249" s="14" t="s">
        <v>232</v>
      </c>
      <c r="AW249" s="14" t="s">
        <v>37</v>
      </c>
      <c r="AX249" s="14" t="s">
        <v>84</v>
      </c>
      <c r="AY249" s="157" t="s">
        <v>223</v>
      </c>
    </row>
    <row r="250" spans="2:65" s="11" customFormat="1" ht="20.85" customHeight="1">
      <c r="B250" s="117"/>
      <c r="D250" s="118" t="s">
        <v>75</v>
      </c>
      <c r="E250" s="127" t="s">
        <v>431</v>
      </c>
      <c r="F250" s="127" t="s">
        <v>432</v>
      </c>
      <c r="I250" s="120"/>
      <c r="J250" s="128">
        <f>BK250</f>
        <v>0</v>
      </c>
      <c r="L250" s="117"/>
      <c r="M250" s="122"/>
      <c r="P250" s="123">
        <f>SUM(P251:P266)</f>
        <v>0</v>
      </c>
      <c r="R250" s="123">
        <f>SUM(R251:R266)</f>
        <v>165.20955999999998</v>
      </c>
      <c r="T250" s="124">
        <f>SUM(T251:T266)</f>
        <v>0</v>
      </c>
      <c r="AR250" s="118" t="s">
        <v>84</v>
      </c>
      <c r="AT250" s="125" t="s">
        <v>75</v>
      </c>
      <c r="AU250" s="125" t="s">
        <v>87</v>
      </c>
      <c r="AY250" s="118" t="s">
        <v>223</v>
      </c>
      <c r="BK250" s="126">
        <f>SUM(BK251:BK266)</f>
        <v>0</v>
      </c>
    </row>
    <row r="251" spans="2:65" s="1" customFormat="1" ht="78" customHeight="1">
      <c r="B251" s="34"/>
      <c r="C251" s="129" t="s">
        <v>426</v>
      </c>
      <c r="D251" s="129" t="s">
        <v>227</v>
      </c>
      <c r="E251" s="130" t="s">
        <v>434</v>
      </c>
      <c r="F251" s="131" t="s">
        <v>435</v>
      </c>
      <c r="G251" s="132" t="s">
        <v>271</v>
      </c>
      <c r="H251" s="133">
        <v>617</v>
      </c>
      <c r="I251" s="134"/>
      <c r="J251" s="135">
        <f>ROUND(I251*H251,2)</f>
        <v>0</v>
      </c>
      <c r="K251" s="131" t="s">
        <v>272</v>
      </c>
      <c r="L251" s="34"/>
      <c r="M251" s="136" t="s">
        <v>19</v>
      </c>
      <c r="N251" s="137" t="s">
        <v>47</v>
      </c>
      <c r="P251" s="138">
        <f>O251*H251</f>
        <v>0</v>
      </c>
      <c r="Q251" s="138">
        <v>0.11162</v>
      </c>
      <c r="R251" s="138">
        <f>Q251*H251</f>
        <v>68.869540000000001</v>
      </c>
      <c r="S251" s="138">
        <v>0</v>
      </c>
      <c r="T251" s="139">
        <f>S251*H251</f>
        <v>0</v>
      </c>
      <c r="AR251" s="140" t="s">
        <v>232</v>
      </c>
      <c r="AT251" s="140" t="s">
        <v>227</v>
      </c>
      <c r="AU251" s="140" t="s">
        <v>233</v>
      </c>
      <c r="AY251" s="18" t="s">
        <v>223</v>
      </c>
      <c r="BE251" s="141">
        <f>IF(N251="základní",J251,0)</f>
        <v>0</v>
      </c>
      <c r="BF251" s="141">
        <f>IF(N251="snížená",J251,0)</f>
        <v>0</v>
      </c>
      <c r="BG251" s="141">
        <f>IF(N251="zákl. přenesená",J251,0)</f>
        <v>0</v>
      </c>
      <c r="BH251" s="141">
        <f>IF(N251="sníž. přenesená",J251,0)</f>
        <v>0</v>
      </c>
      <c r="BI251" s="141">
        <f>IF(N251="nulová",J251,0)</f>
        <v>0</v>
      </c>
      <c r="BJ251" s="18" t="s">
        <v>84</v>
      </c>
      <c r="BK251" s="141">
        <f>ROUND(I251*H251,2)</f>
        <v>0</v>
      </c>
      <c r="BL251" s="18" t="s">
        <v>232</v>
      </c>
      <c r="BM251" s="140" t="s">
        <v>436</v>
      </c>
    </row>
    <row r="252" spans="2:65" s="1" customFormat="1" ht="11.25">
      <c r="B252" s="34"/>
      <c r="D252" s="163" t="s">
        <v>274</v>
      </c>
      <c r="F252" s="164" t="s">
        <v>437</v>
      </c>
      <c r="I252" s="165"/>
      <c r="L252" s="34"/>
      <c r="M252" s="166"/>
      <c r="T252" s="55"/>
      <c r="AT252" s="18" t="s">
        <v>274</v>
      </c>
      <c r="AU252" s="18" t="s">
        <v>233</v>
      </c>
    </row>
    <row r="253" spans="2:65" s="13" customFormat="1" ht="33.75">
      <c r="B253" s="149"/>
      <c r="D253" s="143" t="s">
        <v>249</v>
      </c>
      <c r="E253" s="150" t="s">
        <v>19</v>
      </c>
      <c r="F253" s="151" t="s">
        <v>883</v>
      </c>
      <c r="H253" s="152">
        <v>617</v>
      </c>
      <c r="I253" s="153"/>
      <c r="L253" s="149"/>
      <c r="M253" s="154"/>
      <c r="T253" s="155"/>
      <c r="AT253" s="150" t="s">
        <v>249</v>
      </c>
      <c r="AU253" s="150" t="s">
        <v>233</v>
      </c>
      <c r="AV253" s="13" t="s">
        <v>87</v>
      </c>
      <c r="AW253" s="13" t="s">
        <v>37</v>
      </c>
      <c r="AX253" s="13" t="s">
        <v>84</v>
      </c>
      <c r="AY253" s="150" t="s">
        <v>223</v>
      </c>
    </row>
    <row r="254" spans="2:65" s="1" customFormat="1" ht="24.2" customHeight="1">
      <c r="B254" s="34"/>
      <c r="C254" s="174" t="s">
        <v>433</v>
      </c>
      <c r="D254" s="174" t="s">
        <v>314</v>
      </c>
      <c r="E254" s="175" t="s">
        <v>884</v>
      </c>
      <c r="F254" s="176" t="s">
        <v>885</v>
      </c>
      <c r="G254" s="177" t="s">
        <v>271</v>
      </c>
      <c r="H254" s="178">
        <v>599.76</v>
      </c>
      <c r="I254" s="179"/>
      <c r="J254" s="180">
        <f>ROUND(I254*H254,2)</f>
        <v>0</v>
      </c>
      <c r="K254" s="176" t="s">
        <v>272</v>
      </c>
      <c r="L254" s="181"/>
      <c r="M254" s="182" t="s">
        <v>19</v>
      </c>
      <c r="N254" s="183" t="s">
        <v>47</v>
      </c>
      <c r="P254" s="138">
        <f>O254*H254</f>
        <v>0</v>
      </c>
      <c r="Q254" s="138">
        <v>0.152</v>
      </c>
      <c r="R254" s="138">
        <f>Q254*H254</f>
        <v>91.163519999999991</v>
      </c>
      <c r="S254" s="138">
        <v>0</v>
      </c>
      <c r="T254" s="139">
        <f>S254*H254</f>
        <v>0</v>
      </c>
      <c r="AR254" s="140" t="s">
        <v>268</v>
      </c>
      <c r="AT254" s="140" t="s">
        <v>314</v>
      </c>
      <c r="AU254" s="140" t="s">
        <v>233</v>
      </c>
      <c r="AY254" s="18" t="s">
        <v>223</v>
      </c>
      <c r="BE254" s="141">
        <f>IF(N254="základní",J254,0)</f>
        <v>0</v>
      </c>
      <c r="BF254" s="141">
        <f>IF(N254="snížená",J254,0)</f>
        <v>0</v>
      </c>
      <c r="BG254" s="141">
        <f>IF(N254="zákl. přenesená",J254,0)</f>
        <v>0</v>
      </c>
      <c r="BH254" s="141">
        <f>IF(N254="sníž. přenesená",J254,0)</f>
        <v>0</v>
      </c>
      <c r="BI254" s="141">
        <f>IF(N254="nulová",J254,0)</f>
        <v>0</v>
      </c>
      <c r="BJ254" s="18" t="s">
        <v>84</v>
      </c>
      <c r="BK254" s="141">
        <f>ROUND(I254*H254,2)</f>
        <v>0</v>
      </c>
      <c r="BL254" s="18" t="s">
        <v>232</v>
      </c>
      <c r="BM254" s="140" t="s">
        <v>442</v>
      </c>
    </row>
    <row r="255" spans="2:65" s="13" customFormat="1" ht="33.75">
      <c r="B255" s="149"/>
      <c r="D255" s="143" t="s">
        <v>249</v>
      </c>
      <c r="E255" s="150" t="s">
        <v>19</v>
      </c>
      <c r="F255" s="151" t="s">
        <v>883</v>
      </c>
      <c r="H255" s="152">
        <v>617</v>
      </c>
      <c r="I255" s="153"/>
      <c r="L255" s="149"/>
      <c r="M255" s="154"/>
      <c r="T255" s="155"/>
      <c r="AT255" s="150" t="s">
        <v>249</v>
      </c>
      <c r="AU255" s="150" t="s">
        <v>233</v>
      </c>
      <c r="AV255" s="13" t="s">
        <v>87</v>
      </c>
      <c r="AW255" s="13" t="s">
        <v>37</v>
      </c>
      <c r="AX255" s="13" t="s">
        <v>76</v>
      </c>
      <c r="AY255" s="150" t="s">
        <v>223</v>
      </c>
    </row>
    <row r="256" spans="2:65" s="13" customFormat="1" ht="11.25">
      <c r="B256" s="149"/>
      <c r="D256" s="143" t="s">
        <v>249</v>
      </c>
      <c r="E256" s="150" t="s">
        <v>19</v>
      </c>
      <c r="F256" s="151" t="s">
        <v>886</v>
      </c>
      <c r="H256" s="152">
        <v>-29</v>
      </c>
      <c r="I256" s="153"/>
      <c r="L256" s="149"/>
      <c r="M256" s="154"/>
      <c r="T256" s="155"/>
      <c r="AT256" s="150" t="s">
        <v>249</v>
      </c>
      <c r="AU256" s="150" t="s">
        <v>233</v>
      </c>
      <c r="AV256" s="13" t="s">
        <v>87</v>
      </c>
      <c r="AW256" s="13" t="s">
        <v>37</v>
      </c>
      <c r="AX256" s="13" t="s">
        <v>76</v>
      </c>
      <c r="AY256" s="150" t="s">
        <v>223</v>
      </c>
    </row>
    <row r="257" spans="2:65" s="15" customFormat="1" ht="11.25">
      <c r="B257" s="167"/>
      <c r="D257" s="143" t="s">
        <v>249</v>
      </c>
      <c r="E257" s="168" t="s">
        <v>19</v>
      </c>
      <c r="F257" s="169" t="s">
        <v>292</v>
      </c>
      <c r="H257" s="170">
        <v>588</v>
      </c>
      <c r="I257" s="171"/>
      <c r="L257" s="167"/>
      <c r="M257" s="172"/>
      <c r="T257" s="173"/>
      <c r="AT257" s="168" t="s">
        <v>249</v>
      </c>
      <c r="AU257" s="168" t="s">
        <v>233</v>
      </c>
      <c r="AV257" s="15" t="s">
        <v>233</v>
      </c>
      <c r="AW257" s="15" t="s">
        <v>37</v>
      </c>
      <c r="AX257" s="15" t="s">
        <v>76</v>
      </c>
      <c r="AY257" s="168" t="s">
        <v>223</v>
      </c>
    </row>
    <row r="258" spans="2:65" s="13" customFormat="1" ht="11.25">
      <c r="B258" s="149"/>
      <c r="D258" s="143" t="s">
        <v>249</v>
      </c>
      <c r="E258" s="150" t="s">
        <v>19</v>
      </c>
      <c r="F258" s="151" t="s">
        <v>887</v>
      </c>
      <c r="H258" s="152">
        <v>11.76</v>
      </c>
      <c r="I258" s="153"/>
      <c r="L258" s="149"/>
      <c r="M258" s="154"/>
      <c r="T258" s="155"/>
      <c r="AT258" s="150" t="s">
        <v>249</v>
      </c>
      <c r="AU258" s="150" t="s">
        <v>233</v>
      </c>
      <c r="AV258" s="13" t="s">
        <v>87</v>
      </c>
      <c r="AW258" s="13" t="s">
        <v>37</v>
      </c>
      <c r="AX258" s="13" t="s">
        <v>76</v>
      </c>
      <c r="AY258" s="150" t="s">
        <v>223</v>
      </c>
    </row>
    <row r="259" spans="2:65" s="14" customFormat="1" ht="11.25">
      <c r="B259" s="156"/>
      <c r="D259" s="143" t="s">
        <v>249</v>
      </c>
      <c r="E259" s="157" t="s">
        <v>19</v>
      </c>
      <c r="F259" s="158" t="s">
        <v>253</v>
      </c>
      <c r="H259" s="159">
        <v>599.76</v>
      </c>
      <c r="I259" s="160"/>
      <c r="L259" s="156"/>
      <c r="M259" s="161"/>
      <c r="T259" s="162"/>
      <c r="AT259" s="157" t="s">
        <v>249</v>
      </c>
      <c r="AU259" s="157" t="s">
        <v>233</v>
      </c>
      <c r="AV259" s="14" t="s">
        <v>232</v>
      </c>
      <c r="AW259" s="14" t="s">
        <v>37</v>
      </c>
      <c r="AX259" s="14" t="s">
        <v>84</v>
      </c>
      <c r="AY259" s="157" t="s">
        <v>223</v>
      </c>
    </row>
    <row r="260" spans="2:65" s="1" customFormat="1" ht="90" customHeight="1">
      <c r="B260" s="34"/>
      <c r="C260" s="129" t="s">
        <v>439</v>
      </c>
      <c r="D260" s="129" t="s">
        <v>227</v>
      </c>
      <c r="E260" s="130" t="s">
        <v>888</v>
      </c>
      <c r="F260" s="131" t="s">
        <v>889</v>
      </c>
      <c r="G260" s="132" t="s">
        <v>271</v>
      </c>
      <c r="H260" s="133">
        <v>29</v>
      </c>
      <c r="I260" s="134"/>
      <c r="J260" s="135">
        <f>ROUND(I260*H260,2)</f>
        <v>0</v>
      </c>
      <c r="K260" s="131" t="s">
        <v>272</v>
      </c>
      <c r="L260" s="34"/>
      <c r="M260" s="136" t="s">
        <v>19</v>
      </c>
      <c r="N260" s="137" t="s">
        <v>47</v>
      </c>
      <c r="P260" s="138">
        <f>O260*H260</f>
        <v>0</v>
      </c>
      <c r="Q260" s="138">
        <v>0</v>
      </c>
      <c r="R260" s="138">
        <f>Q260*H260</f>
        <v>0</v>
      </c>
      <c r="S260" s="138">
        <v>0</v>
      </c>
      <c r="T260" s="139">
        <f>S260*H260</f>
        <v>0</v>
      </c>
      <c r="AR260" s="140" t="s">
        <v>232</v>
      </c>
      <c r="AT260" s="140" t="s">
        <v>227</v>
      </c>
      <c r="AU260" s="140" t="s">
        <v>233</v>
      </c>
      <c r="AY260" s="18" t="s">
        <v>223</v>
      </c>
      <c r="BE260" s="141">
        <f>IF(N260="základní",J260,0)</f>
        <v>0</v>
      </c>
      <c r="BF260" s="141">
        <f>IF(N260="snížená",J260,0)</f>
        <v>0</v>
      </c>
      <c r="BG260" s="141">
        <f>IF(N260="zákl. přenesená",J260,0)</f>
        <v>0</v>
      </c>
      <c r="BH260" s="141">
        <f>IF(N260="sníž. přenesená",J260,0)</f>
        <v>0</v>
      </c>
      <c r="BI260" s="141">
        <f>IF(N260="nulová",J260,0)</f>
        <v>0</v>
      </c>
      <c r="BJ260" s="18" t="s">
        <v>84</v>
      </c>
      <c r="BK260" s="141">
        <f>ROUND(I260*H260,2)</f>
        <v>0</v>
      </c>
      <c r="BL260" s="18" t="s">
        <v>232</v>
      </c>
      <c r="BM260" s="140" t="s">
        <v>890</v>
      </c>
    </row>
    <row r="261" spans="2:65" s="1" customFormat="1" ht="11.25">
      <c r="B261" s="34"/>
      <c r="D261" s="163" t="s">
        <v>274</v>
      </c>
      <c r="F261" s="164" t="s">
        <v>891</v>
      </c>
      <c r="I261" s="165"/>
      <c r="L261" s="34"/>
      <c r="M261" s="166"/>
      <c r="T261" s="55"/>
      <c r="AT261" s="18" t="s">
        <v>274</v>
      </c>
      <c r="AU261" s="18" t="s">
        <v>233</v>
      </c>
    </row>
    <row r="262" spans="2:65" s="13" customFormat="1" ht="11.25">
      <c r="B262" s="149"/>
      <c r="D262" s="143" t="s">
        <v>249</v>
      </c>
      <c r="E262" s="150" t="s">
        <v>19</v>
      </c>
      <c r="F262" s="151" t="s">
        <v>892</v>
      </c>
      <c r="H262" s="152">
        <v>29</v>
      </c>
      <c r="I262" s="153"/>
      <c r="L262" s="149"/>
      <c r="M262" s="154"/>
      <c r="T262" s="155"/>
      <c r="AT262" s="150" t="s">
        <v>249</v>
      </c>
      <c r="AU262" s="150" t="s">
        <v>233</v>
      </c>
      <c r="AV262" s="13" t="s">
        <v>87</v>
      </c>
      <c r="AW262" s="13" t="s">
        <v>37</v>
      </c>
      <c r="AX262" s="13" t="s">
        <v>84</v>
      </c>
      <c r="AY262" s="150" t="s">
        <v>223</v>
      </c>
    </row>
    <row r="263" spans="2:65" s="1" customFormat="1" ht="24.2" customHeight="1">
      <c r="B263" s="34"/>
      <c r="C263" s="174" t="s">
        <v>446</v>
      </c>
      <c r="D263" s="174" t="s">
        <v>314</v>
      </c>
      <c r="E263" s="175" t="s">
        <v>893</v>
      </c>
      <c r="F263" s="176" t="s">
        <v>894</v>
      </c>
      <c r="G263" s="177" t="s">
        <v>271</v>
      </c>
      <c r="H263" s="178">
        <v>29.58</v>
      </c>
      <c r="I263" s="179"/>
      <c r="J263" s="180">
        <f>ROUND(I263*H263,2)</f>
        <v>0</v>
      </c>
      <c r="K263" s="176" t="s">
        <v>272</v>
      </c>
      <c r="L263" s="181"/>
      <c r="M263" s="182" t="s">
        <v>19</v>
      </c>
      <c r="N263" s="183" t="s">
        <v>47</v>
      </c>
      <c r="P263" s="138">
        <f>O263*H263</f>
        <v>0</v>
      </c>
      <c r="Q263" s="138">
        <v>0.17499999999999999</v>
      </c>
      <c r="R263" s="138">
        <f>Q263*H263</f>
        <v>5.176499999999999</v>
      </c>
      <c r="S263" s="138">
        <v>0</v>
      </c>
      <c r="T263" s="139">
        <f>S263*H263</f>
        <v>0</v>
      </c>
      <c r="AR263" s="140" t="s">
        <v>268</v>
      </c>
      <c r="AT263" s="140" t="s">
        <v>314</v>
      </c>
      <c r="AU263" s="140" t="s">
        <v>233</v>
      </c>
      <c r="AY263" s="18" t="s">
        <v>223</v>
      </c>
      <c r="BE263" s="141">
        <f>IF(N263="základní",J263,0)</f>
        <v>0</v>
      </c>
      <c r="BF263" s="141">
        <f>IF(N263="snížená",J263,0)</f>
        <v>0</v>
      </c>
      <c r="BG263" s="141">
        <f>IF(N263="zákl. přenesená",J263,0)</f>
        <v>0</v>
      </c>
      <c r="BH263" s="141">
        <f>IF(N263="sníž. přenesená",J263,0)</f>
        <v>0</v>
      </c>
      <c r="BI263" s="141">
        <f>IF(N263="nulová",J263,0)</f>
        <v>0</v>
      </c>
      <c r="BJ263" s="18" t="s">
        <v>84</v>
      </c>
      <c r="BK263" s="141">
        <f>ROUND(I263*H263,2)</f>
        <v>0</v>
      </c>
      <c r="BL263" s="18" t="s">
        <v>232</v>
      </c>
      <c r="BM263" s="140" t="s">
        <v>895</v>
      </c>
    </row>
    <row r="264" spans="2:65" s="13" customFormat="1" ht="11.25">
      <c r="B264" s="149"/>
      <c r="D264" s="143" t="s">
        <v>249</v>
      </c>
      <c r="E264" s="150" t="s">
        <v>19</v>
      </c>
      <c r="F264" s="151" t="s">
        <v>892</v>
      </c>
      <c r="H264" s="152">
        <v>29</v>
      </c>
      <c r="I264" s="153"/>
      <c r="L264" s="149"/>
      <c r="M264" s="154"/>
      <c r="T264" s="155"/>
      <c r="AT264" s="150" t="s">
        <v>249</v>
      </c>
      <c r="AU264" s="150" t="s">
        <v>233</v>
      </c>
      <c r="AV264" s="13" t="s">
        <v>87</v>
      </c>
      <c r="AW264" s="13" t="s">
        <v>37</v>
      </c>
      <c r="AX264" s="13" t="s">
        <v>76</v>
      </c>
      <c r="AY264" s="150" t="s">
        <v>223</v>
      </c>
    </row>
    <row r="265" spans="2:65" s="13" customFormat="1" ht="11.25">
      <c r="B265" s="149"/>
      <c r="D265" s="143" t="s">
        <v>249</v>
      </c>
      <c r="E265" s="150" t="s">
        <v>19</v>
      </c>
      <c r="F265" s="151" t="s">
        <v>896</v>
      </c>
      <c r="H265" s="152">
        <v>0.57999999999999996</v>
      </c>
      <c r="I265" s="153"/>
      <c r="L265" s="149"/>
      <c r="M265" s="154"/>
      <c r="T265" s="155"/>
      <c r="AT265" s="150" t="s">
        <v>249</v>
      </c>
      <c r="AU265" s="150" t="s">
        <v>233</v>
      </c>
      <c r="AV265" s="13" t="s">
        <v>87</v>
      </c>
      <c r="AW265" s="13" t="s">
        <v>37</v>
      </c>
      <c r="AX265" s="13" t="s">
        <v>76</v>
      </c>
      <c r="AY265" s="150" t="s">
        <v>223</v>
      </c>
    </row>
    <row r="266" spans="2:65" s="14" customFormat="1" ht="11.25">
      <c r="B266" s="156"/>
      <c r="D266" s="143" t="s">
        <v>249</v>
      </c>
      <c r="E266" s="157" t="s">
        <v>19</v>
      </c>
      <c r="F266" s="158" t="s">
        <v>253</v>
      </c>
      <c r="H266" s="159">
        <v>29.58</v>
      </c>
      <c r="I266" s="160"/>
      <c r="L266" s="156"/>
      <c r="M266" s="161"/>
      <c r="T266" s="162"/>
      <c r="AT266" s="157" t="s">
        <v>249</v>
      </c>
      <c r="AU266" s="157" t="s">
        <v>233</v>
      </c>
      <c r="AV266" s="14" t="s">
        <v>232</v>
      </c>
      <c r="AW266" s="14" t="s">
        <v>37</v>
      </c>
      <c r="AX266" s="14" t="s">
        <v>84</v>
      </c>
      <c r="AY266" s="157" t="s">
        <v>223</v>
      </c>
    </row>
    <row r="267" spans="2:65" s="11" customFormat="1" ht="20.85" customHeight="1">
      <c r="B267" s="117"/>
      <c r="D267" s="118" t="s">
        <v>75</v>
      </c>
      <c r="E267" s="127" t="s">
        <v>469</v>
      </c>
      <c r="F267" s="127" t="s">
        <v>470</v>
      </c>
      <c r="I267" s="120"/>
      <c r="J267" s="128">
        <f>BK267</f>
        <v>0</v>
      </c>
      <c r="L267" s="117"/>
      <c r="M267" s="122"/>
      <c r="P267" s="123">
        <f>SUM(P268:P276)</f>
        <v>0</v>
      </c>
      <c r="R267" s="123">
        <f>SUM(R268:R276)</f>
        <v>0</v>
      </c>
      <c r="T267" s="124">
        <f>SUM(T268:T276)</f>
        <v>0</v>
      </c>
      <c r="AR267" s="118" t="s">
        <v>84</v>
      </c>
      <c r="AT267" s="125" t="s">
        <v>75</v>
      </c>
      <c r="AU267" s="125" t="s">
        <v>87</v>
      </c>
      <c r="AY267" s="118" t="s">
        <v>223</v>
      </c>
      <c r="BK267" s="126">
        <f>SUM(BK268:BK276)</f>
        <v>0</v>
      </c>
    </row>
    <row r="268" spans="2:65" s="1" customFormat="1" ht="24.2" customHeight="1">
      <c r="B268" s="34"/>
      <c r="C268" s="129" t="s">
        <v>452</v>
      </c>
      <c r="D268" s="129" t="s">
        <v>227</v>
      </c>
      <c r="E268" s="130" t="s">
        <v>897</v>
      </c>
      <c r="F268" s="131" t="s">
        <v>898</v>
      </c>
      <c r="G268" s="132" t="s">
        <v>271</v>
      </c>
      <c r="H268" s="133">
        <v>3</v>
      </c>
      <c r="I268" s="134"/>
      <c r="J268" s="135">
        <f>ROUND(I268*H268,2)</f>
        <v>0</v>
      </c>
      <c r="K268" s="131" t="s">
        <v>272</v>
      </c>
      <c r="L268" s="34"/>
      <c r="M268" s="136" t="s">
        <v>19</v>
      </c>
      <c r="N268" s="137" t="s">
        <v>47</v>
      </c>
      <c r="P268" s="138">
        <f>O268*H268</f>
        <v>0</v>
      </c>
      <c r="Q268" s="138">
        <v>0</v>
      </c>
      <c r="R268" s="138">
        <f>Q268*H268</f>
        <v>0</v>
      </c>
      <c r="S268" s="138">
        <v>0</v>
      </c>
      <c r="T268" s="139">
        <f>S268*H268</f>
        <v>0</v>
      </c>
      <c r="AR268" s="140" t="s">
        <v>232</v>
      </c>
      <c r="AT268" s="140" t="s">
        <v>227</v>
      </c>
      <c r="AU268" s="140" t="s">
        <v>233</v>
      </c>
      <c r="AY268" s="18" t="s">
        <v>223</v>
      </c>
      <c r="BE268" s="141">
        <f>IF(N268="základní",J268,0)</f>
        <v>0</v>
      </c>
      <c r="BF268" s="141">
        <f>IF(N268="snížená",J268,0)</f>
        <v>0</v>
      </c>
      <c r="BG268" s="141">
        <f>IF(N268="zákl. přenesená",J268,0)</f>
        <v>0</v>
      </c>
      <c r="BH268" s="141">
        <f>IF(N268="sníž. přenesená",J268,0)</f>
        <v>0</v>
      </c>
      <c r="BI268" s="141">
        <f>IF(N268="nulová",J268,0)</f>
        <v>0</v>
      </c>
      <c r="BJ268" s="18" t="s">
        <v>84</v>
      </c>
      <c r="BK268" s="141">
        <f>ROUND(I268*H268,2)</f>
        <v>0</v>
      </c>
      <c r="BL268" s="18" t="s">
        <v>232</v>
      </c>
      <c r="BM268" s="140" t="s">
        <v>899</v>
      </c>
    </row>
    <row r="269" spans="2:65" s="1" customFormat="1" ht="11.25">
      <c r="B269" s="34"/>
      <c r="D269" s="163" t="s">
        <v>274</v>
      </c>
      <c r="F269" s="164" t="s">
        <v>900</v>
      </c>
      <c r="I269" s="165"/>
      <c r="L269" s="34"/>
      <c r="M269" s="166"/>
      <c r="T269" s="55"/>
      <c r="AT269" s="18" t="s">
        <v>274</v>
      </c>
      <c r="AU269" s="18" t="s">
        <v>233</v>
      </c>
    </row>
    <row r="270" spans="2:65" s="13" customFormat="1" ht="11.25">
      <c r="B270" s="149"/>
      <c r="D270" s="143" t="s">
        <v>249</v>
      </c>
      <c r="E270" s="150" t="s">
        <v>19</v>
      </c>
      <c r="F270" s="151" t="s">
        <v>901</v>
      </c>
      <c r="H270" s="152">
        <v>3</v>
      </c>
      <c r="I270" s="153"/>
      <c r="L270" s="149"/>
      <c r="M270" s="154"/>
      <c r="T270" s="155"/>
      <c r="AT270" s="150" t="s">
        <v>249</v>
      </c>
      <c r="AU270" s="150" t="s">
        <v>233</v>
      </c>
      <c r="AV270" s="13" t="s">
        <v>87</v>
      </c>
      <c r="AW270" s="13" t="s">
        <v>37</v>
      </c>
      <c r="AX270" s="13" t="s">
        <v>84</v>
      </c>
      <c r="AY270" s="150" t="s">
        <v>223</v>
      </c>
    </row>
    <row r="271" spans="2:65" s="1" customFormat="1" ht="33" customHeight="1">
      <c r="B271" s="34"/>
      <c r="C271" s="129" t="s">
        <v>459</v>
      </c>
      <c r="D271" s="129" t="s">
        <v>227</v>
      </c>
      <c r="E271" s="130" t="s">
        <v>902</v>
      </c>
      <c r="F271" s="131" t="s">
        <v>903</v>
      </c>
      <c r="G271" s="132" t="s">
        <v>271</v>
      </c>
      <c r="H271" s="133">
        <v>208.5</v>
      </c>
      <c r="I271" s="134"/>
      <c r="J271" s="135">
        <f>ROUND(I271*H271,2)</f>
        <v>0</v>
      </c>
      <c r="K271" s="131" t="s">
        <v>272</v>
      </c>
      <c r="L271" s="34"/>
      <c r="M271" s="136" t="s">
        <v>19</v>
      </c>
      <c r="N271" s="137" t="s">
        <v>47</v>
      </c>
      <c r="P271" s="138">
        <f>O271*H271</f>
        <v>0</v>
      </c>
      <c r="Q271" s="138">
        <v>0</v>
      </c>
      <c r="R271" s="138">
        <f>Q271*H271</f>
        <v>0</v>
      </c>
      <c r="S271" s="138">
        <v>0</v>
      </c>
      <c r="T271" s="139">
        <f>S271*H271</f>
        <v>0</v>
      </c>
      <c r="AR271" s="140" t="s">
        <v>232</v>
      </c>
      <c r="AT271" s="140" t="s">
        <v>227</v>
      </c>
      <c r="AU271" s="140" t="s">
        <v>233</v>
      </c>
      <c r="AY271" s="18" t="s">
        <v>223</v>
      </c>
      <c r="BE271" s="141">
        <f>IF(N271="základní",J271,0)</f>
        <v>0</v>
      </c>
      <c r="BF271" s="141">
        <f>IF(N271="snížená",J271,0)</f>
        <v>0</v>
      </c>
      <c r="BG271" s="141">
        <f>IF(N271="zákl. přenesená",J271,0)</f>
        <v>0</v>
      </c>
      <c r="BH271" s="141">
        <f>IF(N271="sníž. přenesená",J271,0)</f>
        <v>0</v>
      </c>
      <c r="BI271" s="141">
        <f>IF(N271="nulová",J271,0)</f>
        <v>0</v>
      </c>
      <c r="BJ271" s="18" t="s">
        <v>84</v>
      </c>
      <c r="BK271" s="141">
        <f>ROUND(I271*H271,2)</f>
        <v>0</v>
      </c>
      <c r="BL271" s="18" t="s">
        <v>232</v>
      </c>
      <c r="BM271" s="140" t="s">
        <v>904</v>
      </c>
    </row>
    <row r="272" spans="2:65" s="1" customFormat="1" ht="11.25">
      <c r="B272" s="34"/>
      <c r="D272" s="163" t="s">
        <v>274</v>
      </c>
      <c r="F272" s="164" t="s">
        <v>905</v>
      </c>
      <c r="I272" s="165"/>
      <c r="L272" s="34"/>
      <c r="M272" s="166"/>
      <c r="T272" s="55"/>
      <c r="AT272" s="18" t="s">
        <v>274</v>
      </c>
      <c r="AU272" s="18" t="s">
        <v>233</v>
      </c>
    </row>
    <row r="273" spans="2:65" s="13" customFormat="1" ht="11.25">
      <c r="B273" s="149"/>
      <c r="D273" s="143" t="s">
        <v>249</v>
      </c>
      <c r="E273" s="150" t="s">
        <v>19</v>
      </c>
      <c r="F273" s="151" t="s">
        <v>906</v>
      </c>
      <c r="H273" s="152">
        <v>208.5</v>
      </c>
      <c r="I273" s="153"/>
      <c r="L273" s="149"/>
      <c r="M273" s="154"/>
      <c r="T273" s="155"/>
      <c r="AT273" s="150" t="s">
        <v>249</v>
      </c>
      <c r="AU273" s="150" t="s">
        <v>233</v>
      </c>
      <c r="AV273" s="13" t="s">
        <v>87</v>
      </c>
      <c r="AW273" s="13" t="s">
        <v>37</v>
      </c>
      <c r="AX273" s="13" t="s">
        <v>84</v>
      </c>
      <c r="AY273" s="150" t="s">
        <v>223</v>
      </c>
    </row>
    <row r="274" spans="2:65" s="1" customFormat="1" ht="49.15" customHeight="1">
      <c r="B274" s="34"/>
      <c r="C274" s="129" t="s">
        <v>465</v>
      </c>
      <c r="D274" s="129" t="s">
        <v>227</v>
      </c>
      <c r="E274" s="130" t="s">
        <v>907</v>
      </c>
      <c r="F274" s="131" t="s">
        <v>908</v>
      </c>
      <c r="G274" s="132" t="s">
        <v>271</v>
      </c>
      <c r="H274" s="133">
        <v>208.5</v>
      </c>
      <c r="I274" s="134"/>
      <c r="J274" s="135">
        <f>ROUND(I274*H274,2)</f>
        <v>0</v>
      </c>
      <c r="K274" s="131" t="s">
        <v>272</v>
      </c>
      <c r="L274" s="34"/>
      <c r="M274" s="136" t="s">
        <v>19</v>
      </c>
      <c r="N274" s="137" t="s">
        <v>47</v>
      </c>
      <c r="P274" s="138">
        <f>O274*H274</f>
        <v>0</v>
      </c>
      <c r="Q274" s="138">
        <v>0</v>
      </c>
      <c r="R274" s="138">
        <f>Q274*H274</f>
        <v>0</v>
      </c>
      <c r="S274" s="138">
        <v>0</v>
      </c>
      <c r="T274" s="139">
        <f>S274*H274</f>
        <v>0</v>
      </c>
      <c r="AR274" s="140" t="s">
        <v>232</v>
      </c>
      <c r="AT274" s="140" t="s">
        <v>227</v>
      </c>
      <c r="AU274" s="140" t="s">
        <v>233</v>
      </c>
      <c r="AY274" s="18" t="s">
        <v>223</v>
      </c>
      <c r="BE274" s="141">
        <f>IF(N274="základní",J274,0)</f>
        <v>0</v>
      </c>
      <c r="BF274" s="141">
        <f>IF(N274="snížená",J274,0)</f>
        <v>0</v>
      </c>
      <c r="BG274" s="141">
        <f>IF(N274="zákl. přenesená",J274,0)</f>
        <v>0</v>
      </c>
      <c r="BH274" s="141">
        <f>IF(N274="sníž. přenesená",J274,0)</f>
        <v>0</v>
      </c>
      <c r="BI274" s="141">
        <f>IF(N274="nulová",J274,0)</f>
        <v>0</v>
      </c>
      <c r="BJ274" s="18" t="s">
        <v>84</v>
      </c>
      <c r="BK274" s="141">
        <f>ROUND(I274*H274,2)</f>
        <v>0</v>
      </c>
      <c r="BL274" s="18" t="s">
        <v>232</v>
      </c>
      <c r="BM274" s="140" t="s">
        <v>909</v>
      </c>
    </row>
    <row r="275" spans="2:65" s="1" customFormat="1" ht="11.25">
      <c r="B275" s="34"/>
      <c r="D275" s="163" t="s">
        <v>274</v>
      </c>
      <c r="F275" s="164" t="s">
        <v>910</v>
      </c>
      <c r="I275" s="165"/>
      <c r="L275" s="34"/>
      <c r="M275" s="166"/>
      <c r="T275" s="55"/>
      <c r="AT275" s="18" t="s">
        <v>274</v>
      </c>
      <c r="AU275" s="18" t="s">
        <v>233</v>
      </c>
    </row>
    <row r="276" spans="2:65" s="13" customFormat="1" ht="11.25">
      <c r="B276" s="149"/>
      <c r="D276" s="143" t="s">
        <v>249</v>
      </c>
      <c r="E276" s="150" t="s">
        <v>19</v>
      </c>
      <c r="F276" s="151" t="s">
        <v>906</v>
      </c>
      <c r="H276" s="152">
        <v>208.5</v>
      </c>
      <c r="I276" s="153"/>
      <c r="L276" s="149"/>
      <c r="M276" s="154"/>
      <c r="T276" s="155"/>
      <c r="AT276" s="150" t="s">
        <v>249</v>
      </c>
      <c r="AU276" s="150" t="s">
        <v>233</v>
      </c>
      <c r="AV276" s="13" t="s">
        <v>87</v>
      </c>
      <c r="AW276" s="13" t="s">
        <v>37</v>
      </c>
      <c r="AX276" s="13" t="s">
        <v>84</v>
      </c>
      <c r="AY276" s="150" t="s">
        <v>223</v>
      </c>
    </row>
    <row r="277" spans="2:65" s="11" customFormat="1" ht="22.9" customHeight="1">
      <c r="B277" s="117"/>
      <c r="D277" s="118" t="s">
        <v>75</v>
      </c>
      <c r="E277" s="127" t="s">
        <v>268</v>
      </c>
      <c r="F277" s="127" t="s">
        <v>489</v>
      </c>
      <c r="I277" s="120"/>
      <c r="J277" s="128">
        <f>BK277</f>
        <v>0</v>
      </c>
      <c r="L277" s="117"/>
      <c r="M277" s="122"/>
      <c r="P277" s="123">
        <f>P278+P303</f>
        <v>0</v>
      </c>
      <c r="R277" s="123">
        <f>R278+R303</f>
        <v>11.139155000000002</v>
      </c>
      <c r="T277" s="124">
        <f>T278+T303</f>
        <v>0</v>
      </c>
      <c r="AR277" s="118" t="s">
        <v>84</v>
      </c>
      <c r="AT277" s="125" t="s">
        <v>75</v>
      </c>
      <c r="AU277" s="125" t="s">
        <v>84</v>
      </c>
      <c r="AY277" s="118" t="s">
        <v>223</v>
      </c>
      <c r="BK277" s="126">
        <f>BK278+BK303</f>
        <v>0</v>
      </c>
    </row>
    <row r="278" spans="2:65" s="11" customFormat="1" ht="20.85" customHeight="1">
      <c r="B278" s="117"/>
      <c r="D278" s="118" t="s">
        <v>75</v>
      </c>
      <c r="E278" s="127" t="s">
        <v>490</v>
      </c>
      <c r="F278" s="127" t="s">
        <v>491</v>
      </c>
      <c r="I278" s="120"/>
      <c r="J278" s="128">
        <f>BK278</f>
        <v>0</v>
      </c>
      <c r="L278" s="117"/>
      <c r="M278" s="122"/>
      <c r="P278" s="123">
        <f>SUM(P279:P302)</f>
        <v>0</v>
      </c>
      <c r="R278" s="123">
        <f>SUM(R279:R302)</f>
        <v>2.9023800000000004</v>
      </c>
      <c r="T278" s="124">
        <f>SUM(T279:T302)</f>
        <v>0</v>
      </c>
      <c r="AR278" s="118" t="s">
        <v>84</v>
      </c>
      <c r="AT278" s="125" t="s">
        <v>75</v>
      </c>
      <c r="AU278" s="125" t="s">
        <v>87</v>
      </c>
      <c r="AY278" s="118" t="s">
        <v>223</v>
      </c>
      <c r="BK278" s="126">
        <f>SUM(BK279:BK302)</f>
        <v>0</v>
      </c>
    </row>
    <row r="279" spans="2:65" s="1" customFormat="1" ht="49.15" customHeight="1">
      <c r="B279" s="34"/>
      <c r="C279" s="129" t="s">
        <v>471</v>
      </c>
      <c r="D279" s="129" t="s">
        <v>227</v>
      </c>
      <c r="E279" s="130" t="s">
        <v>493</v>
      </c>
      <c r="F279" s="131" t="s">
        <v>494</v>
      </c>
      <c r="G279" s="132" t="s">
        <v>247</v>
      </c>
      <c r="H279" s="133">
        <v>0.24299999999999999</v>
      </c>
      <c r="I279" s="134"/>
      <c r="J279" s="135">
        <f>ROUND(I279*H279,2)</f>
        <v>0</v>
      </c>
      <c r="K279" s="131" t="s">
        <v>272</v>
      </c>
      <c r="L279" s="34"/>
      <c r="M279" s="136" t="s">
        <v>19</v>
      </c>
      <c r="N279" s="137" t="s">
        <v>47</v>
      </c>
      <c r="P279" s="138">
        <f>O279*H279</f>
        <v>0</v>
      </c>
      <c r="Q279" s="138">
        <v>0</v>
      </c>
      <c r="R279" s="138">
        <f>Q279*H279</f>
        <v>0</v>
      </c>
      <c r="S279" s="138">
        <v>0</v>
      </c>
      <c r="T279" s="139">
        <f>S279*H279</f>
        <v>0</v>
      </c>
      <c r="AR279" s="140" t="s">
        <v>232</v>
      </c>
      <c r="AT279" s="140" t="s">
        <v>227</v>
      </c>
      <c r="AU279" s="140" t="s">
        <v>233</v>
      </c>
      <c r="AY279" s="18" t="s">
        <v>223</v>
      </c>
      <c r="BE279" s="141">
        <f>IF(N279="základní",J279,0)</f>
        <v>0</v>
      </c>
      <c r="BF279" s="141">
        <f>IF(N279="snížená",J279,0)</f>
        <v>0</v>
      </c>
      <c r="BG279" s="141">
        <f>IF(N279="zákl. přenesená",J279,0)</f>
        <v>0</v>
      </c>
      <c r="BH279" s="141">
        <f>IF(N279="sníž. přenesená",J279,0)</f>
        <v>0</v>
      </c>
      <c r="BI279" s="141">
        <f>IF(N279="nulová",J279,0)</f>
        <v>0</v>
      </c>
      <c r="BJ279" s="18" t="s">
        <v>84</v>
      </c>
      <c r="BK279" s="141">
        <f>ROUND(I279*H279,2)</f>
        <v>0</v>
      </c>
      <c r="BL279" s="18" t="s">
        <v>232</v>
      </c>
      <c r="BM279" s="140" t="s">
        <v>911</v>
      </c>
    </row>
    <row r="280" spans="2:65" s="1" customFormat="1" ht="11.25">
      <c r="B280" s="34"/>
      <c r="D280" s="163" t="s">
        <v>274</v>
      </c>
      <c r="F280" s="164" t="s">
        <v>496</v>
      </c>
      <c r="I280" s="165"/>
      <c r="L280" s="34"/>
      <c r="M280" s="166"/>
      <c r="T280" s="55"/>
      <c r="AT280" s="18" t="s">
        <v>274</v>
      </c>
      <c r="AU280" s="18" t="s">
        <v>233</v>
      </c>
    </row>
    <row r="281" spans="2:65" s="13" customFormat="1" ht="11.25">
      <c r="B281" s="149"/>
      <c r="D281" s="143" t="s">
        <v>249</v>
      </c>
      <c r="E281" s="150" t="s">
        <v>19</v>
      </c>
      <c r="F281" s="151" t="s">
        <v>912</v>
      </c>
      <c r="H281" s="152">
        <v>0.24299999999999999</v>
      </c>
      <c r="I281" s="153"/>
      <c r="L281" s="149"/>
      <c r="M281" s="154"/>
      <c r="T281" s="155"/>
      <c r="AT281" s="150" t="s">
        <v>249</v>
      </c>
      <c r="AU281" s="150" t="s">
        <v>233</v>
      </c>
      <c r="AV281" s="13" t="s">
        <v>87</v>
      </c>
      <c r="AW281" s="13" t="s">
        <v>37</v>
      </c>
      <c r="AX281" s="13" t="s">
        <v>84</v>
      </c>
      <c r="AY281" s="150" t="s">
        <v>223</v>
      </c>
    </row>
    <row r="282" spans="2:65" s="1" customFormat="1" ht="24.2" customHeight="1">
      <c r="B282" s="34"/>
      <c r="C282" s="129" t="s">
        <v>477</v>
      </c>
      <c r="D282" s="129" t="s">
        <v>227</v>
      </c>
      <c r="E282" s="130" t="s">
        <v>499</v>
      </c>
      <c r="F282" s="131" t="s">
        <v>500</v>
      </c>
      <c r="G282" s="132" t="s">
        <v>230</v>
      </c>
      <c r="H282" s="133">
        <v>3</v>
      </c>
      <c r="I282" s="134"/>
      <c r="J282" s="135">
        <f>ROUND(I282*H282,2)</f>
        <v>0</v>
      </c>
      <c r="K282" s="131" t="s">
        <v>272</v>
      </c>
      <c r="L282" s="34"/>
      <c r="M282" s="136" t="s">
        <v>19</v>
      </c>
      <c r="N282" s="137" t="s">
        <v>47</v>
      </c>
      <c r="P282" s="138">
        <f>O282*H282</f>
        <v>0</v>
      </c>
      <c r="Q282" s="138">
        <v>8.7419999999999998E-2</v>
      </c>
      <c r="R282" s="138">
        <f>Q282*H282</f>
        <v>0.26225999999999999</v>
      </c>
      <c r="S282" s="138">
        <v>0</v>
      </c>
      <c r="T282" s="139">
        <f>S282*H282</f>
        <v>0</v>
      </c>
      <c r="AR282" s="140" t="s">
        <v>232</v>
      </c>
      <c r="AT282" s="140" t="s">
        <v>227</v>
      </c>
      <c r="AU282" s="140" t="s">
        <v>233</v>
      </c>
      <c r="AY282" s="18" t="s">
        <v>223</v>
      </c>
      <c r="BE282" s="141">
        <f>IF(N282="základní",J282,0)</f>
        <v>0</v>
      </c>
      <c r="BF282" s="141">
        <f>IF(N282="snížená",J282,0)</f>
        <v>0</v>
      </c>
      <c r="BG282" s="141">
        <f>IF(N282="zákl. přenesená",J282,0)</f>
        <v>0</v>
      </c>
      <c r="BH282" s="141">
        <f>IF(N282="sníž. přenesená",J282,0)</f>
        <v>0</v>
      </c>
      <c r="BI282" s="141">
        <f>IF(N282="nulová",J282,0)</f>
        <v>0</v>
      </c>
      <c r="BJ282" s="18" t="s">
        <v>84</v>
      </c>
      <c r="BK282" s="141">
        <f>ROUND(I282*H282,2)</f>
        <v>0</v>
      </c>
      <c r="BL282" s="18" t="s">
        <v>232</v>
      </c>
      <c r="BM282" s="140" t="s">
        <v>913</v>
      </c>
    </row>
    <row r="283" spans="2:65" s="1" customFormat="1" ht="11.25">
      <c r="B283" s="34"/>
      <c r="D283" s="163" t="s">
        <v>274</v>
      </c>
      <c r="F283" s="164" t="s">
        <v>502</v>
      </c>
      <c r="I283" s="165"/>
      <c r="L283" s="34"/>
      <c r="M283" s="166"/>
      <c r="T283" s="55"/>
      <c r="AT283" s="18" t="s">
        <v>274</v>
      </c>
      <c r="AU283" s="18" t="s">
        <v>233</v>
      </c>
    </row>
    <row r="284" spans="2:65" s="1" customFormat="1" ht="24.2" customHeight="1">
      <c r="B284" s="34"/>
      <c r="C284" s="174" t="s">
        <v>482</v>
      </c>
      <c r="D284" s="174" t="s">
        <v>314</v>
      </c>
      <c r="E284" s="175" t="s">
        <v>914</v>
      </c>
      <c r="F284" s="176" t="s">
        <v>915</v>
      </c>
      <c r="G284" s="177" t="s">
        <v>230</v>
      </c>
      <c r="H284" s="178">
        <v>3</v>
      </c>
      <c r="I284" s="179"/>
      <c r="J284" s="180">
        <f>ROUND(I284*H284,2)</f>
        <v>0</v>
      </c>
      <c r="K284" s="176" t="s">
        <v>272</v>
      </c>
      <c r="L284" s="181"/>
      <c r="M284" s="182" t="s">
        <v>19</v>
      </c>
      <c r="N284" s="183" t="s">
        <v>47</v>
      </c>
      <c r="P284" s="138">
        <f>O284*H284</f>
        <v>0</v>
      </c>
      <c r="Q284" s="138">
        <v>2.7E-2</v>
      </c>
      <c r="R284" s="138">
        <f>Q284*H284</f>
        <v>8.1000000000000003E-2</v>
      </c>
      <c r="S284" s="138">
        <v>0</v>
      </c>
      <c r="T284" s="139">
        <f>S284*H284</f>
        <v>0</v>
      </c>
      <c r="AR284" s="140" t="s">
        <v>268</v>
      </c>
      <c r="AT284" s="140" t="s">
        <v>314</v>
      </c>
      <c r="AU284" s="140" t="s">
        <v>233</v>
      </c>
      <c r="AY284" s="18" t="s">
        <v>223</v>
      </c>
      <c r="BE284" s="141">
        <f>IF(N284="základní",J284,0)</f>
        <v>0</v>
      </c>
      <c r="BF284" s="141">
        <f>IF(N284="snížená",J284,0)</f>
        <v>0</v>
      </c>
      <c r="BG284" s="141">
        <f>IF(N284="zákl. přenesená",J284,0)</f>
        <v>0</v>
      </c>
      <c r="BH284" s="141">
        <f>IF(N284="sníž. přenesená",J284,0)</f>
        <v>0</v>
      </c>
      <c r="BI284" s="141">
        <f>IF(N284="nulová",J284,0)</f>
        <v>0</v>
      </c>
      <c r="BJ284" s="18" t="s">
        <v>84</v>
      </c>
      <c r="BK284" s="141">
        <f>ROUND(I284*H284,2)</f>
        <v>0</v>
      </c>
      <c r="BL284" s="18" t="s">
        <v>232</v>
      </c>
      <c r="BM284" s="140" t="s">
        <v>916</v>
      </c>
    </row>
    <row r="285" spans="2:65" s="1" customFormat="1" ht="24.2" customHeight="1">
      <c r="B285" s="34"/>
      <c r="C285" s="129" t="s">
        <v>492</v>
      </c>
      <c r="D285" s="129" t="s">
        <v>227</v>
      </c>
      <c r="E285" s="130" t="s">
        <v>508</v>
      </c>
      <c r="F285" s="131" t="s">
        <v>509</v>
      </c>
      <c r="G285" s="132" t="s">
        <v>230</v>
      </c>
      <c r="H285" s="133">
        <v>3</v>
      </c>
      <c r="I285" s="134"/>
      <c r="J285" s="135">
        <f>ROUND(I285*H285,2)</f>
        <v>0</v>
      </c>
      <c r="K285" s="131" t="s">
        <v>272</v>
      </c>
      <c r="L285" s="34"/>
      <c r="M285" s="136" t="s">
        <v>19</v>
      </c>
      <c r="N285" s="137" t="s">
        <v>47</v>
      </c>
      <c r="P285" s="138">
        <f>O285*H285</f>
        <v>0</v>
      </c>
      <c r="Q285" s="138">
        <v>0.12422</v>
      </c>
      <c r="R285" s="138">
        <f>Q285*H285</f>
        <v>0.37265999999999999</v>
      </c>
      <c r="S285" s="138">
        <v>0</v>
      </c>
      <c r="T285" s="139">
        <f>S285*H285</f>
        <v>0</v>
      </c>
      <c r="AR285" s="140" t="s">
        <v>232</v>
      </c>
      <c r="AT285" s="140" t="s">
        <v>227</v>
      </c>
      <c r="AU285" s="140" t="s">
        <v>233</v>
      </c>
      <c r="AY285" s="18" t="s">
        <v>223</v>
      </c>
      <c r="BE285" s="141">
        <f>IF(N285="základní",J285,0)</f>
        <v>0</v>
      </c>
      <c r="BF285" s="141">
        <f>IF(N285="snížená",J285,0)</f>
        <v>0</v>
      </c>
      <c r="BG285" s="141">
        <f>IF(N285="zákl. přenesená",J285,0)</f>
        <v>0</v>
      </c>
      <c r="BH285" s="141">
        <f>IF(N285="sníž. přenesená",J285,0)</f>
        <v>0</v>
      </c>
      <c r="BI285" s="141">
        <f>IF(N285="nulová",J285,0)</f>
        <v>0</v>
      </c>
      <c r="BJ285" s="18" t="s">
        <v>84</v>
      </c>
      <c r="BK285" s="141">
        <f>ROUND(I285*H285,2)</f>
        <v>0</v>
      </c>
      <c r="BL285" s="18" t="s">
        <v>232</v>
      </c>
      <c r="BM285" s="140" t="s">
        <v>917</v>
      </c>
    </row>
    <row r="286" spans="2:65" s="1" customFormat="1" ht="11.25">
      <c r="B286" s="34"/>
      <c r="D286" s="163" t="s">
        <v>274</v>
      </c>
      <c r="F286" s="164" t="s">
        <v>511</v>
      </c>
      <c r="I286" s="165"/>
      <c r="L286" s="34"/>
      <c r="M286" s="166"/>
      <c r="T286" s="55"/>
      <c r="AT286" s="18" t="s">
        <v>274</v>
      </c>
      <c r="AU286" s="18" t="s">
        <v>233</v>
      </c>
    </row>
    <row r="287" spans="2:65" s="1" customFormat="1" ht="24.2" customHeight="1">
      <c r="B287" s="34"/>
      <c r="C287" s="174" t="s">
        <v>498</v>
      </c>
      <c r="D287" s="174" t="s">
        <v>314</v>
      </c>
      <c r="E287" s="175" t="s">
        <v>513</v>
      </c>
      <c r="F287" s="176" t="s">
        <v>514</v>
      </c>
      <c r="G287" s="177" t="s">
        <v>230</v>
      </c>
      <c r="H287" s="178">
        <v>3</v>
      </c>
      <c r="I287" s="179"/>
      <c r="J287" s="180">
        <f>ROUND(I287*H287,2)</f>
        <v>0</v>
      </c>
      <c r="K287" s="176" t="s">
        <v>272</v>
      </c>
      <c r="L287" s="181"/>
      <c r="M287" s="182" t="s">
        <v>19</v>
      </c>
      <c r="N287" s="183" t="s">
        <v>47</v>
      </c>
      <c r="P287" s="138">
        <f>O287*H287</f>
        <v>0</v>
      </c>
      <c r="Q287" s="138">
        <v>7.1999999999999995E-2</v>
      </c>
      <c r="R287" s="138">
        <f>Q287*H287</f>
        <v>0.21599999999999997</v>
      </c>
      <c r="S287" s="138">
        <v>0</v>
      </c>
      <c r="T287" s="139">
        <f>S287*H287</f>
        <v>0</v>
      </c>
      <c r="AR287" s="140" t="s">
        <v>268</v>
      </c>
      <c r="AT287" s="140" t="s">
        <v>314</v>
      </c>
      <c r="AU287" s="140" t="s">
        <v>233</v>
      </c>
      <c r="AY287" s="18" t="s">
        <v>223</v>
      </c>
      <c r="BE287" s="141">
        <f>IF(N287="základní",J287,0)</f>
        <v>0</v>
      </c>
      <c r="BF287" s="141">
        <f>IF(N287="snížená",J287,0)</f>
        <v>0</v>
      </c>
      <c r="BG287" s="141">
        <f>IF(N287="zákl. přenesená",J287,0)</f>
        <v>0</v>
      </c>
      <c r="BH287" s="141">
        <f>IF(N287="sníž. přenesená",J287,0)</f>
        <v>0</v>
      </c>
      <c r="BI287" s="141">
        <f>IF(N287="nulová",J287,0)</f>
        <v>0</v>
      </c>
      <c r="BJ287" s="18" t="s">
        <v>84</v>
      </c>
      <c r="BK287" s="141">
        <f>ROUND(I287*H287,2)</f>
        <v>0</v>
      </c>
      <c r="BL287" s="18" t="s">
        <v>232</v>
      </c>
      <c r="BM287" s="140" t="s">
        <v>918</v>
      </c>
    </row>
    <row r="288" spans="2:65" s="1" customFormat="1" ht="24.2" customHeight="1">
      <c r="B288" s="34"/>
      <c r="C288" s="129" t="s">
        <v>503</v>
      </c>
      <c r="D288" s="129" t="s">
        <v>227</v>
      </c>
      <c r="E288" s="130" t="s">
        <v>517</v>
      </c>
      <c r="F288" s="131" t="s">
        <v>518</v>
      </c>
      <c r="G288" s="132" t="s">
        <v>230</v>
      </c>
      <c r="H288" s="133">
        <v>6</v>
      </c>
      <c r="I288" s="134"/>
      <c r="J288" s="135">
        <f>ROUND(I288*H288,2)</f>
        <v>0</v>
      </c>
      <c r="K288" s="131" t="s">
        <v>272</v>
      </c>
      <c r="L288" s="34"/>
      <c r="M288" s="136" t="s">
        <v>19</v>
      </c>
      <c r="N288" s="137" t="s">
        <v>47</v>
      </c>
      <c r="P288" s="138">
        <f>O288*H288</f>
        <v>0</v>
      </c>
      <c r="Q288" s="138">
        <v>2.972E-2</v>
      </c>
      <c r="R288" s="138">
        <f>Q288*H288</f>
        <v>0.17832000000000001</v>
      </c>
      <c r="S288" s="138">
        <v>0</v>
      </c>
      <c r="T288" s="139">
        <f>S288*H288</f>
        <v>0</v>
      </c>
      <c r="AR288" s="140" t="s">
        <v>232</v>
      </c>
      <c r="AT288" s="140" t="s">
        <v>227</v>
      </c>
      <c r="AU288" s="140" t="s">
        <v>233</v>
      </c>
      <c r="AY288" s="18" t="s">
        <v>223</v>
      </c>
      <c r="BE288" s="141">
        <f>IF(N288="základní",J288,0)</f>
        <v>0</v>
      </c>
      <c r="BF288" s="141">
        <f>IF(N288="snížená",J288,0)</f>
        <v>0</v>
      </c>
      <c r="BG288" s="141">
        <f>IF(N288="zákl. přenesená",J288,0)</f>
        <v>0</v>
      </c>
      <c r="BH288" s="141">
        <f>IF(N288="sníž. přenesená",J288,0)</f>
        <v>0</v>
      </c>
      <c r="BI288" s="141">
        <f>IF(N288="nulová",J288,0)</f>
        <v>0</v>
      </c>
      <c r="BJ288" s="18" t="s">
        <v>84</v>
      </c>
      <c r="BK288" s="141">
        <f>ROUND(I288*H288,2)</f>
        <v>0</v>
      </c>
      <c r="BL288" s="18" t="s">
        <v>232</v>
      </c>
      <c r="BM288" s="140" t="s">
        <v>919</v>
      </c>
    </row>
    <row r="289" spans="2:65" s="1" customFormat="1" ht="11.25">
      <c r="B289" s="34"/>
      <c r="D289" s="163" t="s">
        <v>274</v>
      </c>
      <c r="F289" s="164" t="s">
        <v>520</v>
      </c>
      <c r="I289" s="165"/>
      <c r="L289" s="34"/>
      <c r="M289" s="166"/>
      <c r="T289" s="55"/>
      <c r="AT289" s="18" t="s">
        <v>274</v>
      </c>
      <c r="AU289" s="18" t="s">
        <v>233</v>
      </c>
    </row>
    <row r="290" spans="2:65" s="1" customFormat="1" ht="24.2" customHeight="1">
      <c r="B290" s="34"/>
      <c r="C290" s="174" t="s">
        <v>507</v>
      </c>
      <c r="D290" s="174" t="s">
        <v>314</v>
      </c>
      <c r="E290" s="175" t="s">
        <v>522</v>
      </c>
      <c r="F290" s="176" t="s">
        <v>523</v>
      </c>
      <c r="G290" s="177" t="s">
        <v>230</v>
      </c>
      <c r="H290" s="178">
        <v>3</v>
      </c>
      <c r="I290" s="179"/>
      <c r="J290" s="180">
        <f>ROUND(I290*H290,2)</f>
        <v>0</v>
      </c>
      <c r="K290" s="176" t="s">
        <v>272</v>
      </c>
      <c r="L290" s="181"/>
      <c r="M290" s="182" t="s">
        <v>19</v>
      </c>
      <c r="N290" s="183" t="s">
        <v>47</v>
      </c>
      <c r="P290" s="138">
        <f>O290*H290</f>
        <v>0</v>
      </c>
      <c r="Q290" s="138">
        <v>5.7000000000000002E-2</v>
      </c>
      <c r="R290" s="138">
        <f>Q290*H290</f>
        <v>0.17100000000000001</v>
      </c>
      <c r="S290" s="138">
        <v>0</v>
      </c>
      <c r="T290" s="139">
        <f>S290*H290</f>
        <v>0</v>
      </c>
      <c r="AR290" s="140" t="s">
        <v>268</v>
      </c>
      <c r="AT290" s="140" t="s">
        <v>314</v>
      </c>
      <c r="AU290" s="140" t="s">
        <v>233</v>
      </c>
      <c r="AY290" s="18" t="s">
        <v>223</v>
      </c>
      <c r="BE290" s="141">
        <f>IF(N290="základní",J290,0)</f>
        <v>0</v>
      </c>
      <c r="BF290" s="141">
        <f>IF(N290="snížená",J290,0)</f>
        <v>0</v>
      </c>
      <c r="BG290" s="141">
        <f>IF(N290="zákl. přenesená",J290,0)</f>
        <v>0</v>
      </c>
      <c r="BH290" s="141">
        <f>IF(N290="sníž. přenesená",J290,0)</f>
        <v>0</v>
      </c>
      <c r="BI290" s="141">
        <f>IF(N290="nulová",J290,0)</f>
        <v>0</v>
      </c>
      <c r="BJ290" s="18" t="s">
        <v>84</v>
      </c>
      <c r="BK290" s="141">
        <f>ROUND(I290*H290,2)</f>
        <v>0</v>
      </c>
      <c r="BL290" s="18" t="s">
        <v>232</v>
      </c>
      <c r="BM290" s="140" t="s">
        <v>920</v>
      </c>
    </row>
    <row r="291" spans="2:65" s="1" customFormat="1" ht="24.2" customHeight="1">
      <c r="B291" s="34"/>
      <c r="C291" s="174" t="s">
        <v>512</v>
      </c>
      <c r="D291" s="174" t="s">
        <v>314</v>
      </c>
      <c r="E291" s="175" t="s">
        <v>526</v>
      </c>
      <c r="F291" s="176" t="s">
        <v>527</v>
      </c>
      <c r="G291" s="177" t="s">
        <v>230</v>
      </c>
      <c r="H291" s="178">
        <v>3</v>
      </c>
      <c r="I291" s="179"/>
      <c r="J291" s="180">
        <f>ROUND(I291*H291,2)</f>
        <v>0</v>
      </c>
      <c r="K291" s="176" t="s">
        <v>231</v>
      </c>
      <c r="L291" s="181"/>
      <c r="M291" s="182" t="s">
        <v>19</v>
      </c>
      <c r="N291" s="183" t="s">
        <v>47</v>
      </c>
      <c r="P291" s="138">
        <f>O291*H291</f>
        <v>0</v>
      </c>
      <c r="Q291" s="138">
        <v>6.0999999999999999E-2</v>
      </c>
      <c r="R291" s="138">
        <f>Q291*H291</f>
        <v>0.183</v>
      </c>
      <c r="S291" s="138">
        <v>0</v>
      </c>
      <c r="T291" s="139">
        <f>S291*H291</f>
        <v>0</v>
      </c>
      <c r="AR291" s="140" t="s">
        <v>268</v>
      </c>
      <c r="AT291" s="140" t="s">
        <v>314</v>
      </c>
      <c r="AU291" s="140" t="s">
        <v>233</v>
      </c>
      <c r="AY291" s="18" t="s">
        <v>223</v>
      </c>
      <c r="BE291" s="141">
        <f>IF(N291="základní",J291,0)</f>
        <v>0</v>
      </c>
      <c r="BF291" s="141">
        <f>IF(N291="snížená",J291,0)</f>
        <v>0</v>
      </c>
      <c r="BG291" s="141">
        <f>IF(N291="zákl. přenesená",J291,0)</f>
        <v>0</v>
      </c>
      <c r="BH291" s="141">
        <f>IF(N291="sníž. přenesená",J291,0)</f>
        <v>0</v>
      </c>
      <c r="BI291" s="141">
        <f>IF(N291="nulová",J291,0)</f>
        <v>0</v>
      </c>
      <c r="BJ291" s="18" t="s">
        <v>84</v>
      </c>
      <c r="BK291" s="141">
        <f>ROUND(I291*H291,2)</f>
        <v>0</v>
      </c>
      <c r="BL291" s="18" t="s">
        <v>232</v>
      </c>
      <c r="BM291" s="140" t="s">
        <v>921</v>
      </c>
    </row>
    <row r="292" spans="2:65" s="1" customFormat="1" ht="24.2" customHeight="1">
      <c r="B292" s="34"/>
      <c r="C292" s="129" t="s">
        <v>516</v>
      </c>
      <c r="D292" s="129" t="s">
        <v>227</v>
      </c>
      <c r="E292" s="130" t="s">
        <v>530</v>
      </c>
      <c r="F292" s="131" t="s">
        <v>531</v>
      </c>
      <c r="G292" s="132" t="s">
        <v>230</v>
      </c>
      <c r="H292" s="133">
        <v>6</v>
      </c>
      <c r="I292" s="134"/>
      <c r="J292" s="135">
        <f>ROUND(I292*H292,2)</f>
        <v>0</v>
      </c>
      <c r="K292" s="131" t="s">
        <v>272</v>
      </c>
      <c r="L292" s="34"/>
      <c r="M292" s="136" t="s">
        <v>19</v>
      </c>
      <c r="N292" s="137" t="s">
        <v>47</v>
      </c>
      <c r="P292" s="138">
        <f>O292*H292</f>
        <v>0</v>
      </c>
      <c r="Q292" s="138">
        <v>2.972E-2</v>
      </c>
      <c r="R292" s="138">
        <f>Q292*H292</f>
        <v>0.17832000000000001</v>
      </c>
      <c r="S292" s="138">
        <v>0</v>
      </c>
      <c r="T292" s="139">
        <f>S292*H292</f>
        <v>0</v>
      </c>
      <c r="AR292" s="140" t="s">
        <v>232</v>
      </c>
      <c r="AT292" s="140" t="s">
        <v>227</v>
      </c>
      <c r="AU292" s="140" t="s">
        <v>233</v>
      </c>
      <c r="AY292" s="18" t="s">
        <v>223</v>
      </c>
      <c r="BE292" s="141">
        <f>IF(N292="základní",J292,0)</f>
        <v>0</v>
      </c>
      <c r="BF292" s="141">
        <f>IF(N292="snížená",J292,0)</f>
        <v>0</v>
      </c>
      <c r="BG292" s="141">
        <f>IF(N292="zákl. přenesená",J292,0)</f>
        <v>0</v>
      </c>
      <c r="BH292" s="141">
        <f>IF(N292="sníž. přenesená",J292,0)</f>
        <v>0</v>
      </c>
      <c r="BI292" s="141">
        <f>IF(N292="nulová",J292,0)</f>
        <v>0</v>
      </c>
      <c r="BJ292" s="18" t="s">
        <v>84</v>
      </c>
      <c r="BK292" s="141">
        <f>ROUND(I292*H292,2)</f>
        <v>0</v>
      </c>
      <c r="BL292" s="18" t="s">
        <v>232</v>
      </c>
      <c r="BM292" s="140" t="s">
        <v>922</v>
      </c>
    </row>
    <row r="293" spans="2:65" s="1" customFormat="1" ht="11.25">
      <c r="B293" s="34"/>
      <c r="D293" s="163" t="s">
        <v>274</v>
      </c>
      <c r="F293" s="164" t="s">
        <v>533</v>
      </c>
      <c r="I293" s="165"/>
      <c r="L293" s="34"/>
      <c r="M293" s="166"/>
      <c r="T293" s="55"/>
      <c r="AT293" s="18" t="s">
        <v>274</v>
      </c>
      <c r="AU293" s="18" t="s">
        <v>233</v>
      </c>
    </row>
    <row r="294" spans="2:65" s="1" customFormat="1" ht="24.2" customHeight="1">
      <c r="B294" s="34"/>
      <c r="C294" s="174" t="s">
        <v>521</v>
      </c>
      <c r="D294" s="174" t="s">
        <v>314</v>
      </c>
      <c r="E294" s="175" t="s">
        <v>535</v>
      </c>
      <c r="F294" s="176" t="s">
        <v>536</v>
      </c>
      <c r="G294" s="177" t="s">
        <v>230</v>
      </c>
      <c r="H294" s="178">
        <v>6</v>
      </c>
      <c r="I294" s="179"/>
      <c r="J294" s="180">
        <f>ROUND(I294*H294,2)</f>
        <v>0</v>
      </c>
      <c r="K294" s="176" t="s">
        <v>272</v>
      </c>
      <c r="L294" s="181"/>
      <c r="M294" s="182" t="s">
        <v>19</v>
      </c>
      <c r="N294" s="183" t="s">
        <v>47</v>
      </c>
      <c r="P294" s="138">
        <f>O294*H294</f>
        <v>0</v>
      </c>
      <c r="Q294" s="138">
        <v>0.08</v>
      </c>
      <c r="R294" s="138">
        <f>Q294*H294</f>
        <v>0.48</v>
      </c>
      <c r="S294" s="138">
        <v>0</v>
      </c>
      <c r="T294" s="139">
        <f>S294*H294</f>
        <v>0</v>
      </c>
      <c r="AR294" s="140" t="s">
        <v>268</v>
      </c>
      <c r="AT294" s="140" t="s">
        <v>314</v>
      </c>
      <c r="AU294" s="140" t="s">
        <v>233</v>
      </c>
      <c r="AY294" s="18" t="s">
        <v>223</v>
      </c>
      <c r="BE294" s="141">
        <f>IF(N294="základní",J294,0)</f>
        <v>0</v>
      </c>
      <c r="BF294" s="141">
        <f>IF(N294="snížená",J294,0)</f>
        <v>0</v>
      </c>
      <c r="BG294" s="141">
        <f>IF(N294="zákl. přenesená",J294,0)</f>
        <v>0</v>
      </c>
      <c r="BH294" s="141">
        <f>IF(N294="sníž. přenesená",J294,0)</f>
        <v>0</v>
      </c>
      <c r="BI294" s="141">
        <f>IF(N294="nulová",J294,0)</f>
        <v>0</v>
      </c>
      <c r="BJ294" s="18" t="s">
        <v>84</v>
      </c>
      <c r="BK294" s="141">
        <f>ROUND(I294*H294,2)</f>
        <v>0</v>
      </c>
      <c r="BL294" s="18" t="s">
        <v>232</v>
      </c>
      <c r="BM294" s="140" t="s">
        <v>923</v>
      </c>
    </row>
    <row r="295" spans="2:65" s="1" customFormat="1" ht="24.2" customHeight="1">
      <c r="B295" s="34"/>
      <c r="C295" s="129" t="s">
        <v>525</v>
      </c>
      <c r="D295" s="129" t="s">
        <v>227</v>
      </c>
      <c r="E295" s="130" t="s">
        <v>539</v>
      </c>
      <c r="F295" s="131" t="s">
        <v>540</v>
      </c>
      <c r="G295" s="132" t="s">
        <v>230</v>
      </c>
      <c r="H295" s="133">
        <v>3</v>
      </c>
      <c r="I295" s="134"/>
      <c r="J295" s="135">
        <f>ROUND(I295*H295,2)</f>
        <v>0</v>
      </c>
      <c r="K295" s="131" t="s">
        <v>272</v>
      </c>
      <c r="L295" s="34"/>
      <c r="M295" s="136" t="s">
        <v>19</v>
      </c>
      <c r="N295" s="137" t="s">
        <v>47</v>
      </c>
      <c r="P295" s="138">
        <f>O295*H295</f>
        <v>0</v>
      </c>
      <c r="Q295" s="138">
        <v>0.21734000000000001</v>
      </c>
      <c r="R295" s="138">
        <f>Q295*H295</f>
        <v>0.65202000000000004</v>
      </c>
      <c r="S295" s="138">
        <v>0</v>
      </c>
      <c r="T295" s="139">
        <f>S295*H295</f>
        <v>0</v>
      </c>
      <c r="AR295" s="140" t="s">
        <v>232</v>
      </c>
      <c r="AT295" s="140" t="s">
        <v>227</v>
      </c>
      <c r="AU295" s="140" t="s">
        <v>233</v>
      </c>
      <c r="AY295" s="18" t="s">
        <v>223</v>
      </c>
      <c r="BE295" s="141">
        <f>IF(N295="základní",J295,0)</f>
        <v>0</v>
      </c>
      <c r="BF295" s="141">
        <f>IF(N295="snížená",J295,0)</f>
        <v>0</v>
      </c>
      <c r="BG295" s="141">
        <f>IF(N295="zákl. přenesená",J295,0)</f>
        <v>0</v>
      </c>
      <c r="BH295" s="141">
        <f>IF(N295="sníž. přenesená",J295,0)</f>
        <v>0</v>
      </c>
      <c r="BI295" s="141">
        <f>IF(N295="nulová",J295,0)</f>
        <v>0</v>
      </c>
      <c r="BJ295" s="18" t="s">
        <v>84</v>
      </c>
      <c r="BK295" s="141">
        <f>ROUND(I295*H295,2)</f>
        <v>0</v>
      </c>
      <c r="BL295" s="18" t="s">
        <v>232</v>
      </c>
      <c r="BM295" s="140" t="s">
        <v>924</v>
      </c>
    </row>
    <row r="296" spans="2:65" s="1" customFormat="1" ht="11.25">
      <c r="B296" s="34"/>
      <c r="D296" s="163" t="s">
        <v>274</v>
      </c>
      <c r="F296" s="164" t="s">
        <v>542</v>
      </c>
      <c r="I296" s="165"/>
      <c r="L296" s="34"/>
      <c r="M296" s="166"/>
      <c r="T296" s="55"/>
      <c r="AT296" s="18" t="s">
        <v>274</v>
      </c>
      <c r="AU296" s="18" t="s">
        <v>233</v>
      </c>
    </row>
    <row r="297" spans="2:65" s="1" customFormat="1" ht="16.5" customHeight="1">
      <c r="B297" s="34"/>
      <c r="C297" s="174" t="s">
        <v>529</v>
      </c>
      <c r="D297" s="174" t="s">
        <v>314</v>
      </c>
      <c r="E297" s="175" t="s">
        <v>544</v>
      </c>
      <c r="F297" s="176" t="s">
        <v>545</v>
      </c>
      <c r="G297" s="177" t="s">
        <v>230</v>
      </c>
      <c r="H297" s="178">
        <v>3</v>
      </c>
      <c r="I297" s="179"/>
      <c r="J297" s="180">
        <f>ROUND(I297*H297,2)</f>
        <v>0</v>
      </c>
      <c r="K297" s="176" t="s">
        <v>272</v>
      </c>
      <c r="L297" s="181"/>
      <c r="M297" s="182" t="s">
        <v>19</v>
      </c>
      <c r="N297" s="183" t="s">
        <v>47</v>
      </c>
      <c r="P297" s="138">
        <f>O297*H297</f>
        <v>0</v>
      </c>
      <c r="Q297" s="138">
        <v>3.8600000000000002E-2</v>
      </c>
      <c r="R297" s="138">
        <f>Q297*H297</f>
        <v>0.11580000000000001</v>
      </c>
      <c r="S297" s="138">
        <v>0</v>
      </c>
      <c r="T297" s="139">
        <f>S297*H297</f>
        <v>0</v>
      </c>
      <c r="AR297" s="140" t="s">
        <v>268</v>
      </c>
      <c r="AT297" s="140" t="s">
        <v>314</v>
      </c>
      <c r="AU297" s="140" t="s">
        <v>233</v>
      </c>
      <c r="AY297" s="18" t="s">
        <v>223</v>
      </c>
      <c r="BE297" s="141">
        <f>IF(N297="základní",J297,0)</f>
        <v>0</v>
      </c>
      <c r="BF297" s="141">
        <f>IF(N297="snížená",J297,0)</f>
        <v>0</v>
      </c>
      <c r="BG297" s="141">
        <f>IF(N297="zákl. přenesená",J297,0)</f>
        <v>0</v>
      </c>
      <c r="BH297" s="141">
        <f>IF(N297="sníž. přenesená",J297,0)</f>
        <v>0</v>
      </c>
      <c r="BI297" s="141">
        <f>IF(N297="nulová",J297,0)</f>
        <v>0</v>
      </c>
      <c r="BJ297" s="18" t="s">
        <v>84</v>
      </c>
      <c r="BK297" s="141">
        <f>ROUND(I297*H297,2)</f>
        <v>0</v>
      </c>
      <c r="BL297" s="18" t="s">
        <v>232</v>
      </c>
      <c r="BM297" s="140" t="s">
        <v>925</v>
      </c>
    </row>
    <row r="298" spans="2:65" s="1" customFormat="1" ht="24.2" customHeight="1">
      <c r="B298" s="34"/>
      <c r="C298" s="174" t="s">
        <v>534</v>
      </c>
      <c r="D298" s="174" t="s">
        <v>314</v>
      </c>
      <c r="E298" s="175" t="s">
        <v>548</v>
      </c>
      <c r="F298" s="176" t="s">
        <v>549</v>
      </c>
      <c r="G298" s="177" t="s">
        <v>230</v>
      </c>
      <c r="H298" s="178">
        <v>3</v>
      </c>
      <c r="I298" s="179"/>
      <c r="J298" s="180">
        <f>ROUND(I298*H298,2)</f>
        <v>0</v>
      </c>
      <c r="K298" s="176" t="s">
        <v>272</v>
      </c>
      <c r="L298" s="181"/>
      <c r="M298" s="182" t="s">
        <v>19</v>
      </c>
      <c r="N298" s="183" t="s">
        <v>47</v>
      </c>
      <c r="P298" s="138">
        <f>O298*H298</f>
        <v>0</v>
      </c>
      <c r="Q298" s="138">
        <v>4.0000000000000001E-3</v>
      </c>
      <c r="R298" s="138">
        <f>Q298*H298</f>
        <v>1.2E-2</v>
      </c>
      <c r="S298" s="138">
        <v>0</v>
      </c>
      <c r="T298" s="139">
        <f>S298*H298</f>
        <v>0</v>
      </c>
      <c r="AR298" s="140" t="s">
        <v>268</v>
      </c>
      <c r="AT298" s="140" t="s">
        <v>314</v>
      </c>
      <c r="AU298" s="140" t="s">
        <v>233</v>
      </c>
      <c r="AY298" s="18" t="s">
        <v>223</v>
      </c>
      <c r="BE298" s="141">
        <f>IF(N298="základní",J298,0)</f>
        <v>0</v>
      </c>
      <c r="BF298" s="141">
        <f>IF(N298="snížená",J298,0)</f>
        <v>0</v>
      </c>
      <c r="BG298" s="141">
        <f>IF(N298="zákl. přenesená",J298,0)</f>
        <v>0</v>
      </c>
      <c r="BH298" s="141">
        <f>IF(N298="sníž. přenesená",J298,0)</f>
        <v>0</v>
      </c>
      <c r="BI298" s="141">
        <f>IF(N298="nulová",J298,0)</f>
        <v>0</v>
      </c>
      <c r="BJ298" s="18" t="s">
        <v>84</v>
      </c>
      <c r="BK298" s="141">
        <f>ROUND(I298*H298,2)</f>
        <v>0</v>
      </c>
      <c r="BL298" s="18" t="s">
        <v>232</v>
      </c>
      <c r="BM298" s="140" t="s">
        <v>926</v>
      </c>
    </row>
    <row r="299" spans="2:65" s="1" customFormat="1" ht="33" customHeight="1">
      <c r="B299" s="34"/>
      <c r="C299" s="129" t="s">
        <v>538</v>
      </c>
      <c r="D299" s="129" t="s">
        <v>227</v>
      </c>
      <c r="E299" s="130" t="s">
        <v>552</v>
      </c>
      <c r="F299" s="131" t="s">
        <v>553</v>
      </c>
      <c r="G299" s="132" t="s">
        <v>247</v>
      </c>
      <c r="H299" s="133">
        <v>1.5</v>
      </c>
      <c r="I299" s="134"/>
      <c r="J299" s="135">
        <f>ROUND(I299*H299,2)</f>
        <v>0</v>
      </c>
      <c r="K299" s="131" t="s">
        <v>272</v>
      </c>
      <c r="L299" s="34"/>
      <c r="M299" s="136" t="s">
        <v>19</v>
      </c>
      <c r="N299" s="137" t="s">
        <v>47</v>
      </c>
      <c r="P299" s="138">
        <f>O299*H299</f>
        <v>0</v>
      </c>
      <c r="Q299" s="138">
        <v>0</v>
      </c>
      <c r="R299" s="138">
        <f>Q299*H299</f>
        <v>0</v>
      </c>
      <c r="S299" s="138">
        <v>0</v>
      </c>
      <c r="T299" s="139">
        <f>S299*H299</f>
        <v>0</v>
      </c>
      <c r="AR299" s="140" t="s">
        <v>232</v>
      </c>
      <c r="AT299" s="140" t="s">
        <v>227</v>
      </c>
      <c r="AU299" s="140" t="s">
        <v>233</v>
      </c>
      <c r="AY299" s="18" t="s">
        <v>223</v>
      </c>
      <c r="BE299" s="141">
        <f>IF(N299="základní",J299,0)</f>
        <v>0</v>
      </c>
      <c r="BF299" s="141">
        <f>IF(N299="snížená",J299,0)</f>
        <v>0</v>
      </c>
      <c r="BG299" s="141">
        <f>IF(N299="zákl. přenesená",J299,0)</f>
        <v>0</v>
      </c>
      <c r="BH299" s="141">
        <f>IF(N299="sníž. přenesená",J299,0)</f>
        <v>0</v>
      </c>
      <c r="BI299" s="141">
        <f>IF(N299="nulová",J299,0)</f>
        <v>0</v>
      </c>
      <c r="BJ299" s="18" t="s">
        <v>84</v>
      </c>
      <c r="BK299" s="141">
        <f>ROUND(I299*H299,2)</f>
        <v>0</v>
      </c>
      <c r="BL299" s="18" t="s">
        <v>232</v>
      </c>
      <c r="BM299" s="140" t="s">
        <v>927</v>
      </c>
    </row>
    <row r="300" spans="2:65" s="1" customFormat="1" ht="11.25">
      <c r="B300" s="34"/>
      <c r="D300" s="163" t="s">
        <v>274</v>
      </c>
      <c r="F300" s="164" t="s">
        <v>555</v>
      </c>
      <c r="I300" s="165"/>
      <c r="L300" s="34"/>
      <c r="M300" s="166"/>
      <c r="T300" s="55"/>
      <c r="AT300" s="18" t="s">
        <v>274</v>
      </c>
      <c r="AU300" s="18" t="s">
        <v>233</v>
      </c>
    </row>
    <row r="301" spans="2:65" s="12" customFormat="1" ht="11.25">
      <c r="B301" s="142"/>
      <c r="D301" s="143" t="s">
        <v>249</v>
      </c>
      <c r="E301" s="144" t="s">
        <v>19</v>
      </c>
      <c r="F301" s="145" t="s">
        <v>556</v>
      </c>
      <c r="H301" s="144" t="s">
        <v>19</v>
      </c>
      <c r="I301" s="146"/>
      <c r="L301" s="142"/>
      <c r="M301" s="147"/>
      <c r="T301" s="148"/>
      <c r="AT301" s="144" t="s">
        <v>249</v>
      </c>
      <c r="AU301" s="144" t="s">
        <v>233</v>
      </c>
      <c r="AV301" s="12" t="s">
        <v>84</v>
      </c>
      <c r="AW301" s="12" t="s">
        <v>37</v>
      </c>
      <c r="AX301" s="12" t="s">
        <v>76</v>
      </c>
      <c r="AY301" s="144" t="s">
        <v>223</v>
      </c>
    </row>
    <row r="302" spans="2:65" s="13" customFormat="1" ht="11.25">
      <c r="B302" s="149"/>
      <c r="D302" s="143" t="s">
        <v>249</v>
      </c>
      <c r="E302" s="150" t="s">
        <v>19</v>
      </c>
      <c r="F302" s="151" t="s">
        <v>928</v>
      </c>
      <c r="H302" s="152">
        <v>1.5</v>
      </c>
      <c r="I302" s="153"/>
      <c r="L302" s="149"/>
      <c r="M302" s="154"/>
      <c r="T302" s="155"/>
      <c r="AT302" s="150" t="s">
        <v>249</v>
      </c>
      <c r="AU302" s="150" t="s">
        <v>233</v>
      </c>
      <c r="AV302" s="13" t="s">
        <v>87</v>
      </c>
      <c r="AW302" s="13" t="s">
        <v>37</v>
      </c>
      <c r="AX302" s="13" t="s">
        <v>84</v>
      </c>
      <c r="AY302" s="150" t="s">
        <v>223</v>
      </c>
    </row>
    <row r="303" spans="2:65" s="11" customFormat="1" ht="20.85" customHeight="1">
      <c r="B303" s="117"/>
      <c r="D303" s="118" t="s">
        <v>75</v>
      </c>
      <c r="E303" s="127" t="s">
        <v>588</v>
      </c>
      <c r="F303" s="127" t="s">
        <v>589</v>
      </c>
      <c r="I303" s="120"/>
      <c r="J303" s="128">
        <f>BK303</f>
        <v>0</v>
      </c>
      <c r="L303" s="117"/>
      <c r="M303" s="122"/>
      <c r="P303" s="123">
        <f>SUM(P304:P311)</f>
        <v>0</v>
      </c>
      <c r="R303" s="123">
        <f>SUM(R304:R311)</f>
        <v>8.2367750000000015</v>
      </c>
      <c r="T303" s="124">
        <f>SUM(T304:T311)</f>
        <v>0</v>
      </c>
      <c r="AR303" s="118" t="s">
        <v>84</v>
      </c>
      <c r="AT303" s="125" t="s">
        <v>75</v>
      </c>
      <c r="AU303" s="125" t="s">
        <v>87</v>
      </c>
      <c r="AY303" s="118" t="s">
        <v>223</v>
      </c>
      <c r="BK303" s="126">
        <f>SUM(BK304:BK311)</f>
        <v>0</v>
      </c>
    </row>
    <row r="304" spans="2:65" s="1" customFormat="1" ht="24.2" customHeight="1">
      <c r="B304" s="34"/>
      <c r="C304" s="129" t="s">
        <v>543</v>
      </c>
      <c r="D304" s="129" t="s">
        <v>227</v>
      </c>
      <c r="E304" s="130" t="s">
        <v>591</v>
      </c>
      <c r="F304" s="131" t="s">
        <v>592</v>
      </c>
      <c r="G304" s="132" t="s">
        <v>563</v>
      </c>
      <c r="H304" s="133">
        <v>27.5</v>
      </c>
      <c r="I304" s="134"/>
      <c r="J304" s="135">
        <f>ROUND(I304*H304,2)</f>
        <v>0</v>
      </c>
      <c r="K304" s="131" t="s">
        <v>231</v>
      </c>
      <c r="L304" s="34"/>
      <c r="M304" s="136" t="s">
        <v>19</v>
      </c>
      <c r="N304" s="137" t="s">
        <v>47</v>
      </c>
      <c r="P304" s="138">
        <f>O304*H304</f>
        <v>0</v>
      </c>
      <c r="Q304" s="138">
        <v>0.29221000000000003</v>
      </c>
      <c r="R304" s="138">
        <f>Q304*H304</f>
        <v>8.035775000000001</v>
      </c>
      <c r="S304" s="138">
        <v>0</v>
      </c>
      <c r="T304" s="139">
        <f>S304*H304</f>
        <v>0</v>
      </c>
      <c r="AR304" s="140" t="s">
        <v>232</v>
      </c>
      <c r="AT304" s="140" t="s">
        <v>227</v>
      </c>
      <c r="AU304" s="140" t="s">
        <v>233</v>
      </c>
      <c r="AY304" s="18" t="s">
        <v>223</v>
      </c>
      <c r="BE304" s="141">
        <f>IF(N304="základní",J304,0)</f>
        <v>0</v>
      </c>
      <c r="BF304" s="141">
        <f>IF(N304="snížená",J304,0)</f>
        <v>0</v>
      </c>
      <c r="BG304" s="141">
        <f>IF(N304="zákl. přenesená",J304,0)</f>
        <v>0</v>
      </c>
      <c r="BH304" s="141">
        <f>IF(N304="sníž. přenesená",J304,0)</f>
        <v>0</v>
      </c>
      <c r="BI304" s="141">
        <f>IF(N304="nulová",J304,0)</f>
        <v>0</v>
      </c>
      <c r="BJ304" s="18" t="s">
        <v>84</v>
      </c>
      <c r="BK304" s="141">
        <f>ROUND(I304*H304,2)</f>
        <v>0</v>
      </c>
      <c r="BL304" s="18" t="s">
        <v>232</v>
      </c>
      <c r="BM304" s="140" t="s">
        <v>929</v>
      </c>
    </row>
    <row r="305" spans="2:65" s="13" customFormat="1" ht="11.25">
      <c r="B305" s="149"/>
      <c r="D305" s="143" t="s">
        <v>249</v>
      </c>
      <c r="E305" s="150" t="s">
        <v>19</v>
      </c>
      <c r="F305" s="151" t="s">
        <v>930</v>
      </c>
      <c r="H305" s="152">
        <v>27.5</v>
      </c>
      <c r="I305" s="153"/>
      <c r="L305" s="149"/>
      <c r="M305" s="154"/>
      <c r="T305" s="155"/>
      <c r="AT305" s="150" t="s">
        <v>249</v>
      </c>
      <c r="AU305" s="150" t="s">
        <v>233</v>
      </c>
      <c r="AV305" s="13" t="s">
        <v>87</v>
      </c>
      <c r="AW305" s="13" t="s">
        <v>37</v>
      </c>
      <c r="AX305" s="13" t="s">
        <v>84</v>
      </c>
      <c r="AY305" s="150" t="s">
        <v>223</v>
      </c>
    </row>
    <row r="306" spans="2:65" s="1" customFormat="1" ht="49.15" customHeight="1">
      <c r="B306" s="34"/>
      <c r="C306" s="174" t="s">
        <v>547</v>
      </c>
      <c r="D306" s="174" t="s">
        <v>314</v>
      </c>
      <c r="E306" s="175" t="s">
        <v>596</v>
      </c>
      <c r="F306" s="176" t="s">
        <v>597</v>
      </c>
      <c r="G306" s="177" t="s">
        <v>230</v>
      </c>
      <c r="H306" s="178">
        <v>27</v>
      </c>
      <c r="I306" s="179"/>
      <c r="J306" s="180">
        <f>ROUND(I306*H306,2)</f>
        <v>0</v>
      </c>
      <c r="K306" s="176" t="s">
        <v>231</v>
      </c>
      <c r="L306" s="181"/>
      <c r="M306" s="182" t="s">
        <v>19</v>
      </c>
      <c r="N306" s="183" t="s">
        <v>47</v>
      </c>
      <c r="P306" s="138">
        <f>O306*H306</f>
        <v>0</v>
      </c>
      <c r="Q306" s="138">
        <v>6.7000000000000002E-3</v>
      </c>
      <c r="R306" s="138">
        <f>Q306*H306</f>
        <v>0.18090000000000001</v>
      </c>
      <c r="S306" s="138">
        <v>0</v>
      </c>
      <c r="T306" s="139">
        <f>S306*H306</f>
        <v>0</v>
      </c>
      <c r="AR306" s="140" t="s">
        <v>268</v>
      </c>
      <c r="AT306" s="140" t="s">
        <v>314</v>
      </c>
      <c r="AU306" s="140" t="s">
        <v>233</v>
      </c>
      <c r="AY306" s="18" t="s">
        <v>223</v>
      </c>
      <c r="BE306" s="141">
        <f>IF(N306="základní",J306,0)</f>
        <v>0</v>
      </c>
      <c r="BF306" s="141">
        <f>IF(N306="snížená",J306,0)</f>
        <v>0</v>
      </c>
      <c r="BG306" s="141">
        <f>IF(N306="zákl. přenesená",J306,0)</f>
        <v>0</v>
      </c>
      <c r="BH306" s="141">
        <f>IF(N306="sníž. přenesená",J306,0)</f>
        <v>0</v>
      </c>
      <c r="BI306" s="141">
        <f>IF(N306="nulová",J306,0)</f>
        <v>0</v>
      </c>
      <c r="BJ306" s="18" t="s">
        <v>84</v>
      </c>
      <c r="BK306" s="141">
        <f>ROUND(I306*H306,2)</f>
        <v>0</v>
      </c>
      <c r="BL306" s="18" t="s">
        <v>232</v>
      </c>
      <c r="BM306" s="140" t="s">
        <v>931</v>
      </c>
    </row>
    <row r="307" spans="2:65" s="13" customFormat="1" ht="11.25">
      <c r="B307" s="149"/>
      <c r="D307" s="143" t="s">
        <v>249</v>
      </c>
      <c r="E307" s="150" t="s">
        <v>19</v>
      </c>
      <c r="F307" s="151" t="s">
        <v>932</v>
      </c>
      <c r="H307" s="152">
        <v>27</v>
      </c>
      <c r="I307" s="153"/>
      <c r="L307" s="149"/>
      <c r="M307" s="154"/>
      <c r="T307" s="155"/>
      <c r="AT307" s="150" t="s">
        <v>249</v>
      </c>
      <c r="AU307" s="150" t="s">
        <v>233</v>
      </c>
      <c r="AV307" s="13" t="s">
        <v>87</v>
      </c>
      <c r="AW307" s="13" t="s">
        <v>37</v>
      </c>
      <c r="AX307" s="13" t="s">
        <v>84</v>
      </c>
      <c r="AY307" s="150" t="s">
        <v>223</v>
      </c>
    </row>
    <row r="308" spans="2:65" s="1" customFormat="1" ht="37.9" customHeight="1">
      <c r="B308" s="34"/>
      <c r="C308" s="174" t="s">
        <v>551</v>
      </c>
      <c r="D308" s="174" t="s">
        <v>314</v>
      </c>
      <c r="E308" s="175" t="s">
        <v>606</v>
      </c>
      <c r="F308" s="176" t="s">
        <v>607</v>
      </c>
      <c r="G308" s="177" t="s">
        <v>230</v>
      </c>
      <c r="H308" s="178">
        <v>1</v>
      </c>
      <c r="I308" s="179"/>
      <c r="J308" s="180">
        <f>ROUND(I308*H308,2)</f>
        <v>0</v>
      </c>
      <c r="K308" s="176" t="s">
        <v>231</v>
      </c>
      <c r="L308" s="181"/>
      <c r="M308" s="182" t="s">
        <v>19</v>
      </c>
      <c r="N308" s="183" t="s">
        <v>47</v>
      </c>
      <c r="P308" s="138">
        <f>O308*H308</f>
        <v>0</v>
      </c>
      <c r="Q308" s="138">
        <v>6.7000000000000002E-3</v>
      </c>
      <c r="R308" s="138">
        <f>Q308*H308</f>
        <v>6.7000000000000002E-3</v>
      </c>
      <c r="S308" s="138">
        <v>0</v>
      </c>
      <c r="T308" s="139">
        <f>S308*H308</f>
        <v>0</v>
      </c>
      <c r="AR308" s="140" t="s">
        <v>268</v>
      </c>
      <c r="AT308" s="140" t="s">
        <v>314</v>
      </c>
      <c r="AU308" s="140" t="s">
        <v>233</v>
      </c>
      <c r="AY308" s="18" t="s">
        <v>223</v>
      </c>
      <c r="BE308" s="141">
        <f>IF(N308="základní",J308,0)</f>
        <v>0</v>
      </c>
      <c r="BF308" s="141">
        <f>IF(N308="snížená",J308,0)</f>
        <v>0</v>
      </c>
      <c r="BG308" s="141">
        <f>IF(N308="zákl. přenesená",J308,0)</f>
        <v>0</v>
      </c>
      <c r="BH308" s="141">
        <f>IF(N308="sníž. přenesená",J308,0)</f>
        <v>0</v>
      </c>
      <c r="BI308" s="141">
        <f>IF(N308="nulová",J308,0)</f>
        <v>0</v>
      </c>
      <c r="BJ308" s="18" t="s">
        <v>84</v>
      </c>
      <c r="BK308" s="141">
        <f>ROUND(I308*H308,2)</f>
        <v>0</v>
      </c>
      <c r="BL308" s="18" t="s">
        <v>232</v>
      </c>
      <c r="BM308" s="140" t="s">
        <v>933</v>
      </c>
    </row>
    <row r="309" spans="2:65" s="13" customFormat="1" ht="11.25">
      <c r="B309" s="149"/>
      <c r="D309" s="143" t="s">
        <v>249</v>
      </c>
      <c r="E309" s="150" t="s">
        <v>19</v>
      </c>
      <c r="F309" s="151" t="s">
        <v>934</v>
      </c>
      <c r="H309" s="152">
        <v>1</v>
      </c>
      <c r="I309" s="153"/>
      <c r="L309" s="149"/>
      <c r="M309" s="154"/>
      <c r="T309" s="155"/>
      <c r="AT309" s="150" t="s">
        <v>249</v>
      </c>
      <c r="AU309" s="150" t="s">
        <v>233</v>
      </c>
      <c r="AV309" s="13" t="s">
        <v>87</v>
      </c>
      <c r="AW309" s="13" t="s">
        <v>37</v>
      </c>
      <c r="AX309" s="13" t="s">
        <v>84</v>
      </c>
      <c r="AY309" s="150" t="s">
        <v>223</v>
      </c>
    </row>
    <row r="310" spans="2:65" s="1" customFormat="1" ht="16.5" customHeight="1">
      <c r="B310" s="34"/>
      <c r="C310" s="174" t="s">
        <v>560</v>
      </c>
      <c r="D310" s="174" t="s">
        <v>314</v>
      </c>
      <c r="E310" s="175" t="s">
        <v>611</v>
      </c>
      <c r="F310" s="176" t="s">
        <v>612</v>
      </c>
      <c r="G310" s="177" t="s">
        <v>230</v>
      </c>
      <c r="H310" s="178">
        <v>2</v>
      </c>
      <c r="I310" s="179"/>
      <c r="J310" s="180">
        <f>ROUND(I310*H310,2)</f>
        <v>0</v>
      </c>
      <c r="K310" s="176" t="s">
        <v>231</v>
      </c>
      <c r="L310" s="181"/>
      <c r="M310" s="182" t="s">
        <v>19</v>
      </c>
      <c r="N310" s="183" t="s">
        <v>47</v>
      </c>
      <c r="P310" s="138">
        <f>O310*H310</f>
        <v>0</v>
      </c>
      <c r="Q310" s="138">
        <v>6.7000000000000002E-3</v>
      </c>
      <c r="R310" s="138">
        <f>Q310*H310</f>
        <v>1.34E-2</v>
      </c>
      <c r="S310" s="138">
        <v>0</v>
      </c>
      <c r="T310" s="139">
        <f>S310*H310</f>
        <v>0</v>
      </c>
      <c r="AR310" s="140" t="s">
        <v>268</v>
      </c>
      <c r="AT310" s="140" t="s">
        <v>314</v>
      </c>
      <c r="AU310" s="140" t="s">
        <v>233</v>
      </c>
      <c r="AY310" s="18" t="s">
        <v>223</v>
      </c>
      <c r="BE310" s="141">
        <f>IF(N310="základní",J310,0)</f>
        <v>0</v>
      </c>
      <c r="BF310" s="141">
        <f>IF(N310="snížená",J310,0)</f>
        <v>0</v>
      </c>
      <c r="BG310" s="141">
        <f>IF(N310="zákl. přenesená",J310,0)</f>
        <v>0</v>
      </c>
      <c r="BH310" s="141">
        <f>IF(N310="sníž. přenesená",J310,0)</f>
        <v>0</v>
      </c>
      <c r="BI310" s="141">
        <f>IF(N310="nulová",J310,0)</f>
        <v>0</v>
      </c>
      <c r="BJ310" s="18" t="s">
        <v>84</v>
      </c>
      <c r="BK310" s="141">
        <f>ROUND(I310*H310,2)</f>
        <v>0</v>
      </c>
      <c r="BL310" s="18" t="s">
        <v>232</v>
      </c>
      <c r="BM310" s="140" t="s">
        <v>935</v>
      </c>
    </row>
    <row r="311" spans="2:65" s="13" customFormat="1" ht="11.25">
      <c r="B311" s="149"/>
      <c r="D311" s="143" t="s">
        <v>249</v>
      </c>
      <c r="E311" s="150" t="s">
        <v>19</v>
      </c>
      <c r="F311" s="151" t="s">
        <v>936</v>
      </c>
      <c r="H311" s="152">
        <v>2</v>
      </c>
      <c r="I311" s="153"/>
      <c r="L311" s="149"/>
      <c r="M311" s="154"/>
      <c r="T311" s="155"/>
      <c r="AT311" s="150" t="s">
        <v>249</v>
      </c>
      <c r="AU311" s="150" t="s">
        <v>233</v>
      </c>
      <c r="AV311" s="13" t="s">
        <v>87</v>
      </c>
      <c r="AW311" s="13" t="s">
        <v>37</v>
      </c>
      <c r="AX311" s="13" t="s">
        <v>84</v>
      </c>
      <c r="AY311" s="150" t="s">
        <v>223</v>
      </c>
    </row>
    <row r="312" spans="2:65" s="11" customFormat="1" ht="22.9" customHeight="1">
      <c r="B312" s="117"/>
      <c r="D312" s="118" t="s">
        <v>75</v>
      </c>
      <c r="E312" s="127" t="s">
        <v>282</v>
      </c>
      <c r="F312" s="127" t="s">
        <v>614</v>
      </c>
      <c r="I312" s="120"/>
      <c r="J312" s="128">
        <f>BK312</f>
        <v>0</v>
      </c>
      <c r="L312" s="117"/>
      <c r="M312" s="122"/>
      <c r="P312" s="123">
        <f>P313+P330+P358+P398+P402</f>
        <v>0</v>
      </c>
      <c r="R312" s="123">
        <f>R313+R330+R358+R398+R402</f>
        <v>193.57656539999999</v>
      </c>
      <c r="T312" s="124">
        <f>T313+T330+T358+T398+T402</f>
        <v>1610.7045000000001</v>
      </c>
      <c r="AR312" s="118" t="s">
        <v>84</v>
      </c>
      <c r="AT312" s="125" t="s">
        <v>75</v>
      </c>
      <c r="AU312" s="125" t="s">
        <v>84</v>
      </c>
      <c r="AY312" s="118" t="s">
        <v>223</v>
      </c>
      <c r="BK312" s="126">
        <f>BK313+BK330+BK358+BK398+BK402</f>
        <v>0</v>
      </c>
    </row>
    <row r="313" spans="2:65" s="11" customFormat="1" ht="20.85" customHeight="1">
      <c r="B313" s="117"/>
      <c r="D313" s="118" t="s">
        <v>75</v>
      </c>
      <c r="E313" s="127" t="s">
        <v>615</v>
      </c>
      <c r="F313" s="127" t="s">
        <v>616</v>
      </c>
      <c r="I313" s="120"/>
      <c r="J313" s="128">
        <f>BK313</f>
        <v>0</v>
      </c>
      <c r="L313" s="117"/>
      <c r="M313" s="122"/>
      <c r="P313" s="123">
        <f>SUM(P314:P329)</f>
        <v>0</v>
      </c>
      <c r="R313" s="123">
        <f>SUM(R314:R329)</f>
        <v>4.6664999999999998E-2</v>
      </c>
      <c r="T313" s="124">
        <f>SUM(T314:T329)</f>
        <v>42.69</v>
      </c>
      <c r="AR313" s="118" t="s">
        <v>84</v>
      </c>
      <c r="AT313" s="125" t="s">
        <v>75</v>
      </c>
      <c r="AU313" s="125" t="s">
        <v>87</v>
      </c>
      <c r="AY313" s="118" t="s">
        <v>223</v>
      </c>
      <c r="BK313" s="126">
        <f>SUM(BK314:BK329)</f>
        <v>0</v>
      </c>
    </row>
    <row r="314" spans="2:65" s="1" customFormat="1" ht="24.2" customHeight="1">
      <c r="B314" s="34"/>
      <c r="C314" s="129" t="s">
        <v>567</v>
      </c>
      <c r="D314" s="129" t="s">
        <v>227</v>
      </c>
      <c r="E314" s="130" t="s">
        <v>618</v>
      </c>
      <c r="F314" s="131" t="s">
        <v>619</v>
      </c>
      <c r="G314" s="132" t="s">
        <v>563</v>
      </c>
      <c r="H314" s="133">
        <v>76.5</v>
      </c>
      <c r="I314" s="134"/>
      <c r="J314" s="135">
        <f>ROUND(I314*H314,2)</f>
        <v>0</v>
      </c>
      <c r="K314" s="131" t="s">
        <v>272</v>
      </c>
      <c r="L314" s="34"/>
      <c r="M314" s="136" t="s">
        <v>19</v>
      </c>
      <c r="N314" s="137" t="s">
        <v>47</v>
      </c>
      <c r="P314" s="138">
        <f>O314*H314</f>
        <v>0</v>
      </c>
      <c r="Q314" s="138">
        <v>0</v>
      </c>
      <c r="R314" s="138">
        <f>Q314*H314</f>
        <v>0</v>
      </c>
      <c r="S314" s="138">
        <v>0</v>
      </c>
      <c r="T314" s="139">
        <f>S314*H314</f>
        <v>0</v>
      </c>
      <c r="AR314" s="140" t="s">
        <v>232</v>
      </c>
      <c r="AT314" s="140" t="s">
        <v>227</v>
      </c>
      <c r="AU314" s="140" t="s">
        <v>233</v>
      </c>
      <c r="AY314" s="18" t="s">
        <v>223</v>
      </c>
      <c r="BE314" s="141">
        <f>IF(N314="základní",J314,0)</f>
        <v>0</v>
      </c>
      <c r="BF314" s="141">
        <f>IF(N314="snížená",J314,0)</f>
        <v>0</v>
      </c>
      <c r="BG314" s="141">
        <f>IF(N314="zákl. přenesená",J314,0)</f>
        <v>0</v>
      </c>
      <c r="BH314" s="141">
        <f>IF(N314="sníž. přenesená",J314,0)</f>
        <v>0</v>
      </c>
      <c r="BI314" s="141">
        <f>IF(N314="nulová",J314,0)</f>
        <v>0</v>
      </c>
      <c r="BJ314" s="18" t="s">
        <v>84</v>
      </c>
      <c r="BK314" s="141">
        <f>ROUND(I314*H314,2)</f>
        <v>0</v>
      </c>
      <c r="BL314" s="18" t="s">
        <v>232</v>
      </c>
      <c r="BM314" s="140" t="s">
        <v>620</v>
      </c>
    </row>
    <row r="315" spans="2:65" s="1" customFormat="1" ht="11.25">
      <c r="B315" s="34"/>
      <c r="D315" s="163" t="s">
        <v>274</v>
      </c>
      <c r="F315" s="164" t="s">
        <v>621</v>
      </c>
      <c r="I315" s="165"/>
      <c r="L315" s="34"/>
      <c r="M315" s="166"/>
      <c r="T315" s="55"/>
      <c r="AT315" s="18" t="s">
        <v>274</v>
      </c>
      <c r="AU315" s="18" t="s">
        <v>233</v>
      </c>
    </row>
    <row r="316" spans="2:65" s="13" customFormat="1" ht="22.5">
      <c r="B316" s="149"/>
      <c r="D316" s="143" t="s">
        <v>249</v>
      </c>
      <c r="E316" s="150" t="s">
        <v>19</v>
      </c>
      <c r="F316" s="151" t="s">
        <v>937</v>
      </c>
      <c r="H316" s="152">
        <v>76.5</v>
      </c>
      <c r="I316" s="153"/>
      <c r="L316" s="149"/>
      <c r="M316" s="154"/>
      <c r="T316" s="155"/>
      <c r="AT316" s="150" t="s">
        <v>249</v>
      </c>
      <c r="AU316" s="150" t="s">
        <v>233</v>
      </c>
      <c r="AV316" s="13" t="s">
        <v>87</v>
      </c>
      <c r="AW316" s="13" t="s">
        <v>37</v>
      </c>
      <c r="AX316" s="13" t="s">
        <v>84</v>
      </c>
      <c r="AY316" s="150" t="s">
        <v>223</v>
      </c>
    </row>
    <row r="317" spans="2:65" s="1" customFormat="1" ht="24.2" customHeight="1">
      <c r="B317" s="34"/>
      <c r="C317" s="129" t="s">
        <v>574</v>
      </c>
      <c r="D317" s="129" t="s">
        <v>227</v>
      </c>
      <c r="E317" s="130" t="s">
        <v>624</v>
      </c>
      <c r="F317" s="131" t="s">
        <v>625</v>
      </c>
      <c r="G317" s="132" t="s">
        <v>563</v>
      </c>
      <c r="H317" s="133">
        <v>76.5</v>
      </c>
      <c r="I317" s="134"/>
      <c r="J317" s="135">
        <f>ROUND(I317*H317,2)</f>
        <v>0</v>
      </c>
      <c r="K317" s="131" t="s">
        <v>272</v>
      </c>
      <c r="L317" s="34"/>
      <c r="M317" s="136" t="s">
        <v>19</v>
      </c>
      <c r="N317" s="137" t="s">
        <v>47</v>
      </c>
      <c r="P317" s="138">
        <f>O317*H317</f>
        <v>0</v>
      </c>
      <c r="Q317" s="138">
        <v>0</v>
      </c>
      <c r="R317" s="138">
        <f>Q317*H317</f>
        <v>0</v>
      </c>
      <c r="S317" s="138">
        <v>0</v>
      </c>
      <c r="T317" s="139">
        <f>S317*H317</f>
        <v>0</v>
      </c>
      <c r="AR317" s="140" t="s">
        <v>232</v>
      </c>
      <c r="AT317" s="140" t="s">
        <v>227</v>
      </c>
      <c r="AU317" s="140" t="s">
        <v>233</v>
      </c>
      <c r="AY317" s="18" t="s">
        <v>223</v>
      </c>
      <c r="BE317" s="141">
        <f>IF(N317="základní",J317,0)</f>
        <v>0</v>
      </c>
      <c r="BF317" s="141">
        <f>IF(N317="snížená",J317,0)</f>
        <v>0</v>
      </c>
      <c r="BG317" s="141">
        <f>IF(N317="zákl. přenesená",J317,0)</f>
        <v>0</v>
      </c>
      <c r="BH317" s="141">
        <f>IF(N317="sníž. přenesená",J317,0)</f>
        <v>0</v>
      </c>
      <c r="BI317" s="141">
        <f>IF(N317="nulová",J317,0)</f>
        <v>0</v>
      </c>
      <c r="BJ317" s="18" t="s">
        <v>84</v>
      </c>
      <c r="BK317" s="141">
        <f>ROUND(I317*H317,2)</f>
        <v>0</v>
      </c>
      <c r="BL317" s="18" t="s">
        <v>232</v>
      </c>
      <c r="BM317" s="140" t="s">
        <v>626</v>
      </c>
    </row>
    <row r="318" spans="2:65" s="1" customFormat="1" ht="11.25">
      <c r="B318" s="34"/>
      <c r="D318" s="163" t="s">
        <v>274</v>
      </c>
      <c r="F318" s="164" t="s">
        <v>627</v>
      </c>
      <c r="I318" s="165"/>
      <c r="L318" s="34"/>
      <c r="M318" s="166"/>
      <c r="T318" s="55"/>
      <c r="AT318" s="18" t="s">
        <v>274</v>
      </c>
      <c r="AU318" s="18" t="s">
        <v>233</v>
      </c>
    </row>
    <row r="319" spans="2:65" s="13" customFormat="1" ht="22.5">
      <c r="B319" s="149"/>
      <c r="D319" s="143" t="s">
        <v>249</v>
      </c>
      <c r="E319" s="150" t="s">
        <v>19</v>
      </c>
      <c r="F319" s="151" t="s">
        <v>937</v>
      </c>
      <c r="H319" s="152">
        <v>76.5</v>
      </c>
      <c r="I319" s="153"/>
      <c r="L319" s="149"/>
      <c r="M319" s="154"/>
      <c r="T319" s="155"/>
      <c r="AT319" s="150" t="s">
        <v>249</v>
      </c>
      <c r="AU319" s="150" t="s">
        <v>233</v>
      </c>
      <c r="AV319" s="13" t="s">
        <v>87</v>
      </c>
      <c r="AW319" s="13" t="s">
        <v>37</v>
      </c>
      <c r="AX319" s="13" t="s">
        <v>84</v>
      </c>
      <c r="AY319" s="150" t="s">
        <v>223</v>
      </c>
    </row>
    <row r="320" spans="2:65" s="1" customFormat="1" ht="62.65" customHeight="1">
      <c r="B320" s="34"/>
      <c r="C320" s="129" t="s">
        <v>581</v>
      </c>
      <c r="D320" s="129" t="s">
        <v>227</v>
      </c>
      <c r="E320" s="130" t="s">
        <v>630</v>
      </c>
      <c r="F320" s="131" t="s">
        <v>631</v>
      </c>
      <c r="G320" s="132" t="s">
        <v>563</v>
      </c>
      <c r="H320" s="133">
        <v>76.5</v>
      </c>
      <c r="I320" s="134"/>
      <c r="J320" s="135">
        <f>ROUND(I320*H320,2)</f>
        <v>0</v>
      </c>
      <c r="K320" s="131" t="s">
        <v>272</v>
      </c>
      <c r="L320" s="34"/>
      <c r="M320" s="136" t="s">
        <v>19</v>
      </c>
      <c r="N320" s="137" t="s">
        <v>47</v>
      </c>
      <c r="P320" s="138">
        <f>O320*H320</f>
        <v>0</v>
      </c>
      <c r="Q320" s="138">
        <v>6.0999999999999997E-4</v>
      </c>
      <c r="R320" s="138">
        <f>Q320*H320</f>
        <v>4.6664999999999998E-2</v>
      </c>
      <c r="S320" s="138">
        <v>0</v>
      </c>
      <c r="T320" s="139">
        <f>S320*H320</f>
        <v>0</v>
      </c>
      <c r="AR320" s="140" t="s">
        <v>232</v>
      </c>
      <c r="AT320" s="140" t="s">
        <v>227</v>
      </c>
      <c r="AU320" s="140" t="s">
        <v>233</v>
      </c>
      <c r="AY320" s="18" t="s">
        <v>223</v>
      </c>
      <c r="BE320" s="141">
        <f>IF(N320="základní",J320,0)</f>
        <v>0</v>
      </c>
      <c r="BF320" s="141">
        <f>IF(N320="snížená",J320,0)</f>
        <v>0</v>
      </c>
      <c r="BG320" s="141">
        <f>IF(N320="zákl. přenesená",J320,0)</f>
        <v>0</v>
      </c>
      <c r="BH320" s="141">
        <f>IF(N320="sníž. přenesená",J320,0)</f>
        <v>0</v>
      </c>
      <c r="BI320" s="141">
        <f>IF(N320="nulová",J320,0)</f>
        <v>0</v>
      </c>
      <c r="BJ320" s="18" t="s">
        <v>84</v>
      </c>
      <c r="BK320" s="141">
        <f>ROUND(I320*H320,2)</f>
        <v>0</v>
      </c>
      <c r="BL320" s="18" t="s">
        <v>232</v>
      </c>
      <c r="BM320" s="140" t="s">
        <v>632</v>
      </c>
    </row>
    <row r="321" spans="2:65" s="1" customFormat="1" ht="11.25">
      <c r="B321" s="34"/>
      <c r="D321" s="163" t="s">
        <v>274</v>
      </c>
      <c r="F321" s="164" t="s">
        <v>633</v>
      </c>
      <c r="I321" s="165"/>
      <c r="L321" s="34"/>
      <c r="M321" s="166"/>
      <c r="T321" s="55"/>
      <c r="AT321" s="18" t="s">
        <v>274</v>
      </c>
      <c r="AU321" s="18" t="s">
        <v>233</v>
      </c>
    </row>
    <row r="322" spans="2:65" s="13" customFormat="1" ht="22.5">
      <c r="B322" s="149"/>
      <c r="D322" s="143" t="s">
        <v>249</v>
      </c>
      <c r="E322" s="150" t="s">
        <v>19</v>
      </c>
      <c r="F322" s="151" t="s">
        <v>937</v>
      </c>
      <c r="H322" s="152">
        <v>76.5</v>
      </c>
      <c r="I322" s="153"/>
      <c r="L322" s="149"/>
      <c r="M322" s="154"/>
      <c r="T322" s="155"/>
      <c r="AT322" s="150" t="s">
        <v>249</v>
      </c>
      <c r="AU322" s="150" t="s">
        <v>233</v>
      </c>
      <c r="AV322" s="13" t="s">
        <v>87</v>
      </c>
      <c r="AW322" s="13" t="s">
        <v>37</v>
      </c>
      <c r="AX322" s="13" t="s">
        <v>84</v>
      </c>
      <c r="AY322" s="150" t="s">
        <v>223</v>
      </c>
    </row>
    <row r="323" spans="2:65" s="1" customFormat="1" ht="66.75" customHeight="1">
      <c r="B323" s="34"/>
      <c r="C323" s="129" t="s">
        <v>590</v>
      </c>
      <c r="D323" s="129" t="s">
        <v>227</v>
      </c>
      <c r="E323" s="130" t="s">
        <v>636</v>
      </c>
      <c r="F323" s="131" t="s">
        <v>637</v>
      </c>
      <c r="G323" s="132" t="s">
        <v>271</v>
      </c>
      <c r="H323" s="133">
        <v>2134.5</v>
      </c>
      <c r="I323" s="134"/>
      <c r="J323" s="135">
        <f>ROUND(I323*H323,2)</f>
        <v>0</v>
      </c>
      <c r="K323" s="131" t="s">
        <v>231</v>
      </c>
      <c r="L323" s="34"/>
      <c r="M323" s="136" t="s">
        <v>19</v>
      </c>
      <c r="N323" s="137" t="s">
        <v>47</v>
      </c>
      <c r="P323" s="138">
        <f>O323*H323</f>
        <v>0</v>
      </c>
      <c r="Q323" s="138">
        <v>0</v>
      </c>
      <c r="R323" s="138">
        <f>Q323*H323</f>
        <v>0</v>
      </c>
      <c r="S323" s="138">
        <v>0.02</v>
      </c>
      <c r="T323" s="139">
        <f>S323*H323</f>
        <v>42.69</v>
      </c>
      <c r="AR323" s="140" t="s">
        <v>232</v>
      </c>
      <c r="AT323" s="140" t="s">
        <v>227</v>
      </c>
      <c r="AU323" s="140" t="s">
        <v>233</v>
      </c>
      <c r="AY323" s="18" t="s">
        <v>223</v>
      </c>
      <c r="BE323" s="141">
        <f>IF(N323="základní",J323,0)</f>
        <v>0</v>
      </c>
      <c r="BF323" s="141">
        <f>IF(N323="snížená",J323,0)</f>
        <v>0</v>
      </c>
      <c r="BG323" s="141">
        <f>IF(N323="zákl. přenesená",J323,0)</f>
        <v>0</v>
      </c>
      <c r="BH323" s="141">
        <f>IF(N323="sníž. přenesená",J323,0)</f>
        <v>0</v>
      </c>
      <c r="BI323" s="141">
        <f>IF(N323="nulová",J323,0)</f>
        <v>0</v>
      </c>
      <c r="BJ323" s="18" t="s">
        <v>84</v>
      </c>
      <c r="BK323" s="141">
        <f>ROUND(I323*H323,2)</f>
        <v>0</v>
      </c>
      <c r="BL323" s="18" t="s">
        <v>232</v>
      </c>
      <c r="BM323" s="140" t="s">
        <v>938</v>
      </c>
    </row>
    <row r="324" spans="2:65" s="13" customFormat="1" ht="22.5">
      <c r="B324" s="149"/>
      <c r="D324" s="143" t="s">
        <v>249</v>
      </c>
      <c r="E324" s="150" t="s">
        <v>19</v>
      </c>
      <c r="F324" s="151" t="s">
        <v>863</v>
      </c>
      <c r="H324" s="152">
        <v>181.5</v>
      </c>
      <c r="I324" s="153"/>
      <c r="L324" s="149"/>
      <c r="M324" s="154"/>
      <c r="T324" s="155"/>
      <c r="AT324" s="150" t="s">
        <v>249</v>
      </c>
      <c r="AU324" s="150" t="s">
        <v>233</v>
      </c>
      <c r="AV324" s="13" t="s">
        <v>87</v>
      </c>
      <c r="AW324" s="13" t="s">
        <v>37</v>
      </c>
      <c r="AX324" s="13" t="s">
        <v>76</v>
      </c>
      <c r="AY324" s="150" t="s">
        <v>223</v>
      </c>
    </row>
    <row r="325" spans="2:65" s="13" customFormat="1" ht="11.25">
      <c r="B325" s="149"/>
      <c r="D325" s="143" t="s">
        <v>249</v>
      </c>
      <c r="E325" s="150" t="s">
        <v>19</v>
      </c>
      <c r="F325" s="151" t="s">
        <v>939</v>
      </c>
      <c r="H325" s="152">
        <v>188.5</v>
      </c>
      <c r="I325" s="153"/>
      <c r="L325" s="149"/>
      <c r="M325" s="154"/>
      <c r="T325" s="155"/>
      <c r="AT325" s="150" t="s">
        <v>249</v>
      </c>
      <c r="AU325" s="150" t="s">
        <v>233</v>
      </c>
      <c r="AV325" s="13" t="s">
        <v>87</v>
      </c>
      <c r="AW325" s="13" t="s">
        <v>37</v>
      </c>
      <c r="AX325" s="13" t="s">
        <v>76</v>
      </c>
      <c r="AY325" s="150" t="s">
        <v>223</v>
      </c>
    </row>
    <row r="326" spans="2:65" s="13" customFormat="1" ht="11.25">
      <c r="B326" s="149"/>
      <c r="D326" s="143" t="s">
        <v>249</v>
      </c>
      <c r="E326" s="150" t="s">
        <v>19</v>
      </c>
      <c r="F326" s="151" t="s">
        <v>940</v>
      </c>
      <c r="H326" s="152">
        <v>947.5</v>
      </c>
      <c r="I326" s="153"/>
      <c r="L326" s="149"/>
      <c r="M326" s="154"/>
      <c r="T326" s="155"/>
      <c r="AT326" s="150" t="s">
        <v>249</v>
      </c>
      <c r="AU326" s="150" t="s">
        <v>233</v>
      </c>
      <c r="AV326" s="13" t="s">
        <v>87</v>
      </c>
      <c r="AW326" s="13" t="s">
        <v>37</v>
      </c>
      <c r="AX326" s="13" t="s">
        <v>76</v>
      </c>
      <c r="AY326" s="150" t="s">
        <v>223</v>
      </c>
    </row>
    <row r="327" spans="2:65" s="13" customFormat="1" ht="11.25">
      <c r="B327" s="149"/>
      <c r="D327" s="143" t="s">
        <v>249</v>
      </c>
      <c r="E327" s="150" t="s">
        <v>19</v>
      </c>
      <c r="F327" s="151" t="s">
        <v>941</v>
      </c>
      <c r="H327" s="152">
        <v>617</v>
      </c>
      <c r="I327" s="153"/>
      <c r="L327" s="149"/>
      <c r="M327" s="154"/>
      <c r="T327" s="155"/>
      <c r="AT327" s="150" t="s">
        <v>249</v>
      </c>
      <c r="AU327" s="150" t="s">
        <v>233</v>
      </c>
      <c r="AV327" s="13" t="s">
        <v>87</v>
      </c>
      <c r="AW327" s="13" t="s">
        <v>37</v>
      </c>
      <c r="AX327" s="13" t="s">
        <v>76</v>
      </c>
      <c r="AY327" s="150" t="s">
        <v>223</v>
      </c>
    </row>
    <row r="328" spans="2:65" s="13" customFormat="1" ht="11.25">
      <c r="B328" s="149"/>
      <c r="D328" s="143" t="s">
        <v>249</v>
      </c>
      <c r="E328" s="150" t="s">
        <v>19</v>
      </c>
      <c r="F328" s="151" t="s">
        <v>942</v>
      </c>
      <c r="H328" s="152">
        <v>200</v>
      </c>
      <c r="I328" s="153"/>
      <c r="L328" s="149"/>
      <c r="M328" s="154"/>
      <c r="T328" s="155"/>
      <c r="AT328" s="150" t="s">
        <v>249</v>
      </c>
      <c r="AU328" s="150" t="s">
        <v>233</v>
      </c>
      <c r="AV328" s="13" t="s">
        <v>87</v>
      </c>
      <c r="AW328" s="13" t="s">
        <v>37</v>
      </c>
      <c r="AX328" s="13" t="s">
        <v>76</v>
      </c>
      <c r="AY328" s="150" t="s">
        <v>223</v>
      </c>
    </row>
    <row r="329" spans="2:65" s="14" customFormat="1" ht="11.25">
      <c r="B329" s="156"/>
      <c r="D329" s="143" t="s">
        <v>249</v>
      </c>
      <c r="E329" s="157" t="s">
        <v>19</v>
      </c>
      <c r="F329" s="158" t="s">
        <v>253</v>
      </c>
      <c r="H329" s="159">
        <v>2134.5</v>
      </c>
      <c r="I329" s="160"/>
      <c r="L329" s="156"/>
      <c r="M329" s="161"/>
      <c r="T329" s="162"/>
      <c r="AT329" s="157" t="s">
        <v>249</v>
      </c>
      <c r="AU329" s="157" t="s">
        <v>233</v>
      </c>
      <c r="AV329" s="14" t="s">
        <v>232</v>
      </c>
      <c r="AW329" s="14" t="s">
        <v>37</v>
      </c>
      <c r="AX329" s="14" t="s">
        <v>84</v>
      </c>
      <c r="AY329" s="157" t="s">
        <v>223</v>
      </c>
    </row>
    <row r="330" spans="2:65" s="11" customFormat="1" ht="20.85" customHeight="1">
      <c r="B330" s="117"/>
      <c r="D330" s="118" t="s">
        <v>75</v>
      </c>
      <c r="E330" s="127" t="s">
        <v>642</v>
      </c>
      <c r="F330" s="127" t="s">
        <v>643</v>
      </c>
      <c r="I330" s="120"/>
      <c r="J330" s="128">
        <f>BK330</f>
        <v>0</v>
      </c>
      <c r="L330" s="117"/>
      <c r="M330" s="122"/>
      <c r="P330" s="123">
        <f>SUM(P331:P357)</f>
        <v>0</v>
      </c>
      <c r="R330" s="123">
        <f>SUM(R331:R357)</f>
        <v>193.46684540000001</v>
      </c>
      <c r="T330" s="124">
        <f>SUM(T331:T357)</f>
        <v>0</v>
      </c>
      <c r="AR330" s="118" t="s">
        <v>84</v>
      </c>
      <c r="AT330" s="125" t="s">
        <v>75</v>
      </c>
      <c r="AU330" s="125" t="s">
        <v>87</v>
      </c>
      <c r="AY330" s="118" t="s">
        <v>223</v>
      </c>
      <c r="BK330" s="126">
        <f>SUM(BK331:BK357)</f>
        <v>0</v>
      </c>
    </row>
    <row r="331" spans="2:65" s="1" customFormat="1" ht="49.15" customHeight="1">
      <c r="B331" s="34"/>
      <c r="C331" s="129" t="s">
        <v>595</v>
      </c>
      <c r="D331" s="129" t="s">
        <v>227</v>
      </c>
      <c r="E331" s="130" t="s">
        <v>943</v>
      </c>
      <c r="F331" s="131" t="s">
        <v>944</v>
      </c>
      <c r="G331" s="132" t="s">
        <v>563</v>
      </c>
      <c r="H331" s="133">
        <v>108.5</v>
      </c>
      <c r="I331" s="134"/>
      <c r="J331" s="135">
        <f>ROUND(I331*H331,2)</f>
        <v>0</v>
      </c>
      <c r="K331" s="131" t="s">
        <v>272</v>
      </c>
      <c r="L331" s="34"/>
      <c r="M331" s="136" t="s">
        <v>19</v>
      </c>
      <c r="N331" s="137" t="s">
        <v>47</v>
      </c>
      <c r="P331" s="138">
        <f>O331*H331</f>
        <v>0</v>
      </c>
      <c r="Q331" s="138">
        <v>0.1295</v>
      </c>
      <c r="R331" s="138">
        <f>Q331*H331</f>
        <v>14.050750000000001</v>
      </c>
      <c r="S331" s="138">
        <v>0</v>
      </c>
      <c r="T331" s="139">
        <f>S331*H331</f>
        <v>0</v>
      </c>
      <c r="AR331" s="140" t="s">
        <v>232</v>
      </c>
      <c r="AT331" s="140" t="s">
        <v>227</v>
      </c>
      <c r="AU331" s="140" t="s">
        <v>233</v>
      </c>
      <c r="AY331" s="18" t="s">
        <v>223</v>
      </c>
      <c r="BE331" s="141">
        <f>IF(N331="základní",J331,0)</f>
        <v>0</v>
      </c>
      <c r="BF331" s="141">
        <f>IF(N331="snížená",J331,0)</f>
        <v>0</v>
      </c>
      <c r="BG331" s="141">
        <f>IF(N331="zákl. přenesená",J331,0)</f>
        <v>0</v>
      </c>
      <c r="BH331" s="141">
        <f>IF(N331="sníž. přenesená",J331,0)</f>
        <v>0</v>
      </c>
      <c r="BI331" s="141">
        <f>IF(N331="nulová",J331,0)</f>
        <v>0</v>
      </c>
      <c r="BJ331" s="18" t="s">
        <v>84</v>
      </c>
      <c r="BK331" s="141">
        <f>ROUND(I331*H331,2)</f>
        <v>0</v>
      </c>
      <c r="BL331" s="18" t="s">
        <v>232</v>
      </c>
      <c r="BM331" s="140" t="s">
        <v>945</v>
      </c>
    </row>
    <row r="332" spans="2:65" s="1" customFormat="1" ht="11.25">
      <c r="B332" s="34"/>
      <c r="D332" s="163" t="s">
        <v>274</v>
      </c>
      <c r="F332" s="164" t="s">
        <v>946</v>
      </c>
      <c r="I332" s="165"/>
      <c r="L332" s="34"/>
      <c r="M332" s="166"/>
      <c r="T332" s="55"/>
      <c r="AT332" s="18" t="s">
        <v>274</v>
      </c>
      <c r="AU332" s="18" t="s">
        <v>233</v>
      </c>
    </row>
    <row r="333" spans="2:65" s="13" customFormat="1" ht="22.5">
      <c r="B333" s="149"/>
      <c r="D333" s="143" t="s">
        <v>249</v>
      </c>
      <c r="E333" s="150" t="s">
        <v>19</v>
      </c>
      <c r="F333" s="151" t="s">
        <v>947</v>
      </c>
      <c r="H333" s="152">
        <v>108.5</v>
      </c>
      <c r="I333" s="153"/>
      <c r="L333" s="149"/>
      <c r="M333" s="154"/>
      <c r="T333" s="155"/>
      <c r="AT333" s="150" t="s">
        <v>249</v>
      </c>
      <c r="AU333" s="150" t="s">
        <v>233</v>
      </c>
      <c r="AV333" s="13" t="s">
        <v>87</v>
      </c>
      <c r="AW333" s="13" t="s">
        <v>37</v>
      </c>
      <c r="AX333" s="13" t="s">
        <v>84</v>
      </c>
      <c r="AY333" s="150" t="s">
        <v>223</v>
      </c>
    </row>
    <row r="334" spans="2:65" s="1" customFormat="1" ht="16.5" customHeight="1">
      <c r="B334" s="34"/>
      <c r="C334" s="174" t="s">
        <v>600</v>
      </c>
      <c r="D334" s="174" t="s">
        <v>314</v>
      </c>
      <c r="E334" s="175" t="s">
        <v>948</v>
      </c>
      <c r="F334" s="176" t="s">
        <v>949</v>
      </c>
      <c r="G334" s="177" t="s">
        <v>563</v>
      </c>
      <c r="H334" s="178">
        <v>110.67</v>
      </c>
      <c r="I334" s="179"/>
      <c r="J334" s="180">
        <f>ROUND(I334*H334,2)</f>
        <v>0</v>
      </c>
      <c r="K334" s="176" t="s">
        <v>272</v>
      </c>
      <c r="L334" s="181"/>
      <c r="M334" s="182" t="s">
        <v>19</v>
      </c>
      <c r="N334" s="183" t="s">
        <v>47</v>
      </c>
      <c r="P334" s="138">
        <f>O334*H334</f>
        <v>0</v>
      </c>
      <c r="Q334" s="138">
        <v>5.6120000000000003E-2</v>
      </c>
      <c r="R334" s="138">
        <f>Q334*H334</f>
        <v>6.2108004000000001</v>
      </c>
      <c r="S334" s="138">
        <v>0</v>
      </c>
      <c r="T334" s="139">
        <f>S334*H334</f>
        <v>0</v>
      </c>
      <c r="AR334" s="140" t="s">
        <v>268</v>
      </c>
      <c r="AT334" s="140" t="s">
        <v>314</v>
      </c>
      <c r="AU334" s="140" t="s">
        <v>233</v>
      </c>
      <c r="AY334" s="18" t="s">
        <v>223</v>
      </c>
      <c r="BE334" s="141">
        <f>IF(N334="základní",J334,0)</f>
        <v>0</v>
      </c>
      <c r="BF334" s="141">
        <f>IF(N334="snížená",J334,0)</f>
        <v>0</v>
      </c>
      <c r="BG334" s="141">
        <f>IF(N334="zákl. přenesená",J334,0)</f>
        <v>0</v>
      </c>
      <c r="BH334" s="141">
        <f>IF(N334="sníž. přenesená",J334,0)</f>
        <v>0</v>
      </c>
      <c r="BI334" s="141">
        <f>IF(N334="nulová",J334,0)</f>
        <v>0</v>
      </c>
      <c r="BJ334" s="18" t="s">
        <v>84</v>
      </c>
      <c r="BK334" s="141">
        <f>ROUND(I334*H334,2)</f>
        <v>0</v>
      </c>
      <c r="BL334" s="18" t="s">
        <v>232</v>
      </c>
      <c r="BM334" s="140" t="s">
        <v>950</v>
      </c>
    </row>
    <row r="335" spans="2:65" s="13" customFormat="1" ht="22.5">
      <c r="B335" s="149"/>
      <c r="D335" s="143" t="s">
        <v>249</v>
      </c>
      <c r="E335" s="150" t="s">
        <v>19</v>
      </c>
      <c r="F335" s="151" t="s">
        <v>947</v>
      </c>
      <c r="H335" s="152">
        <v>108.5</v>
      </c>
      <c r="I335" s="153"/>
      <c r="L335" s="149"/>
      <c r="M335" s="154"/>
      <c r="T335" s="155"/>
      <c r="AT335" s="150" t="s">
        <v>249</v>
      </c>
      <c r="AU335" s="150" t="s">
        <v>233</v>
      </c>
      <c r="AV335" s="13" t="s">
        <v>87</v>
      </c>
      <c r="AW335" s="13" t="s">
        <v>37</v>
      </c>
      <c r="AX335" s="13" t="s">
        <v>76</v>
      </c>
      <c r="AY335" s="150" t="s">
        <v>223</v>
      </c>
    </row>
    <row r="336" spans="2:65" s="13" customFormat="1" ht="11.25">
      <c r="B336" s="149"/>
      <c r="D336" s="143" t="s">
        <v>249</v>
      </c>
      <c r="E336" s="150" t="s">
        <v>19</v>
      </c>
      <c r="F336" s="151" t="s">
        <v>951</v>
      </c>
      <c r="H336" s="152">
        <v>2.17</v>
      </c>
      <c r="I336" s="153"/>
      <c r="L336" s="149"/>
      <c r="M336" s="154"/>
      <c r="T336" s="155"/>
      <c r="AT336" s="150" t="s">
        <v>249</v>
      </c>
      <c r="AU336" s="150" t="s">
        <v>233</v>
      </c>
      <c r="AV336" s="13" t="s">
        <v>87</v>
      </c>
      <c r="AW336" s="13" t="s">
        <v>37</v>
      </c>
      <c r="AX336" s="13" t="s">
        <v>76</v>
      </c>
      <c r="AY336" s="150" t="s">
        <v>223</v>
      </c>
    </row>
    <row r="337" spans="2:65" s="14" customFormat="1" ht="11.25">
      <c r="B337" s="156"/>
      <c r="D337" s="143" t="s">
        <v>249</v>
      </c>
      <c r="E337" s="157" t="s">
        <v>19</v>
      </c>
      <c r="F337" s="158" t="s">
        <v>253</v>
      </c>
      <c r="H337" s="159">
        <v>110.67</v>
      </c>
      <c r="I337" s="160"/>
      <c r="L337" s="156"/>
      <c r="M337" s="161"/>
      <c r="T337" s="162"/>
      <c r="AT337" s="157" t="s">
        <v>249</v>
      </c>
      <c r="AU337" s="157" t="s">
        <v>233</v>
      </c>
      <c r="AV337" s="14" t="s">
        <v>232</v>
      </c>
      <c r="AW337" s="14" t="s">
        <v>37</v>
      </c>
      <c r="AX337" s="14" t="s">
        <v>84</v>
      </c>
      <c r="AY337" s="157" t="s">
        <v>223</v>
      </c>
    </row>
    <row r="338" spans="2:65" s="1" customFormat="1" ht="62.65" customHeight="1">
      <c r="B338" s="34"/>
      <c r="C338" s="129" t="s">
        <v>605</v>
      </c>
      <c r="D338" s="129" t="s">
        <v>227</v>
      </c>
      <c r="E338" s="130" t="s">
        <v>645</v>
      </c>
      <c r="F338" s="131" t="s">
        <v>646</v>
      </c>
      <c r="G338" s="132" t="s">
        <v>563</v>
      </c>
      <c r="H338" s="133">
        <v>465.5</v>
      </c>
      <c r="I338" s="134"/>
      <c r="J338" s="135">
        <f>ROUND(I338*H338,2)</f>
        <v>0</v>
      </c>
      <c r="K338" s="131" t="s">
        <v>272</v>
      </c>
      <c r="L338" s="34"/>
      <c r="M338" s="136" t="s">
        <v>19</v>
      </c>
      <c r="N338" s="137" t="s">
        <v>47</v>
      </c>
      <c r="P338" s="138">
        <f>O338*H338</f>
        <v>0</v>
      </c>
      <c r="Q338" s="138">
        <v>8.9779999999999999E-2</v>
      </c>
      <c r="R338" s="138">
        <f>Q338*H338</f>
        <v>41.792589999999997</v>
      </c>
      <c r="S338" s="138">
        <v>0</v>
      </c>
      <c r="T338" s="139">
        <f>S338*H338</f>
        <v>0</v>
      </c>
      <c r="AR338" s="140" t="s">
        <v>232</v>
      </c>
      <c r="AT338" s="140" t="s">
        <v>227</v>
      </c>
      <c r="AU338" s="140" t="s">
        <v>233</v>
      </c>
      <c r="AY338" s="18" t="s">
        <v>223</v>
      </c>
      <c r="BE338" s="141">
        <f>IF(N338="základní",J338,0)</f>
        <v>0</v>
      </c>
      <c r="BF338" s="141">
        <f>IF(N338="snížená",J338,0)</f>
        <v>0</v>
      </c>
      <c r="BG338" s="141">
        <f>IF(N338="zákl. přenesená",J338,0)</f>
        <v>0</v>
      </c>
      <c r="BH338" s="141">
        <f>IF(N338="sníž. přenesená",J338,0)</f>
        <v>0</v>
      </c>
      <c r="BI338" s="141">
        <f>IF(N338="nulová",J338,0)</f>
        <v>0</v>
      </c>
      <c r="BJ338" s="18" t="s">
        <v>84</v>
      </c>
      <c r="BK338" s="141">
        <f>ROUND(I338*H338,2)</f>
        <v>0</v>
      </c>
      <c r="BL338" s="18" t="s">
        <v>232</v>
      </c>
      <c r="BM338" s="140" t="s">
        <v>952</v>
      </c>
    </row>
    <row r="339" spans="2:65" s="1" customFormat="1" ht="11.25">
      <c r="B339" s="34"/>
      <c r="D339" s="163" t="s">
        <v>274</v>
      </c>
      <c r="F339" s="164" t="s">
        <v>648</v>
      </c>
      <c r="I339" s="165"/>
      <c r="L339" s="34"/>
      <c r="M339" s="166"/>
      <c r="T339" s="55"/>
      <c r="AT339" s="18" t="s">
        <v>274</v>
      </c>
      <c r="AU339" s="18" t="s">
        <v>233</v>
      </c>
    </row>
    <row r="340" spans="2:65" s="13" customFormat="1" ht="11.25">
      <c r="B340" s="149"/>
      <c r="D340" s="143" t="s">
        <v>249</v>
      </c>
      <c r="E340" s="150" t="s">
        <v>19</v>
      </c>
      <c r="F340" s="151" t="s">
        <v>953</v>
      </c>
      <c r="H340" s="152">
        <v>465.5</v>
      </c>
      <c r="I340" s="153"/>
      <c r="L340" s="149"/>
      <c r="M340" s="154"/>
      <c r="T340" s="155"/>
      <c r="AT340" s="150" t="s">
        <v>249</v>
      </c>
      <c r="AU340" s="150" t="s">
        <v>233</v>
      </c>
      <c r="AV340" s="13" t="s">
        <v>87</v>
      </c>
      <c r="AW340" s="13" t="s">
        <v>37</v>
      </c>
      <c r="AX340" s="13" t="s">
        <v>84</v>
      </c>
      <c r="AY340" s="150" t="s">
        <v>223</v>
      </c>
    </row>
    <row r="341" spans="2:65" s="1" customFormat="1" ht="16.5" customHeight="1">
      <c r="B341" s="34"/>
      <c r="C341" s="174" t="s">
        <v>610</v>
      </c>
      <c r="D341" s="174" t="s">
        <v>314</v>
      </c>
      <c r="E341" s="175" t="s">
        <v>652</v>
      </c>
      <c r="F341" s="176" t="s">
        <v>653</v>
      </c>
      <c r="G341" s="177" t="s">
        <v>271</v>
      </c>
      <c r="H341" s="178">
        <v>46.55</v>
      </c>
      <c r="I341" s="179"/>
      <c r="J341" s="180">
        <f>ROUND(I341*H341,2)</f>
        <v>0</v>
      </c>
      <c r="K341" s="176" t="s">
        <v>272</v>
      </c>
      <c r="L341" s="181"/>
      <c r="M341" s="182" t="s">
        <v>19</v>
      </c>
      <c r="N341" s="183" t="s">
        <v>47</v>
      </c>
      <c r="P341" s="138">
        <f>O341*H341</f>
        <v>0</v>
      </c>
      <c r="Q341" s="138">
        <v>0.222</v>
      </c>
      <c r="R341" s="138">
        <f>Q341*H341</f>
        <v>10.334099999999999</v>
      </c>
      <c r="S341" s="138">
        <v>0</v>
      </c>
      <c r="T341" s="139">
        <f>S341*H341</f>
        <v>0</v>
      </c>
      <c r="AR341" s="140" t="s">
        <v>268</v>
      </c>
      <c r="AT341" s="140" t="s">
        <v>314</v>
      </c>
      <c r="AU341" s="140" t="s">
        <v>233</v>
      </c>
      <c r="AY341" s="18" t="s">
        <v>223</v>
      </c>
      <c r="BE341" s="141">
        <f>IF(N341="základní",J341,0)</f>
        <v>0</v>
      </c>
      <c r="BF341" s="141">
        <f>IF(N341="snížená",J341,0)</f>
        <v>0</v>
      </c>
      <c r="BG341" s="141">
        <f>IF(N341="zákl. přenesená",J341,0)</f>
        <v>0</v>
      </c>
      <c r="BH341" s="141">
        <f>IF(N341="sníž. přenesená",J341,0)</f>
        <v>0</v>
      </c>
      <c r="BI341" s="141">
        <f>IF(N341="nulová",J341,0)</f>
        <v>0</v>
      </c>
      <c r="BJ341" s="18" t="s">
        <v>84</v>
      </c>
      <c r="BK341" s="141">
        <f>ROUND(I341*H341,2)</f>
        <v>0</v>
      </c>
      <c r="BL341" s="18" t="s">
        <v>232</v>
      </c>
      <c r="BM341" s="140" t="s">
        <v>954</v>
      </c>
    </row>
    <row r="342" spans="2:65" s="13" customFormat="1" ht="11.25">
      <c r="B342" s="149"/>
      <c r="D342" s="143" t="s">
        <v>249</v>
      </c>
      <c r="E342" s="150" t="s">
        <v>19</v>
      </c>
      <c r="F342" s="151" t="s">
        <v>955</v>
      </c>
      <c r="H342" s="152">
        <v>46.55</v>
      </c>
      <c r="I342" s="153"/>
      <c r="L342" s="149"/>
      <c r="M342" s="154"/>
      <c r="T342" s="155"/>
      <c r="AT342" s="150" t="s">
        <v>249</v>
      </c>
      <c r="AU342" s="150" t="s">
        <v>233</v>
      </c>
      <c r="AV342" s="13" t="s">
        <v>87</v>
      </c>
      <c r="AW342" s="13" t="s">
        <v>37</v>
      </c>
      <c r="AX342" s="13" t="s">
        <v>84</v>
      </c>
      <c r="AY342" s="150" t="s">
        <v>223</v>
      </c>
    </row>
    <row r="343" spans="2:65" s="1" customFormat="1" ht="49.15" customHeight="1">
      <c r="B343" s="34"/>
      <c r="C343" s="129" t="s">
        <v>617</v>
      </c>
      <c r="D343" s="129" t="s">
        <v>227</v>
      </c>
      <c r="E343" s="130" t="s">
        <v>657</v>
      </c>
      <c r="F343" s="131" t="s">
        <v>658</v>
      </c>
      <c r="G343" s="132" t="s">
        <v>563</v>
      </c>
      <c r="H343" s="133">
        <v>465.5</v>
      </c>
      <c r="I343" s="134"/>
      <c r="J343" s="135">
        <f>ROUND(I343*H343,2)</f>
        <v>0</v>
      </c>
      <c r="K343" s="131" t="s">
        <v>272</v>
      </c>
      <c r="L343" s="34"/>
      <c r="M343" s="136" t="s">
        <v>19</v>
      </c>
      <c r="N343" s="137" t="s">
        <v>47</v>
      </c>
      <c r="P343" s="138">
        <f>O343*H343</f>
        <v>0</v>
      </c>
      <c r="Q343" s="138">
        <v>0.14066999999999999</v>
      </c>
      <c r="R343" s="138">
        <f>Q343*H343</f>
        <v>65.481884999999991</v>
      </c>
      <c r="S343" s="138">
        <v>0</v>
      </c>
      <c r="T343" s="139">
        <f>S343*H343</f>
        <v>0</v>
      </c>
      <c r="AR343" s="140" t="s">
        <v>232</v>
      </c>
      <c r="AT343" s="140" t="s">
        <v>227</v>
      </c>
      <c r="AU343" s="140" t="s">
        <v>233</v>
      </c>
      <c r="AY343" s="18" t="s">
        <v>223</v>
      </c>
      <c r="BE343" s="141">
        <f>IF(N343="základní",J343,0)</f>
        <v>0</v>
      </c>
      <c r="BF343" s="141">
        <f>IF(N343="snížená",J343,0)</f>
        <v>0</v>
      </c>
      <c r="BG343" s="141">
        <f>IF(N343="zákl. přenesená",J343,0)</f>
        <v>0</v>
      </c>
      <c r="BH343" s="141">
        <f>IF(N343="sníž. přenesená",J343,0)</f>
        <v>0</v>
      </c>
      <c r="BI343" s="141">
        <f>IF(N343="nulová",J343,0)</f>
        <v>0</v>
      </c>
      <c r="BJ343" s="18" t="s">
        <v>84</v>
      </c>
      <c r="BK343" s="141">
        <f>ROUND(I343*H343,2)</f>
        <v>0</v>
      </c>
      <c r="BL343" s="18" t="s">
        <v>232</v>
      </c>
      <c r="BM343" s="140" t="s">
        <v>956</v>
      </c>
    </row>
    <row r="344" spans="2:65" s="1" customFormat="1" ht="11.25">
      <c r="B344" s="34"/>
      <c r="D344" s="163" t="s">
        <v>274</v>
      </c>
      <c r="F344" s="164" t="s">
        <v>660</v>
      </c>
      <c r="I344" s="165"/>
      <c r="L344" s="34"/>
      <c r="M344" s="166"/>
      <c r="T344" s="55"/>
      <c r="AT344" s="18" t="s">
        <v>274</v>
      </c>
      <c r="AU344" s="18" t="s">
        <v>233</v>
      </c>
    </row>
    <row r="345" spans="2:65" s="12" customFormat="1" ht="11.25">
      <c r="B345" s="142"/>
      <c r="D345" s="143" t="s">
        <v>249</v>
      </c>
      <c r="E345" s="144" t="s">
        <v>19</v>
      </c>
      <c r="F345" s="145" t="s">
        <v>957</v>
      </c>
      <c r="H345" s="144" t="s">
        <v>19</v>
      </c>
      <c r="I345" s="146"/>
      <c r="L345" s="142"/>
      <c r="M345" s="147"/>
      <c r="T345" s="148"/>
      <c r="AT345" s="144" t="s">
        <v>249</v>
      </c>
      <c r="AU345" s="144" t="s">
        <v>233</v>
      </c>
      <c r="AV345" s="12" t="s">
        <v>84</v>
      </c>
      <c r="AW345" s="12" t="s">
        <v>37</v>
      </c>
      <c r="AX345" s="12" t="s">
        <v>76</v>
      </c>
      <c r="AY345" s="144" t="s">
        <v>223</v>
      </c>
    </row>
    <row r="346" spans="2:65" s="13" customFormat="1" ht="33.75">
      <c r="B346" s="149"/>
      <c r="D346" s="143" t="s">
        <v>249</v>
      </c>
      <c r="E346" s="150" t="s">
        <v>19</v>
      </c>
      <c r="F346" s="151" t="s">
        <v>958</v>
      </c>
      <c r="H346" s="152">
        <v>465.5</v>
      </c>
      <c r="I346" s="153"/>
      <c r="L346" s="149"/>
      <c r="M346" s="154"/>
      <c r="T346" s="155"/>
      <c r="AT346" s="150" t="s">
        <v>249</v>
      </c>
      <c r="AU346" s="150" t="s">
        <v>233</v>
      </c>
      <c r="AV346" s="13" t="s">
        <v>87</v>
      </c>
      <c r="AW346" s="13" t="s">
        <v>37</v>
      </c>
      <c r="AX346" s="13" t="s">
        <v>84</v>
      </c>
      <c r="AY346" s="150" t="s">
        <v>223</v>
      </c>
    </row>
    <row r="347" spans="2:65" s="1" customFormat="1" ht="16.5" customHeight="1">
      <c r="B347" s="34"/>
      <c r="C347" s="174" t="s">
        <v>623</v>
      </c>
      <c r="D347" s="174" t="s">
        <v>314</v>
      </c>
      <c r="E347" s="175" t="s">
        <v>663</v>
      </c>
      <c r="F347" s="176" t="s">
        <v>664</v>
      </c>
      <c r="G347" s="177" t="s">
        <v>563</v>
      </c>
      <c r="H347" s="178">
        <v>474.81</v>
      </c>
      <c r="I347" s="179"/>
      <c r="J347" s="180">
        <f>ROUND(I347*H347,2)</f>
        <v>0</v>
      </c>
      <c r="K347" s="176" t="s">
        <v>231</v>
      </c>
      <c r="L347" s="181"/>
      <c r="M347" s="182" t="s">
        <v>19</v>
      </c>
      <c r="N347" s="183" t="s">
        <v>47</v>
      </c>
      <c r="P347" s="138">
        <f>O347*H347</f>
        <v>0</v>
      </c>
      <c r="Q347" s="138">
        <v>0.104</v>
      </c>
      <c r="R347" s="138">
        <f>Q347*H347</f>
        <v>49.380240000000001</v>
      </c>
      <c r="S347" s="138">
        <v>0</v>
      </c>
      <c r="T347" s="139">
        <f>S347*H347</f>
        <v>0</v>
      </c>
      <c r="AR347" s="140" t="s">
        <v>268</v>
      </c>
      <c r="AT347" s="140" t="s">
        <v>314</v>
      </c>
      <c r="AU347" s="140" t="s">
        <v>233</v>
      </c>
      <c r="AY347" s="18" t="s">
        <v>223</v>
      </c>
      <c r="BE347" s="141">
        <f>IF(N347="základní",J347,0)</f>
        <v>0</v>
      </c>
      <c r="BF347" s="141">
        <f>IF(N347="snížená",J347,0)</f>
        <v>0</v>
      </c>
      <c r="BG347" s="141">
        <f>IF(N347="zákl. přenesená",J347,0)</f>
        <v>0</v>
      </c>
      <c r="BH347" s="141">
        <f>IF(N347="sníž. přenesená",J347,0)</f>
        <v>0</v>
      </c>
      <c r="BI347" s="141">
        <f>IF(N347="nulová",J347,0)</f>
        <v>0</v>
      </c>
      <c r="BJ347" s="18" t="s">
        <v>84</v>
      </c>
      <c r="BK347" s="141">
        <f>ROUND(I347*H347,2)</f>
        <v>0</v>
      </c>
      <c r="BL347" s="18" t="s">
        <v>232</v>
      </c>
      <c r="BM347" s="140" t="s">
        <v>959</v>
      </c>
    </row>
    <row r="348" spans="2:65" s="13" customFormat="1" ht="11.25">
      <c r="B348" s="149"/>
      <c r="D348" s="143" t="s">
        <v>249</v>
      </c>
      <c r="E348" s="150" t="s">
        <v>19</v>
      </c>
      <c r="F348" s="151" t="s">
        <v>960</v>
      </c>
      <c r="H348" s="152">
        <v>465.5</v>
      </c>
      <c r="I348" s="153"/>
      <c r="L348" s="149"/>
      <c r="M348" s="154"/>
      <c r="T348" s="155"/>
      <c r="AT348" s="150" t="s">
        <v>249</v>
      </c>
      <c r="AU348" s="150" t="s">
        <v>233</v>
      </c>
      <c r="AV348" s="13" t="s">
        <v>87</v>
      </c>
      <c r="AW348" s="13" t="s">
        <v>37</v>
      </c>
      <c r="AX348" s="13" t="s">
        <v>76</v>
      </c>
      <c r="AY348" s="150" t="s">
        <v>223</v>
      </c>
    </row>
    <row r="349" spans="2:65" s="13" customFormat="1" ht="11.25">
      <c r="B349" s="149"/>
      <c r="D349" s="143" t="s">
        <v>249</v>
      </c>
      <c r="E349" s="150" t="s">
        <v>19</v>
      </c>
      <c r="F349" s="151" t="s">
        <v>961</v>
      </c>
      <c r="H349" s="152">
        <v>9.31</v>
      </c>
      <c r="I349" s="153"/>
      <c r="L349" s="149"/>
      <c r="M349" s="154"/>
      <c r="T349" s="155"/>
      <c r="AT349" s="150" t="s">
        <v>249</v>
      </c>
      <c r="AU349" s="150" t="s">
        <v>233</v>
      </c>
      <c r="AV349" s="13" t="s">
        <v>87</v>
      </c>
      <c r="AW349" s="13" t="s">
        <v>37</v>
      </c>
      <c r="AX349" s="13" t="s">
        <v>76</v>
      </c>
      <c r="AY349" s="150" t="s">
        <v>223</v>
      </c>
    </row>
    <row r="350" spans="2:65" s="14" customFormat="1" ht="11.25">
      <c r="B350" s="156"/>
      <c r="D350" s="143" t="s">
        <v>249</v>
      </c>
      <c r="E350" s="157" t="s">
        <v>19</v>
      </c>
      <c r="F350" s="158" t="s">
        <v>253</v>
      </c>
      <c r="H350" s="159">
        <v>474.81</v>
      </c>
      <c r="I350" s="160"/>
      <c r="L350" s="156"/>
      <c r="M350" s="161"/>
      <c r="T350" s="162"/>
      <c r="AT350" s="157" t="s">
        <v>249</v>
      </c>
      <c r="AU350" s="157" t="s">
        <v>233</v>
      </c>
      <c r="AV350" s="14" t="s">
        <v>232</v>
      </c>
      <c r="AW350" s="14" t="s">
        <v>37</v>
      </c>
      <c r="AX350" s="14" t="s">
        <v>84</v>
      </c>
      <c r="AY350" s="157" t="s">
        <v>223</v>
      </c>
    </row>
    <row r="351" spans="2:65" s="1" customFormat="1" ht="44.25" customHeight="1">
      <c r="B351" s="34"/>
      <c r="C351" s="129" t="s">
        <v>629</v>
      </c>
      <c r="D351" s="129" t="s">
        <v>227</v>
      </c>
      <c r="E351" s="130" t="s">
        <v>668</v>
      </c>
      <c r="F351" s="131" t="s">
        <v>669</v>
      </c>
      <c r="G351" s="132" t="s">
        <v>563</v>
      </c>
      <c r="H351" s="133">
        <v>48</v>
      </c>
      <c r="I351" s="134"/>
      <c r="J351" s="135">
        <f>ROUND(I351*H351,2)</f>
        <v>0</v>
      </c>
      <c r="K351" s="131" t="s">
        <v>272</v>
      </c>
      <c r="L351" s="34"/>
      <c r="M351" s="136" t="s">
        <v>19</v>
      </c>
      <c r="N351" s="137" t="s">
        <v>47</v>
      </c>
      <c r="P351" s="138">
        <f>O351*H351</f>
        <v>0</v>
      </c>
      <c r="Q351" s="138">
        <v>0.10095</v>
      </c>
      <c r="R351" s="138">
        <f>Q351*H351</f>
        <v>4.8456000000000001</v>
      </c>
      <c r="S351" s="138">
        <v>0</v>
      </c>
      <c r="T351" s="139">
        <f>S351*H351</f>
        <v>0</v>
      </c>
      <c r="AR351" s="140" t="s">
        <v>232</v>
      </c>
      <c r="AT351" s="140" t="s">
        <v>227</v>
      </c>
      <c r="AU351" s="140" t="s">
        <v>233</v>
      </c>
      <c r="AY351" s="18" t="s">
        <v>223</v>
      </c>
      <c r="BE351" s="141">
        <f>IF(N351="základní",J351,0)</f>
        <v>0</v>
      </c>
      <c r="BF351" s="141">
        <f>IF(N351="snížená",J351,0)</f>
        <v>0</v>
      </c>
      <c r="BG351" s="141">
        <f>IF(N351="zákl. přenesená",J351,0)</f>
        <v>0</v>
      </c>
      <c r="BH351" s="141">
        <f>IF(N351="sníž. přenesená",J351,0)</f>
        <v>0</v>
      </c>
      <c r="BI351" s="141">
        <f>IF(N351="nulová",J351,0)</f>
        <v>0</v>
      </c>
      <c r="BJ351" s="18" t="s">
        <v>84</v>
      </c>
      <c r="BK351" s="141">
        <f>ROUND(I351*H351,2)</f>
        <v>0</v>
      </c>
      <c r="BL351" s="18" t="s">
        <v>232</v>
      </c>
      <c r="BM351" s="140" t="s">
        <v>670</v>
      </c>
    </row>
    <row r="352" spans="2:65" s="1" customFormat="1" ht="11.25">
      <c r="B352" s="34"/>
      <c r="D352" s="163" t="s">
        <v>274</v>
      </c>
      <c r="F352" s="164" t="s">
        <v>671</v>
      </c>
      <c r="I352" s="165"/>
      <c r="L352" s="34"/>
      <c r="M352" s="166"/>
      <c r="T352" s="55"/>
      <c r="AT352" s="18" t="s">
        <v>274</v>
      </c>
      <c r="AU352" s="18" t="s">
        <v>233</v>
      </c>
    </row>
    <row r="353" spans="2:65" s="13" customFormat="1" ht="11.25">
      <c r="B353" s="149"/>
      <c r="D353" s="143" t="s">
        <v>249</v>
      </c>
      <c r="E353" s="150" t="s">
        <v>19</v>
      </c>
      <c r="F353" s="151" t="s">
        <v>962</v>
      </c>
      <c r="H353" s="152">
        <v>48</v>
      </c>
      <c r="I353" s="153"/>
      <c r="L353" s="149"/>
      <c r="M353" s="154"/>
      <c r="T353" s="155"/>
      <c r="AT353" s="150" t="s">
        <v>249</v>
      </c>
      <c r="AU353" s="150" t="s">
        <v>233</v>
      </c>
      <c r="AV353" s="13" t="s">
        <v>87</v>
      </c>
      <c r="AW353" s="13" t="s">
        <v>37</v>
      </c>
      <c r="AX353" s="13" t="s">
        <v>84</v>
      </c>
      <c r="AY353" s="150" t="s">
        <v>223</v>
      </c>
    </row>
    <row r="354" spans="2:65" s="1" customFormat="1" ht="16.5" customHeight="1">
      <c r="B354" s="34"/>
      <c r="C354" s="174" t="s">
        <v>635</v>
      </c>
      <c r="D354" s="174" t="s">
        <v>314</v>
      </c>
      <c r="E354" s="175" t="s">
        <v>674</v>
      </c>
      <c r="F354" s="176" t="s">
        <v>675</v>
      </c>
      <c r="G354" s="177" t="s">
        <v>563</v>
      </c>
      <c r="H354" s="178">
        <v>48.96</v>
      </c>
      <c r="I354" s="179"/>
      <c r="J354" s="180">
        <f>ROUND(I354*H354,2)</f>
        <v>0</v>
      </c>
      <c r="K354" s="176" t="s">
        <v>272</v>
      </c>
      <c r="L354" s="181"/>
      <c r="M354" s="182" t="s">
        <v>19</v>
      </c>
      <c r="N354" s="183" t="s">
        <v>47</v>
      </c>
      <c r="P354" s="138">
        <f>O354*H354</f>
        <v>0</v>
      </c>
      <c r="Q354" s="138">
        <v>2.8000000000000001E-2</v>
      </c>
      <c r="R354" s="138">
        <f>Q354*H354</f>
        <v>1.3708800000000001</v>
      </c>
      <c r="S354" s="138">
        <v>0</v>
      </c>
      <c r="T354" s="139">
        <f>S354*H354</f>
        <v>0</v>
      </c>
      <c r="AR354" s="140" t="s">
        <v>268</v>
      </c>
      <c r="AT354" s="140" t="s">
        <v>314</v>
      </c>
      <c r="AU354" s="140" t="s">
        <v>233</v>
      </c>
      <c r="AY354" s="18" t="s">
        <v>223</v>
      </c>
      <c r="BE354" s="141">
        <f>IF(N354="základní",J354,0)</f>
        <v>0</v>
      </c>
      <c r="BF354" s="141">
        <f>IF(N354="snížená",J354,0)</f>
        <v>0</v>
      </c>
      <c r="BG354" s="141">
        <f>IF(N354="zákl. přenesená",J354,0)</f>
        <v>0</v>
      </c>
      <c r="BH354" s="141">
        <f>IF(N354="sníž. přenesená",J354,0)</f>
        <v>0</v>
      </c>
      <c r="BI354" s="141">
        <f>IF(N354="nulová",J354,0)</f>
        <v>0</v>
      </c>
      <c r="BJ354" s="18" t="s">
        <v>84</v>
      </c>
      <c r="BK354" s="141">
        <f>ROUND(I354*H354,2)</f>
        <v>0</v>
      </c>
      <c r="BL354" s="18" t="s">
        <v>232</v>
      </c>
      <c r="BM354" s="140" t="s">
        <v>676</v>
      </c>
    </row>
    <row r="355" spans="2:65" s="13" customFormat="1" ht="11.25">
      <c r="B355" s="149"/>
      <c r="D355" s="143" t="s">
        <v>249</v>
      </c>
      <c r="E355" s="150" t="s">
        <v>19</v>
      </c>
      <c r="F355" s="151" t="s">
        <v>962</v>
      </c>
      <c r="H355" s="152">
        <v>48</v>
      </c>
      <c r="I355" s="153"/>
      <c r="L355" s="149"/>
      <c r="M355" s="154"/>
      <c r="T355" s="155"/>
      <c r="AT355" s="150" t="s">
        <v>249</v>
      </c>
      <c r="AU355" s="150" t="s">
        <v>233</v>
      </c>
      <c r="AV355" s="13" t="s">
        <v>87</v>
      </c>
      <c r="AW355" s="13" t="s">
        <v>37</v>
      </c>
      <c r="AX355" s="13" t="s">
        <v>76</v>
      </c>
      <c r="AY355" s="150" t="s">
        <v>223</v>
      </c>
    </row>
    <row r="356" spans="2:65" s="13" customFormat="1" ht="11.25">
      <c r="B356" s="149"/>
      <c r="D356" s="143" t="s">
        <v>249</v>
      </c>
      <c r="E356" s="150" t="s">
        <v>19</v>
      </c>
      <c r="F356" s="151" t="s">
        <v>963</v>
      </c>
      <c r="H356" s="152">
        <v>0.96</v>
      </c>
      <c r="I356" s="153"/>
      <c r="L356" s="149"/>
      <c r="M356" s="154"/>
      <c r="T356" s="155"/>
      <c r="AT356" s="150" t="s">
        <v>249</v>
      </c>
      <c r="AU356" s="150" t="s">
        <v>233</v>
      </c>
      <c r="AV356" s="13" t="s">
        <v>87</v>
      </c>
      <c r="AW356" s="13" t="s">
        <v>37</v>
      </c>
      <c r="AX356" s="13" t="s">
        <v>76</v>
      </c>
      <c r="AY356" s="150" t="s">
        <v>223</v>
      </c>
    </row>
    <row r="357" spans="2:65" s="14" customFormat="1" ht="11.25">
      <c r="B357" s="156"/>
      <c r="D357" s="143" t="s">
        <v>249</v>
      </c>
      <c r="E357" s="157" t="s">
        <v>19</v>
      </c>
      <c r="F357" s="158" t="s">
        <v>253</v>
      </c>
      <c r="H357" s="159">
        <v>48.96</v>
      </c>
      <c r="I357" s="160"/>
      <c r="L357" s="156"/>
      <c r="M357" s="161"/>
      <c r="T357" s="162"/>
      <c r="AT357" s="157" t="s">
        <v>249</v>
      </c>
      <c r="AU357" s="157" t="s">
        <v>233</v>
      </c>
      <c r="AV357" s="14" t="s">
        <v>232</v>
      </c>
      <c r="AW357" s="14" t="s">
        <v>37</v>
      </c>
      <c r="AX357" s="14" t="s">
        <v>84</v>
      </c>
      <c r="AY357" s="157" t="s">
        <v>223</v>
      </c>
    </row>
    <row r="358" spans="2:65" s="11" customFormat="1" ht="20.85" customHeight="1">
      <c r="B358" s="117"/>
      <c r="D358" s="118" t="s">
        <v>75</v>
      </c>
      <c r="E358" s="127" t="s">
        <v>678</v>
      </c>
      <c r="F358" s="127" t="s">
        <v>679</v>
      </c>
      <c r="I358" s="120"/>
      <c r="J358" s="128">
        <f>BK358</f>
        <v>0</v>
      </c>
      <c r="L358" s="117"/>
      <c r="M358" s="122"/>
      <c r="P358" s="123">
        <f>SUM(P359:P397)</f>
        <v>0</v>
      </c>
      <c r="R358" s="123">
        <f>SUM(R359:R397)</f>
        <v>6.3055E-2</v>
      </c>
      <c r="T358" s="124">
        <f>SUM(T359:T397)</f>
        <v>1562.0645</v>
      </c>
      <c r="AR358" s="118" t="s">
        <v>84</v>
      </c>
      <c r="AT358" s="125" t="s">
        <v>75</v>
      </c>
      <c r="AU358" s="125" t="s">
        <v>87</v>
      </c>
      <c r="AY358" s="118" t="s">
        <v>223</v>
      </c>
      <c r="BK358" s="126">
        <f>SUM(BK359:BK397)</f>
        <v>0</v>
      </c>
    </row>
    <row r="359" spans="2:65" s="1" customFormat="1" ht="44.25" customHeight="1">
      <c r="B359" s="34"/>
      <c r="C359" s="129" t="s">
        <v>644</v>
      </c>
      <c r="D359" s="129" t="s">
        <v>227</v>
      </c>
      <c r="E359" s="130" t="s">
        <v>681</v>
      </c>
      <c r="F359" s="131" t="s">
        <v>682</v>
      </c>
      <c r="G359" s="132" t="s">
        <v>271</v>
      </c>
      <c r="H359" s="133">
        <v>1531</v>
      </c>
      <c r="I359" s="134"/>
      <c r="J359" s="135">
        <f>ROUND(I359*H359,2)</f>
        <v>0</v>
      </c>
      <c r="K359" s="131" t="s">
        <v>272</v>
      </c>
      <c r="L359" s="34"/>
      <c r="M359" s="136" t="s">
        <v>19</v>
      </c>
      <c r="N359" s="137" t="s">
        <v>47</v>
      </c>
      <c r="P359" s="138">
        <f>O359*H359</f>
        <v>0</v>
      </c>
      <c r="Q359" s="138">
        <v>1.0000000000000001E-5</v>
      </c>
      <c r="R359" s="138">
        <f>Q359*H359</f>
        <v>1.5310000000000001E-2</v>
      </c>
      <c r="S359" s="138">
        <v>9.1999999999999998E-2</v>
      </c>
      <c r="T359" s="139">
        <f>S359*H359</f>
        <v>140.852</v>
      </c>
      <c r="AR359" s="140" t="s">
        <v>232</v>
      </c>
      <c r="AT359" s="140" t="s">
        <v>227</v>
      </c>
      <c r="AU359" s="140" t="s">
        <v>233</v>
      </c>
      <c r="AY359" s="18" t="s">
        <v>223</v>
      </c>
      <c r="BE359" s="141">
        <f>IF(N359="základní",J359,0)</f>
        <v>0</v>
      </c>
      <c r="BF359" s="141">
        <f>IF(N359="snížená",J359,0)</f>
        <v>0</v>
      </c>
      <c r="BG359" s="141">
        <f>IF(N359="zákl. přenesená",J359,0)</f>
        <v>0</v>
      </c>
      <c r="BH359" s="141">
        <f>IF(N359="sníž. přenesená",J359,0)</f>
        <v>0</v>
      </c>
      <c r="BI359" s="141">
        <f>IF(N359="nulová",J359,0)</f>
        <v>0</v>
      </c>
      <c r="BJ359" s="18" t="s">
        <v>84</v>
      </c>
      <c r="BK359" s="141">
        <f>ROUND(I359*H359,2)</f>
        <v>0</v>
      </c>
      <c r="BL359" s="18" t="s">
        <v>232</v>
      </c>
      <c r="BM359" s="140" t="s">
        <v>683</v>
      </c>
    </row>
    <row r="360" spans="2:65" s="1" customFormat="1" ht="11.25">
      <c r="B360" s="34"/>
      <c r="D360" s="163" t="s">
        <v>274</v>
      </c>
      <c r="F360" s="164" t="s">
        <v>684</v>
      </c>
      <c r="I360" s="165"/>
      <c r="L360" s="34"/>
      <c r="M360" s="166"/>
      <c r="T360" s="55"/>
      <c r="AT360" s="18" t="s">
        <v>274</v>
      </c>
      <c r="AU360" s="18" t="s">
        <v>233</v>
      </c>
    </row>
    <row r="361" spans="2:65" s="13" customFormat="1" ht="22.5">
      <c r="B361" s="149"/>
      <c r="D361" s="143" t="s">
        <v>249</v>
      </c>
      <c r="E361" s="150" t="s">
        <v>19</v>
      </c>
      <c r="F361" s="151" t="s">
        <v>964</v>
      </c>
      <c r="H361" s="152">
        <v>1531</v>
      </c>
      <c r="I361" s="153"/>
      <c r="L361" s="149"/>
      <c r="M361" s="154"/>
      <c r="T361" s="155"/>
      <c r="AT361" s="150" t="s">
        <v>249</v>
      </c>
      <c r="AU361" s="150" t="s">
        <v>233</v>
      </c>
      <c r="AV361" s="13" t="s">
        <v>87</v>
      </c>
      <c r="AW361" s="13" t="s">
        <v>37</v>
      </c>
      <c r="AX361" s="13" t="s">
        <v>84</v>
      </c>
      <c r="AY361" s="150" t="s">
        <v>223</v>
      </c>
    </row>
    <row r="362" spans="2:65" s="1" customFormat="1" ht="44.25" customHeight="1">
      <c r="B362" s="34"/>
      <c r="C362" s="129" t="s">
        <v>651</v>
      </c>
      <c r="D362" s="129" t="s">
        <v>227</v>
      </c>
      <c r="E362" s="130" t="s">
        <v>965</v>
      </c>
      <c r="F362" s="131" t="s">
        <v>966</v>
      </c>
      <c r="G362" s="132" t="s">
        <v>271</v>
      </c>
      <c r="H362" s="133">
        <v>181.5</v>
      </c>
      <c r="I362" s="134"/>
      <c r="J362" s="135">
        <f>ROUND(I362*H362,2)</f>
        <v>0</v>
      </c>
      <c r="K362" s="131" t="s">
        <v>272</v>
      </c>
      <c r="L362" s="34"/>
      <c r="M362" s="136" t="s">
        <v>19</v>
      </c>
      <c r="N362" s="137" t="s">
        <v>47</v>
      </c>
      <c r="P362" s="138">
        <f>O362*H362</f>
        <v>0</v>
      </c>
      <c r="Q362" s="138">
        <v>1.0000000000000001E-5</v>
      </c>
      <c r="R362" s="138">
        <f>Q362*H362</f>
        <v>1.8150000000000002E-3</v>
      </c>
      <c r="S362" s="138">
        <v>0.115</v>
      </c>
      <c r="T362" s="139">
        <f>S362*H362</f>
        <v>20.872500000000002</v>
      </c>
      <c r="AR362" s="140" t="s">
        <v>232</v>
      </c>
      <c r="AT362" s="140" t="s">
        <v>227</v>
      </c>
      <c r="AU362" s="140" t="s">
        <v>233</v>
      </c>
      <c r="AY362" s="18" t="s">
        <v>223</v>
      </c>
      <c r="BE362" s="141">
        <f>IF(N362="základní",J362,0)</f>
        <v>0</v>
      </c>
      <c r="BF362" s="141">
        <f>IF(N362="snížená",J362,0)</f>
        <v>0</v>
      </c>
      <c r="BG362" s="141">
        <f>IF(N362="zákl. přenesená",J362,0)</f>
        <v>0</v>
      </c>
      <c r="BH362" s="141">
        <f>IF(N362="sníž. přenesená",J362,0)</f>
        <v>0</v>
      </c>
      <c r="BI362" s="141">
        <f>IF(N362="nulová",J362,0)</f>
        <v>0</v>
      </c>
      <c r="BJ362" s="18" t="s">
        <v>84</v>
      </c>
      <c r="BK362" s="141">
        <f>ROUND(I362*H362,2)</f>
        <v>0</v>
      </c>
      <c r="BL362" s="18" t="s">
        <v>232</v>
      </c>
      <c r="BM362" s="140" t="s">
        <v>967</v>
      </c>
    </row>
    <row r="363" spans="2:65" s="1" customFormat="1" ht="11.25">
      <c r="B363" s="34"/>
      <c r="D363" s="163" t="s">
        <v>274</v>
      </c>
      <c r="F363" s="164" t="s">
        <v>968</v>
      </c>
      <c r="I363" s="165"/>
      <c r="L363" s="34"/>
      <c r="M363" s="166"/>
      <c r="T363" s="55"/>
      <c r="AT363" s="18" t="s">
        <v>274</v>
      </c>
      <c r="AU363" s="18" t="s">
        <v>233</v>
      </c>
    </row>
    <row r="364" spans="2:65" s="13" customFormat="1" ht="11.25">
      <c r="B364" s="149"/>
      <c r="D364" s="143" t="s">
        <v>249</v>
      </c>
      <c r="E364" s="150" t="s">
        <v>19</v>
      </c>
      <c r="F364" s="151" t="s">
        <v>969</v>
      </c>
      <c r="H364" s="152">
        <v>181.5</v>
      </c>
      <c r="I364" s="153"/>
      <c r="L364" s="149"/>
      <c r="M364" s="154"/>
      <c r="T364" s="155"/>
      <c r="AT364" s="150" t="s">
        <v>249</v>
      </c>
      <c r="AU364" s="150" t="s">
        <v>233</v>
      </c>
      <c r="AV364" s="13" t="s">
        <v>87</v>
      </c>
      <c r="AW364" s="13" t="s">
        <v>37</v>
      </c>
      <c r="AX364" s="13" t="s">
        <v>84</v>
      </c>
      <c r="AY364" s="150" t="s">
        <v>223</v>
      </c>
    </row>
    <row r="365" spans="2:65" s="1" customFormat="1" ht="44.25" customHeight="1">
      <c r="B365" s="34"/>
      <c r="C365" s="129" t="s">
        <v>656</v>
      </c>
      <c r="D365" s="129" t="s">
        <v>227</v>
      </c>
      <c r="E365" s="130" t="s">
        <v>687</v>
      </c>
      <c r="F365" s="131" t="s">
        <v>688</v>
      </c>
      <c r="G365" s="132" t="s">
        <v>271</v>
      </c>
      <c r="H365" s="133">
        <v>1531</v>
      </c>
      <c r="I365" s="134"/>
      <c r="J365" s="135">
        <f>ROUND(I365*H365,2)</f>
        <v>0</v>
      </c>
      <c r="K365" s="131" t="s">
        <v>272</v>
      </c>
      <c r="L365" s="34"/>
      <c r="M365" s="136" t="s">
        <v>19</v>
      </c>
      <c r="N365" s="137" t="s">
        <v>47</v>
      </c>
      <c r="P365" s="138">
        <f>O365*H365</f>
        <v>0</v>
      </c>
      <c r="Q365" s="138">
        <v>3.0000000000000001E-5</v>
      </c>
      <c r="R365" s="138">
        <f>Q365*H365</f>
        <v>4.5929999999999999E-2</v>
      </c>
      <c r="S365" s="138">
        <v>0.23</v>
      </c>
      <c r="T365" s="139">
        <f>S365*H365</f>
        <v>352.13</v>
      </c>
      <c r="AR365" s="140" t="s">
        <v>232</v>
      </c>
      <c r="AT365" s="140" t="s">
        <v>227</v>
      </c>
      <c r="AU365" s="140" t="s">
        <v>233</v>
      </c>
      <c r="AY365" s="18" t="s">
        <v>223</v>
      </c>
      <c r="BE365" s="141">
        <f>IF(N365="základní",J365,0)</f>
        <v>0</v>
      </c>
      <c r="BF365" s="141">
        <f>IF(N365="snížená",J365,0)</f>
        <v>0</v>
      </c>
      <c r="BG365" s="141">
        <f>IF(N365="zákl. přenesená",J365,0)</f>
        <v>0</v>
      </c>
      <c r="BH365" s="141">
        <f>IF(N365="sníž. přenesená",J365,0)</f>
        <v>0</v>
      </c>
      <c r="BI365" s="141">
        <f>IF(N365="nulová",J365,0)</f>
        <v>0</v>
      </c>
      <c r="BJ365" s="18" t="s">
        <v>84</v>
      </c>
      <c r="BK365" s="141">
        <f>ROUND(I365*H365,2)</f>
        <v>0</v>
      </c>
      <c r="BL365" s="18" t="s">
        <v>232</v>
      </c>
      <c r="BM365" s="140" t="s">
        <v>689</v>
      </c>
    </row>
    <row r="366" spans="2:65" s="1" customFormat="1" ht="11.25">
      <c r="B366" s="34"/>
      <c r="D366" s="163" t="s">
        <v>274</v>
      </c>
      <c r="F366" s="164" t="s">
        <v>690</v>
      </c>
      <c r="I366" s="165"/>
      <c r="L366" s="34"/>
      <c r="M366" s="166"/>
      <c r="T366" s="55"/>
      <c r="AT366" s="18" t="s">
        <v>274</v>
      </c>
      <c r="AU366" s="18" t="s">
        <v>233</v>
      </c>
    </row>
    <row r="367" spans="2:65" s="13" customFormat="1" ht="11.25">
      <c r="B367" s="149"/>
      <c r="D367" s="143" t="s">
        <v>249</v>
      </c>
      <c r="E367" s="150" t="s">
        <v>19</v>
      </c>
      <c r="F367" s="151" t="s">
        <v>970</v>
      </c>
      <c r="H367" s="152">
        <v>1531</v>
      </c>
      <c r="I367" s="153"/>
      <c r="L367" s="149"/>
      <c r="M367" s="154"/>
      <c r="T367" s="155"/>
      <c r="AT367" s="150" t="s">
        <v>249</v>
      </c>
      <c r="AU367" s="150" t="s">
        <v>233</v>
      </c>
      <c r="AV367" s="13" t="s">
        <v>87</v>
      </c>
      <c r="AW367" s="13" t="s">
        <v>37</v>
      </c>
      <c r="AX367" s="13" t="s">
        <v>84</v>
      </c>
      <c r="AY367" s="150" t="s">
        <v>223</v>
      </c>
    </row>
    <row r="368" spans="2:65" s="1" customFormat="1" ht="55.5" customHeight="1">
      <c r="B368" s="34"/>
      <c r="C368" s="129" t="s">
        <v>662</v>
      </c>
      <c r="D368" s="129" t="s">
        <v>227</v>
      </c>
      <c r="E368" s="130" t="s">
        <v>971</v>
      </c>
      <c r="F368" s="131" t="s">
        <v>972</v>
      </c>
      <c r="G368" s="132" t="s">
        <v>271</v>
      </c>
      <c r="H368" s="133">
        <v>250</v>
      </c>
      <c r="I368" s="134"/>
      <c r="J368" s="135">
        <f>ROUND(I368*H368,2)</f>
        <v>0</v>
      </c>
      <c r="K368" s="131" t="s">
        <v>272</v>
      </c>
      <c r="L368" s="34"/>
      <c r="M368" s="136" t="s">
        <v>19</v>
      </c>
      <c r="N368" s="137" t="s">
        <v>47</v>
      </c>
      <c r="P368" s="138">
        <f>O368*H368</f>
        <v>0</v>
      </c>
      <c r="Q368" s="138">
        <v>0</v>
      </c>
      <c r="R368" s="138">
        <f>Q368*H368</f>
        <v>0</v>
      </c>
      <c r="S368" s="138">
        <v>0.29499999999999998</v>
      </c>
      <c r="T368" s="139">
        <f>S368*H368</f>
        <v>73.75</v>
      </c>
      <c r="AR368" s="140" t="s">
        <v>232</v>
      </c>
      <c r="AT368" s="140" t="s">
        <v>227</v>
      </c>
      <c r="AU368" s="140" t="s">
        <v>233</v>
      </c>
      <c r="AY368" s="18" t="s">
        <v>223</v>
      </c>
      <c r="BE368" s="141">
        <f>IF(N368="základní",J368,0)</f>
        <v>0</v>
      </c>
      <c r="BF368" s="141">
        <f>IF(N368="snížená",J368,0)</f>
        <v>0</v>
      </c>
      <c r="BG368" s="141">
        <f>IF(N368="zákl. přenesená",J368,0)</f>
        <v>0</v>
      </c>
      <c r="BH368" s="141">
        <f>IF(N368="sníž. přenesená",J368,0)</f>
        <v>0</v>
      </c>
      <c r="BI368" s="141">
        <f>IF(N368="nulová",J368,0)</f>
        <v>0</v>
      </c>
      <c r="BJ368" s="18" t="s">
        <v>84</v>
      </c>
      <c r="BK368" s="141">
        <f>ROUND(I368*H368,2)</f>
        <v>0</v>
      </c>
      <c r="BL368" s="18" t="s">
        <v>232</v>
      </c>
      <c r="BM368" s="140" t="s">
        <v>973</v>
      </c>
    </row>
    <row r="369" spans="2:65" s="1" customFormat="1" ht="11.25">
      <c r="B369" s="34"/>
      <c r="D369" s="163" t="s">
        <v>274</v>
      </c>
      <c r="F369" s="164" t="s">
        <v>974</v>
      </c>
      <c r="I369" s="165"/>
      <c r="L369" s="34"/>
      <c r="M369" s="166"/>
      <c r="T369" s="55"/>
      <c r="AT369" s="18" t="s">
        <v>274</v>
      </c>
      <c r="AU369" s="18" t="s">
        <v>233</v>
      </c>
    </row>
    <row r="370" spans="2:65" s="13" customFormat="1" ht="22.5">
      <c r="B370" s="149"/>
      <c r="D370" s="143" t="s">
        <v>249</v>
      </c>
      <c r="E370" s="150" t="s">
        <v>19</v>
      </c>
      <c r="F370" s="151" t="s">
        <v>975</v>
      </c>
      <c r="H370" s="152">
        <v>250</v>
      </c>
      <c r="I370" s="153"/>
      <c r="L370" s="149"/>
      <c r="M370" s="154"/>
      <c r="T370" s="155"/>
      <c r="AT370" s="150" t="s">
        <v>249</v>
      </c>
      <c r="AU370" s="150" t="s">
        <v>233</v>
      </c>
      <c r="AV370" s="13" t="s">
        <v>87</v>
      </c>
      <c r="AW370" s="13" t="s">
        <v>37</v>
      </c>
      <c r="AX370" s="13" t="s">
        <v>84</v>
      </c>
      <c r="AY370" s="150" t="s">
        <v>223</v>
      </c>
    </row>
    <row r="371" spans="2:65" s="1" customFormat="1" ht="55.5" customHeight="1">
      <c r="B371" s="34"/>
      <c r="C371" s="129" t="s">
        <v>667</v>
      </c>
      <c r="D371" s="129" t="s">
        <v>227</v>
      </c>
      <c r="E371" s="130" t="s">
        <v>976</v>
      </c>
      <c r="F371" s="131" t="s">
        <v>977</v>
      </c>
      <c r="G371" s="132" t="s">
        <v>271</v>
      </c>
      <c r="H371" s="133">
        <v>49</v>
      </c>
      <c r="I371" s="134"/>
      <c r="J371" s="135">
        <f>ROUND(I371*H371,2)</f>
        <v>0</v>
      </c>
      <c r="K371" s="131" t="s">
        <v>272</v>
      </c>
      <c r="L371" s="34"/>
      <c r="M371" s="136" t="s">
        <v>19</v>
      </c>
      <c r="N371" s="137" t="s">
        <v>47</v>
      </c>
      <c r="P371" s="138">
        <f>O371*H371</f>
        <v>0</v>
      </c>
      <c r="Q371" s="138">
        <v>0</v>
      </c>
      <c r="R371" s="138">
        <f>Q371*H371</f>
        <v>0</v>
      </c>
      <c r="S371" s="138">
        <v>0.32</v>
      </c>
      <c r="T371" s="139">
        <f>S371*H371</f>
        <v>15.68</v>
      </c>
      <c r="AR371" s="140" t="s">
        <v>232</v>
      </c>
      <c r="AT371" s="140" t="s">
        <v>227</v>
      </c>
      <c r="AU371" s="140" t="s">
        <v>233</v>
      </c>
      <c r="AY371" s="18" t="s">
        <v>223</v>
      </c>
      <c r="BE371" s="141">
        <f>IF(N371="základní",J371,0)</f>
        <v>0</v>
      </c>
      <c r="BF371" s="141">
        <f>IF(N371="snížená",J371,0)</f>
        <v>0</v>
      </c>
      <c r="BG371" s="141">
        <f>IF(N371="zákl. přenesená",J371,0)</f>
        <v>0</v>
      </c>
      <c r="BH371" s="141">
        <f>IF(N371="sníž. přenesená",J371,0)</f>
        <v>0</v>
      </c>
      <c r="BI371" s="141">
        <f>IF(N371="nulová",J371,0)</f>
        <v>0</v>
      </c>
      <c r="BJ371" s="18" t="s">
        <v>84</v>
      </c>
      <c r="BK371" s="141">
        <f>ROUND(I371*H371,2)</f>
        <v>0</v>
      </c>
      <c r="BL371" s="18" t="s">
        <v>232</v>
      </c>
      <c r="BM371" s="140" t="s">
        <v>978</v>
      </c>
    </row>
    <row r="372" spans="2:65" s="1" customFormat="1" ht="11.25">
      <c r="B372" s="34"/>
      <c r="D372" s="163" t="s">
        <v>274</v>
      </c>
      <c r="F372" s="164" t="s">
        <v>979</v>
      </c>
      <c r="I372" s="165"/>
      <c r="L372" s="34"/>
      <c r="M372" s="166"/>
      <c r="T372" s="55"/>
      <c r="AT372" s="18" t="s">
        <v>274</v>
      </c>
      <c r="AU372" s="18" t="s">
        <v>233</v>
      </c>
    </row>
    <row r="373" spans="2:65" s="13" customFormat="1" ht="11.25">
      <c r="B373" s="149"/>
      <c r="D373" s="143" t="s">
        <v>249</v>
      </c>
      <c r="E373" s="150" t="s">
        <v>19</v>
      </c>
      <c r="F373" s="151" t="s">
        <v>980</v>
      </c>
      <c r="H373" s="152">
        <v>49</v>
      </c>
      <c r="I373" s="153"/>
      <c r="L373" s="149"/>
      <c r="M373" s="154"/>
      <c r="T373" s="155"/>
      <c r="AT373" s="150" t="s">
        <v>249</v>
      </c>
      <c r="AU373" s="150" t="s">
        <v>233</v>
      </c>
      <c r="AV373" s="13" t="s">
        <v>87</v>
      </c>
      <c r="AW373" s="13" t="s">
        <v>37</v>
      </c>
      <c r="AX373" s="13" t="s">
        <v>84</v>
      </c>
      <c r="AY373" s="150" t="s">
        <v>223</v>
      </c>
    </row>
    <row r="374" spans="2:65" s="1" customFormat="1" ht="44.25" customHeight="1">
      <c r="B374" s="34"/>
      <c r="C374" s="129" t="s">
        <v>673</v>
      </c>
      <c r="D374" s="129" t="s">
        <v>227</v>
      </c>
      <c r="E374" s="130" t="s">
        <v>472</v>
      </c>
      <c r="F374" s="131" t="s">
        <v>473</v>
      </c>
      <c r="G374" s="132" t="s">
        <v>271</v>
      </c>
      <c r="H374" s="133">
        <v>138</v>
      </c>
      <c r="I374" s="134"/>
      <c r="J374" s="135">
        <f>ROUND(I374*H374,2)</f>
        <v>0</v>
      </c>
      <c r="K374" s="131" t="s">
        <v>272</v>
      </c>
      <c r="L374" s="34"/>
      <c r="M374" s="136" t="s">
        <v>19</v>
      </c>
      <c r="N374" s="137" t="s">
        <v>47</v>
      </c>
      <c r="P374" s="138">
        <f>O374*H374</f>
        <v>0</v>
      </c>
      <c r="Q374" s="138">
        <v>0</v>
      </c>
      <c r="R374" s="138">
        <f>Q374*H374</f>
        <v>0</v>
      </c>
      <c r="S374" s="138">
        <v>0.35499999999999998</v>
      </c>
      <c r="T374" s="139">
        <f>S374*H374</f>
        <v>48.989999999999995</v>
      </c>
      <c r="AR374" s="140" t="s">
        <v>232</v>
      </c>
      <c r="AT374" s="140" t="s">
        <v>227</v>
      </c>
      <c r="AU374" s="140" t="s">
        <v>233</v>
      </c>
      <c r="AY374" s="18" t="s">
        <v>223</v>
      </c>
      <c r="BE374" s="141">
        <f>IF(N374="základní",J374,0)</f>
        <v>0</v>
      </c>
      <c r="BF374" s="141">
        <f>IF(N374="snížená",J374,0)</f>
        <v>0</v>
      </c>
      <c r="BG374" s="141">
        <f>IF(N374="zákl. přenesená",J374,0)</f>
        <v>0</v>
      </c>
      <c r="BH374" s="141">
        <f>IF(N374="sníž. přenesená",J374,0)</f>
        <v>0</v>
      </c>
      <c r="BI374" s="141">
        <f>IF(N374="nulová",J374,0)</f>
        <v>0</v>
      </c>
      <c r="BJ374" s="18" t="s">
        <v>84</v>
      </c>
      <c r="BK374" s="141">
        <f>ROUND(I374*H374,2)</f>
        <v>0</v>
      </c>
      <c r="BL374" s="18" t="s">
        <v>232</v>
      </c>
      <c r="BM374" s="140" t="s">
        <v>981</v>
      </c>
    </row>
    <row r="375" spans="2:65" s="1" customFormat="1" ht="11.25">
      <c r="B375" s="34"/>
      <c r="D375" s="163" t="s">
        <v>274</v>
      </c>
      <c r="F375" s="164" t="s">
        <v>475</v>
      </c>
      <c r="I375" s="165"/>
      <c r="L375" s="34"/>
      <c r="M375" s="166"/>
      <c r="T375" s="55"/>
      <c r="AT375" s="18" t="s">
        <v>274</v>
      </c>
      <c r="AU375" s="18" t="s">
        <v>233</v>
      </c>
    </row>
    <row r="376" spans="2:65" s="13" customFormat="1" ht="11.25">
      <c r="B376" s="149"/>
      <c r="D376" s="143" t="s">
        <v>249</v>
      </c>
      <c r="E376" s="150" t="s">
        <v>19</v>
      </c>
      <c r="F376" s="151" t="s">
        <v>982</v>
      </c>
      <c r="H376" s="152">
        <v>138</v>
      </c>
      <c r="I376" s="153"/>
      <c r="L376" s="149"/>
      <c r="M376" s="154"/>
      <c r="T376" s="155"/>
      <c r="AT376" s="150" t="s">
        <v>249</v>
      </c>
      <c r="AU376" s="150" t="s">
        <v>233</v>
      </c>
      <c r="AV376" s="13" t="s">
        <v>87</v>
      </c>
      <c r="AW376" s="13" t="s">
        <v>37</v>
      </c>
      <c r="AX376" s="13" t="s">
        <v>84</v>
      </c>
      <c r="AY376" s="150" t="s">
        <v>223</v>
      </c>
    </row>
    <row r="377" spans="2:65" s="1" customFormat="1" ht="66.75" customHeight="1">
      <c r="B377" s="34"/>
      <c r="C377" s="129" t="s">
        <v>680</v>
      </c>
      <c r="D377" s="129" t="s">
        <v>227</v>
      </c>
      <c r="E377" s="130" t="s">
        <v>693</v>
      </c>
      <c r="F377" s="131" t="s">
        <v>694</v>
      </c>
      <c r="G377" s="132" t="s">
        <v>271</v>
      </c>
      <c r="H377" s="133">
        <v>1968</v>
      </c>
      <c r="I377" s="134"/>
      <c r="J377" s="135">
        <f>ROUND(I377*H377,2)</f>
        <v>0</v>
      </c>
      <c r="K377" s="131" t="s">
        <v>272</v>
      </c>
      <c r="L377" s="34"/>
      <c r="M377" s="136" t="s">
        <v>19</v>
      </c>
      <c r="N377" s="137" t="s">
        <v>47</v>
      </c>
      <c r="P377" s="138">
        <f>O377*H377</f>
        <v>0</v>
      </c>
      <c r="Q377" s="138">
        <v>0</v>
      </c>
      <c r="R377" s="138">
        <f>Q377*H377</f>
        <v>0</v>
      </c>
      <c r="S377" s="138">
        <v>0.44</v>
      </c>
      <c r="T377" s="139">
        <f>S377*H377</f>
        <v>865.92</v>
      </c>
      <c r="AR377" s="140" t="s">
        <v>232</v>
      </c>
      <c r="AT377" s="140" t="s">
        <v>227</v>
      </c>
      <c r="AU377" s="140" t="s">
        <v>233</v>
      </c>
      <c r="AY377" s="18" t="s">
        <v>223</v>
      </c>
      <c r="BE377" s="141">
        <f>IF(N377="základní",J377,0)</f>
        <v>0</v>
      </c>
      <c r="BF377" s="141">
        <f>IF(N377="snížená",J377,0)</f>
        <v>0</v>
      </c>
      <c r="BG377" s="141">
        <f>IF(N377="zákl. přenesená",J377,0)</f>
        <v>0</v>
      </c>
      <c r="BH377" s="141">
        <f>IF(N377="sníž. přenesená",J377,0)</f>
        <v>0</v>
      </c>
      <c r="BI377" s="141">
        <f>IF(N377="nulová",J377,0)</f>
        <v>0</v>
      </c>
      <c r="BJ377" s="18" t="s">
        <v>84</v>
      </c>
      <c r="BK377" s="141">
        <f>ROUND(I377*H377,2)</f>
        <v>0</v>
      </c>
      <c r="BL377" s="18" t="s">
        <v>232</v>
      </c>
      <c r="BM377" s="140" t="s">
        <v>695</v>
      </c>
    </row>
    <row r="378" spans="2:65" s="1" customFormat="1" ht="11.25">
      <c r="B378" s="34"/>
      <c r="D378" s="163" t="s">
        <v>274</v>
      </c>
      <c r="F378" s="164" t="s">
        <v>696</v>
      </c>
      <c r="I378" s="165"/>
      <c r="L378" s="34"/>
      <c r="M378" s="166"/>
      <c r="T378" s="55"/>
      <c r="AT378" s="18" t="s">
        <v>274</v>
      </c>
      <c r="AU378" s="18" t="s">
        <v>233</v>
      </c>
    </row>
    <row r="379" spans="2:65" s="12" customFormat="1" ht="11.25">
      <c r="B379" s="142"/>
      <c r="D379" s="143" t="s">
        <v>249</v>
      </c>
      <c r="E379" s="144" t="s">
        <v>19</v>
      </c>
      <c r="F379" s="145" t="s">
        <v>717</v>
      </c>
      <c r="H379" s="144" t="s">
        <v>19</v>
      </c>
      <c r="I379" s="146"/>
      <c r="L379" s="142"/>
      <c r="M379" s="147"/>
      <c r="T379" s="148"/>
      <c r="AT379" s="144" t="s">
        <v>249</v>
      </c>
      <c r="AU379" s="144" t="s">
        <v>233</v>
      </c>
      <c r="AV379" s="12" t="s">
        <v>84</v>
      </c>
      <c r="AW379" s="12" t="s">
        <v>37</v>
      </c>
      <c r="AX379" s="12" t="s">
        <v>76</v>
      </c>
      <c r="AY379" s="144" t="s">
        <v>223</v>
      </c>
    </row>
    <row r="380" spans="2:65" s="13" customFormat="1" ht="11.25">
      <c r="B380" s="149"/>
      <c r="D380" s="143" t="s">
        <v>249</v>
      </c>
      <c r="E380" s="150" t="s">
        <v>19</v>
      </c>
      <c r="F380" s="151" t="s">
        <v>983</v>
      </c>
      <c r="H380" s="152">
        <v>1531</v>
      </c>
      <c r="I380" s="153"/>
      <c r="L380" s="149"/>
      <c r="M380" s="154"/>
      <c r="T380" s="155"/>
      <c r="AT380" s="150" t="s">
        <v>249</v>
      </c>
      <c r="AU380" s="150" t="s">
        <v>233</v>
      </c>
      <c r="AV380" s="13" t="s">
        <v>87</v>
      </c>
      <c r="AW380" s="13" t="s">
        <v>37</v>
      </c>
      <c r="AX380" s="13" t="s">
        <v>76</v>
      </c>
      <c r="AY380" s="150" t="s">
        <v>223</v>
      </c>
    </row>
    <row r="381" spans="2:65" s="13" customFormat="1" ht="11.25">
      <c r="B381" s="149"/>
      <c r="D381" s="143" t="s">
        <v>249</v>
      </c>
      <c r="E381" s="150" t="s">
        <v>19</v>
      </c>
      <c r="F381" s="151" t="s">
        <v>984</v>
      </c>
      <c r="H381" s="152">
        <v>250</v>
      </c>
      <c r="I381" s="153"/>
      <c r="L381" s="149"/>
      <c r="M381" s="154"/>
      <c r="T381" s="155"/>
      <c r="AT381" s="150" t="s">
        <v>249</v>
      </c>
      <c r="AU381" s="150" t="s">
        <v>233</v>
      </c>
      <c r="AV381" s="13" t="s">
        <v>87</v>
      </c>
      <c r="AW381" s="13" t="s">
        <v>37</v>
      </c>
      <c r="AX381" s="13" t="s">
        <v>76</v>
      </c>
      <c r="AY381" s="150" t="s">
        <v>223</v>
      </c>
    </row>
    <row r="382" spans="2:65" s="13" customFormat="1" ht="11.25">
      <c r="B382" s="149"/>
      <c r="D382" s="143" t="s">
        <v>249</v>
      </c>
      <c r="E382" s="150" t="s">
        <v>19</v>
      </c>
      <c r="F382" s="151" t="s">
        <v>985</v>
      </c>
      <c r="H382" s="152">
        <v>49</v>
      </c>
      <c r="I382" s="153"/>
      <c r="L382" s="149"/>
      <c r="M382" s="154"/>
      <c r="T382" s="155"/>
      <c r="AT382" s="150" t="s">
        <v>249</v>
      </c>
      <c r="AU382" s="150" t="s">
        <v>233</v>
      </c>
      <c r="AV382" s="13" t="s">
        <v>87</v>
      </c>
      <c r="AW382" s="13" t="s">
        <v>37</v>
      </c>
      <c r="AX382" s="13" t="s">
        <v>76</v>
      </c>
      <c r="AY382" s="150" t="s">
        <v>223</v>
      </c>
    </row>
    <row r="383" spans="2:65" s="13" customFormat="1" ht="22.5">
      <c r="B383" s="149"/>
      <c r="D383" s="143" t="s">
        <v>249</v>
      </c>
      <c r="E383" s="150" t="s">
        <v>19</v>
      </c>
      <c r="F383" s="151" t="s">
        <v>986</v>
      </c>
      <c r="H383" s="152">
        <v>138</v>
      </c>
      <c r="I383" s="153"/>
      <c r="L383" s="149"/>
      <c r="M383" s="154"/>
      <c r="T383" s="155"/>
      <c r="AT383" s="150" t="s">
        <v>249</v>
      </c>
      <c r="AU383" s="150" t="s">
        <v>233</v>
      </c>
      <c r="AV383" s="13" t="s">
        <v>87</v>
      </c>
      <c r="AW383" s="13" t="s">
        <v>37</v>
      </c>
      <c r="AX383" s="13" t="s">
        <v>76</v>
      </c>
      <c r="AY383" s="150" t="s">
        <v>223</v>
      </c>
    </row>
    <row r="384" spans="2:65" s="14" customFormat="1" ht="11.25">
      <c r="B384" s="156"/>
      <c r="D384" s="143" t="s">
        <v>249</v>
      </c>
      <c r="E384" s="157" t="s">
        <v>19</v>
      </c>
      <c r="F384" s="158" t="s">
        <v>253</v>
      </c>
      <c r="H384" s="159">
        <v>1968</v>
      </c>
      <c r="I384" s="160"/>
      <c r="L384" s="156"/>
      <c r="M384" s="161"/>
      <c r="T384" s="162"/>
      <c r="AT384" s="157" t="s">
        <v>249</v>
      </c>
      <c r="AU384" s="157" t="s">
        <v>233</v>
      </c>
      <c r="AV384" s="14" t="s">
        <v>232</v>
      </c>
      <c r="AW384" s="14" t="s">
        <v>37</v>
      </c>
      <c r="AX384" s="14" t="s">
        <v>84</v>
      </c>
      <c r="AY384" s="157" t="s">
        <v>223</v>
      </c>
    </row>
    <row r="385" spans="2:65" s="1" customFormat="1" ht="49.15" customHeight="1">
      <c r="B385" s="34"/>
      <c r="C385" s="129" t="s">
        <v>686</v>
      </c>
      <c r="D385" s="129" t="s">
        <v>227</v>
      </c>
      <c r="E385" s="130" t="s">
        <v>721</v>
      </c>
      <c r="F385" s="131" t="s">
        <v>722</v>
      </c>
      <c r="G385" s="132" t="s">
        <v>563</v>
      </c>
      <c r="H385" s="133">
        <v>214</v>
      </c>
      <c r="I385" s="134"/>
      <c r="J385" s="135">
        <f>ROUND(I385*H385,2)</f>
        <v>0</v>
      </c>
      <c r="K385" s="131" t="s">
        <v>272</v>
      </c>
      <c r="L385" s="34"/>
      <c r="M385" s="136" t="s">
        <v>19</v>
      </c>
      <c r="N385" s="137" t="s">
        <v>47</v>
      </c>
      <c r="P385" s="138">
        <f>O385*H385</f>
        <v>0</v>
      </c>
      <c r="Q385" s="138">
        <v>0</v>
      </c>
      <c r="R385" s="138">
        <f>Q385*H385</f>
        <v>0</v>
      </c>
      <c r="S385" s="138">
        <v>0.20499999999999999</v>
      </c>
      <c r="T385" s="139">
        <f>S385*H385</f>
        <v>43.87</v>
      </c>
      <c r="AR385" s="140" t="s">
        <v>232</v>
      </c>
      <c r="AT385" s="140" t="s">
        <v>227</v>
      </c>
      <c r="AU385" s="140" t="s">
        <v>233</v>
      </c>
      <c r="AY385" s="18" t="s">
        <v>223</v>
      </c>
      <c r="BE385" s="141">
        <f>IF(N385="základní",J385,0)</f>
        <v>0</v>
      </c>
      <c r="BF385" s="141">
        <f>IF(N385="snížená",J385,0)</f>
        <v>0</v>
      </c>
      <c r="BG385" s="141">
        <f>IF(N385="zákl. přenesená",J385,0)</f>
        <v>0</v>
      </c>
      <c r="BH385" s="141">
        <f>IF(N385="sníž. přenesená",J385,0)</f>
        <v>0</v>
      </c>
      <c r="BI385" s="141">
        <f>IF(N385="nulová",J385,0)</f>
        <v>0</v>
      </c>
      <c r="BJ385" s="18" t="s">
        <v>84</v>
      </c>
      <c r="BK385" s="141">
        <f>ROUND(I385*H385,2)</f>
        <v>0</v>
      </c>
      <c r="BL385" s="18" t="s">
        <v>232</v>
      </c>
      <c r="BM385" s="140" t="s">
        <v>723</v>
      </c>
    </row>
    <row r="386" spans="2:65" s="1" customFormat="1" ht="11.25">
      <c r="B386" s="34"/>
      <c r="D386" s="163" t="s">
        <v>274</v>
      </c>
      <c r="F386" s="164" t="s">
        <v>724</v>
      </c>
      <c r="I386" s="165"/>
      <c r="L386" s="34"/>
      <c r="M386" s="166"/>
      <c r="T386" s="55"/>
      <c r="AT386" s="18" t="s">
        <v>274</v>
      </c>
      <c r="AU386" s="18" t="s">
        <v>233</v>
      </c>
    </row>
    <row r="387" spans="2:65" s="13" customFormat="1" ht="33.75">
      <c r="B387" s="149"/>
      <c r="D387" s="143" t="s">
        <v>249</v>
      </c>
      <c r="E387" s="150" t="s">
        <v>19</v>
      </c>
      <c r="F387" s="151" t="s">
        <v>987</v>
      </c>
      <c r="H387" s="152">
        <v>214</v>
      </c>
      <c r="I387" s="153"/>
      <c r="L387" s="149"/>
      <c r="M387" s="154"/>
      <c r="T387" s="155"/>
      <c r="AT387" s="150" t="s">
        <v>249</v>
      </c>
      <c r="AU387" s="150" t="s">
        <v>233</v>
      </c>
      <c r="AV387" s="13" t="s">
        <v>87</v>
      </c>
      <c r="AW387" s="13" t="s">
        <v>37</v>
      </c>
      <c r="AX387" s="13" t="s">
        <v>84</v>
      </c>
      <c r="AY387" s="150" t="s">
        <v>223</v>
      </c>
    </row>
    <row r="388" spans="2:65" s="1" customFormat="1" ht="55.5" customHeight="1">
      <c r="B388" s="34"/>
      <c r="C388" s="129" t="s">
        <v>692</v>
      </c>
      <c r="D388" s="129" t="s">
        <v>227</v>
      </c>
      <c r="E388" s="130" t="s">
        <v>733</v>
      </c>
      <c r="F388" s="131" t="s">
        <v>734</v>
      </c>
      <c r="G388" s="132" t="s">
        <v>271</v>
      </c>
      <c r="H388" s="133">
        <v>250</v>
      </c>
      <c r="I388" s="134"/>
      <c r="J388" s="135">
        <f>ROUND(I388*H388,2)</f>
        <v>0</v>
      </c>
      <c r="K388" s="131" t="s">
        <v>272</v>
      </c>
      <c r="L388" s="34"/>
      <c r="M388" s="136" t="s">
        <v>19</v>
      </c>
      <c r="N388" s="137" t="s">
        <v>47</v>
      </c>
      <c r="P388" s="138">
        <f>O388*H388</f>
        <v>0</v>
      </c>
      <c r="Q388" s="138">
        <v>0</v>
      </c>
      <c r="R388" s="138">
        <f>Q388*H388</f>
        <v>0</v>
      </c>
      <c r="S388" s="138">
        <v>0</v>
      </c>
      <c r="T388" s="139">
        <f>S388*H388</f>
        <v>0</v>
      </c>
      <c r="AR388" s="140" t="s">
        <v>232</v>
      </c>
      <c r="AT388" s="140" t="s">
        <v>227</v>
      </c>
      <c r="AU388" s="140" t="s">
        <v>233</v>
      </c>
      <c r="AY388" s="18" t="s">
        <v>223</v>
      </c>
      <c r="BE388" s="141">
        <f>IF(N388="základní",J388,0)</f>
        <v>0</v>
      </c>
      <c r="BF388" s="141">
        <f>IF(N388="snížená",J388,0)</f>
        <v>0</v>
      </c>
      <c r="BG388" s="141">
        <f>IF(N388="zákl. přenesená",J388,0)</f>
        <v>0</v>
      </c>
      <c r="BH388" s="141">
        <f>IF(N388="sníž. přenesená",J388,0)</f>
        <v>0</v>
      </c>
      <c r="BI388" s="141">
        <f>IF(N388="nulová",J388,0)</f>
        <v>0</v>
      </c>
      <c r="BJ388" s="18" t="s">
        <v>84</v>
      </c>
      <c r="BK388" s="141">
        <f>ROUND(I388*H388,2)</f>
        <v>0</v>
      </c>
      <c r="BL388" s="18" t="s">
        <v>232</v>
      </c>
      <c r="BM388" s="140" t="s">
        <v>988</v>
      </c>
    </row>
    <row r="389" spans="2:65" s="1" customFormat="1" ht="11.25">
      <c r="B389" s="34"/>
      <c r="D389" s="163" t="s">
        <v>274</v>
      </c>
      <c r="F389" s="164" t="s">
        <v>736</v>
      </c>
      <c r="I389" s="165"/>
      <c r="L389" s="34"/>
      <c r="M389" s="166"/>
      <c r="T389" s="55"/>
      <c r="AT389" s="18" t="s">
        <v>274</v>
      </c>
      <c r="AU389" s="18" t="s">
        <v>233</v>
      </c>
    </row>
    <row r="390" spans="2:65" s="13" customFormat="1" ht="11.25">
      <c r="B390" s="149"/>
      <c r="D390" s="143" t="s">
        <v>249</v>
      </c>
      <c r="E390" s="150" t="s">
        <v>19</v>
      </c>
      <c r="F390" s="151" t="s">
        <v>989</v>
      </c>
      <c r="H390" s="152">
        <v>250</v>
      </c>
      <c r="I390" s="153"/>
      <c r="L390" s="149"/>
      <c r="M390" s="154"/>
      <c r="T390" s="155"/>
      <c r="AT390" s="150" t="s">
        <v>249</v>
      </c>
      <c r="AU390" s="150" t="s">
        <v>233</v>
      </c>
      <c r="AV390" s="13" t="s">
        <v>87</v>
      </c>
      <c r="AW390" s="13" t="s">
        <v>37</v>
      </c>
      <c r="AX390" s="13" t="s">
        <v>84</v>
      </c>
      <c r="AY390" s="150" t="s">
        <v>223</v>
      </c>
    </row>
    <row r="391" spans="2:65" s="1" customFormat="1" ht="76.349999999999994" customHeight="1">
      <c r="B391" s="34"/>
      <c r="C391" s="129" t="s">
        <v>700</v>
      </c>
      <c r="D391" s="129" t="s">
        <v>227</v>
      </c>
      <c r="E391" s="130" t="s">
        <v>990</v>
      </c>
      <c r="F391" s="131" t="s">
        <v>991</v>
      </c>
      <c r="G391" s="132" t="s">
        <v>271</v>
      </c>
      <c r="H391" s="133">
        <v>49</v>
      </c>
      <c r="I391" s="134"/>
      <c r="J391" s="135">
        <f>ROUND(I391*H391,2)</f>
        <v>0</v>
      </c>
      <c r="K391" s="131" t="s">
        <v>272</v>
      </c>
      <c r="L391" s="34"/>
      <c r="M391" s="136" t="s">
        <v>19</v>
      </c>
      <c r="N391" s="137" t="s">
        <v>47</v>
      </c>
      <c r="P391" s="138">
        <f>O391*H391</f>
        <v>0</v>
      </c>
      <c r="Q391" s="138">
        <v>0</v>
      </c>
      <c r="R391" s="138">
        <f>Q391*H391</f>
        <v>0</v>
      </c>
      <c r="S391" s="138">
        <v>0</v>
      </c>
      <c r="T391" s="139">
        <f>S391*H391</f>
        <v>0</v>
      </c>
      <c r="AR391" s="140" t="s">
        <v>232</v>
      </c>
      <c r="AT391" s="140" t="s">
        <v>227</v>
      </c>
      <c r="AU391" s="140" t="s">
        <v>233</v>
      </c>
      <c r="AY391" s="18" t="s">
        <v>223</v>
      </c>
      <c r="BE391" s="141">
        <f>IF(N391="základní",J391,0)</f>
        <v>0</v>
      </c>
      <c r="BF391" s="141">
        <f>IF(N391="snížená",J391,0)</f>
        <v>0</v>
      </c>
      <c r="BG391" s="141">
        <f>IF(N391="zákl. přenesená",J391,0)</f>
        <v>0</v>
      </c>
      <c r="BH391" s="141">
        <f>IF(N391="sníž. přenesená",J391,0)</f>
        <v>0</v>
      </c>
      <c r="BI391" s="141">
        <f>IF(N391="nulová",J391,0)</f>
        <v>0</v>
      </c>
      <c r="BJ391" s="18" t="s">
        <v>84</v>
      </c>
      <c r="BK391" s="141">
        <f>ROUND(I391*H391,2)</f>
        <v>0</v>
      </c>
      <c r="BL391" s="18" t="s">
        <v>232</v>
      </c>
      <c r="BM391" s="140" t="s">
        <v>992</v>
      </c>
    </row>
    <row r="392" spans="2:65" s="1" customFormat="1" ht="11.25">
      <c r="B392" s="34"/>
      <c r="D392" s="163" t="s">
        <v>274</v>
      </c>
      <c r="F392" s="164" t="s">
        <v>993</v>
      </c>
      <c r="I392" s="165"/>
      <c r="L392" s="34"/>
      <c r="M392" s="166"/>
      <c r="T392" s="55"/>
      <c r="AT392" s="18" t="s">
        <v>274</v>
      </c>
      <c r="AU392" s="18" t="s">
        <v>233</v>
      </c>
    </row>
    <row r="393" spans="2:65" s="13" customFormat="1" ht="11.25">
      <c r="B393" s="149"/>
      <c r="D393" s="143" t="s">
        <v>249</v>
      </c>
      <c r="E393" s="150" t="s">
        <v>19</v>
      </c>
      <c r="F393" s="151" t="s">
        <v>994</v>
      </c>
      <c r="H393" s="152">
        <v>49</v>
      </c>
      <c r="I393" s="153"/>
      <c r="L393" s="149"/>
      <c r="M393" s="154"/>
      <c r="T393" s="155"/>
      <c r="AT393" s="150" t="s">
        <v>249</v>
      </c>
      <c r="AU393" s="150" t="s">
        <v>233</v>
      </c>
      <c r="AV393" s="13" t="s">
        <v>87</v>
      </c>
      <c r="AW393" s="13" t="s">
        <v>37</v>
      </c>
      <c r="AX393" s="13" t="s">
        <v>84</v>
      </c>
      <c r="AY393" s="150" t="s">
        <v>223</v>
      </c>
    </row>
    <row r="394" spans="2:65" s="1" customFormat="1" ht="37.9" customHeight="1">
      <c r="B394" s="34"/>
      <c r="C394" s="129" t="s">
        <v>706</v>
      </c>
      <c r="D394" s="129" t="s">
        <v>227</v>
      </c>
      <c r="E394" s="130" t="s">
        <v>739</v>
      </c>
      <c r="F394" s="131" t="s">
        <v>740</v>
      </c>
      <c r="G394" s="132" t="s">
        <v>271</v>
      </c>
      <c r="H394" s="133">
        <v>250</v>
      </c>
      <c r="I394" s="134"/>
      <c r="J394" s="135">
        <f>ROUND(I394*H394,2)</f>
        <v>0</v>
      </c>
      <c r="K394" s="131" t="s">
        <v>231</v>
      </c>
      <c r="L394" s="34"/>
      <c r="M394" s="136" t="s">
        <v>19</v>
      </c>
      <c r="N394" s="137" t="s">
        <v>47</v>
      </c>
      <c r="P394" s="138">
        <f>O394*H394</f>
        <v>0</v>
      </c>
      <c r="Q394" s="138">
        <v>0</v>
      </c>
      <c r="R394" s="138">
        <f>Q394*H394</f>
        <v>0</v>
      </c>
      <c r="S394" s="138">
        <v>0</v>
      </c>
      <c r="T394" s="139">
        <f>S394*H394</f>
        <v>0</v>
      </c>
      <c r="AR394" s="140" t="s">
        <v>232</v>
      </c>
      <c r="AT394" s="140" t="s">
        <v>227</v>
      </c>
      <c r="AU394" s="140" t="s">
        <v>233</v>
      </c>
      <c r="AY394" s="18" t="s">
        <v>223</v>
      </c>
      <c r="BE394" s="141">
        <f>IF(N394="základní",J394,0)</f>
        <v>0</v>
      </c>
      <c r="BF394" s="141">
        <f>IF(N394="snížená",J394,0)</f>
        <v>0</v>
      </c>
      <c r="BG394" s="141">
        <f>IF(N394="zákl. přenesená",J394,0)</f>
        <v>0</v>
      </c>
      <c r="BH394" s="141">
        <f>IF(N394="sníž. přenesená",J394,0)</f>
        <v>0</v>
      </c>
      <c r="BI394" s="141">
        <f>IF(N394="nulová",J394,0)</f>
        <v>0</v>
      </c>
      <c r="BJ394" s="18" t="s">
        <v>84</v>
      </c>
      <c r="BK394" s="141">
        <f>ROUND(I394*H394,2)</f>
        <v>0</v>
      </c>
      <c r="BL394" s="18" t="s">
        <v>232</v>
      </c>
      <c r="BM394" s="140" t="s">
        <v>995</v>
      </c>
    </row>
    <row r="395" spans="2:65" s="13" customFormat="1" ht="11.25">
      <c r="B395" s="149"/>
      <c r="D395" s="143" t="s">
        <v>249</v>
      </c>
      <c r="E395" s="150" t="s">
        <v>19</v>
      </c>
      <c r="F395" s="151" t="s">
        <v>989</v>
      </c>
      <c r="H395" s="152">
        <v>250</v>
      </c>
      <c r="I395" s="153"/>
      <c r="L395" s="149"/>
      <c r="M395" s="154"/>
      <c r="T395" s="155"/>
      <c r="AT395" s="150" t="s">
        <v>249</v>
      </c>
      <c r="AU395" s="150" t="s">
        <v>233</v>
      </c>
      <c r="AV395" s="13" t="s">
        <v>87</v>
      </c>
      <c r="AW395" s="13" t="s">
        <v>37</v>
      </c>
      <c r="AX395" s="13" t="s">
        <v>84</v>
      </c>
      <c r="AY395" s="150" t="s">
        <v>223</v>
      </c>
    </row>
    <row r="396" spans="2:65" s="1" customFormat="1" ht="44.25" customHeight="1">
      <c r="B396" s="34"/>
      <c r="C396" s="129" t="s">
        <v>712</v>
      </c>
      <c r="D396" s="129" t="s">
        <v>227</v>
      </c>
      <c r="E396" s="130" t="s">
        <v>996</v>
      </c>
      <c r="F396" s="131" t="s">
        <v>997</v>
      </c>
      <c r="G396" s="132" t="s">
        <v>271</v>
      </c>
      <c r="H396" s="133">
        <v>49</v>
      </c>
      <c r="I396" s="134"/>
      <c r="J396" s="135">
        <f>ROUND(I396*H396,2)</f>
        <v>0</v>
      </c>
      <c r="K396" s="131" t="s">
        <v>231</v>
      </c>
      <c r="L396" s="34"/>
      <c r="M396" s="136" t="s">
        <v>19</v>
      </c>
      <c r="N396" s="137" t="s">
        <v>47</v>
      </c>
      <c r="P396" s="138">
        <f>O396*H396</f>
        <v>0</v>
      </c>
      <c r="Q396" s="138">
        <v>0</v>
      </c>
      <c r="R396" s="138">
        <f>Q396*H396</f>
        <v>0</v>
      </c>
      <c r="S396" s="138">
        <v>0</v>
      </c>
      <c r="T396" s="139">
        <f>S396*H396</f>
        <v>0</v>
      </c>
      <c r="AR396" s="140" t="s">
        <v>232</v>
      </c>
      <c r="AT396" s="140" t="s">
        <v>227</v>
      </c>
      <c r="AU396" s="140" t="s">
        <v>233</v>
      </c>
      <c r="AY396" s="18" t="s">
        <v>223</v>
      </c>
      <c r="BE396" s="141">
        <f>IF(N396="základní",J396,0)</f>
        <v>0</v>
      </c>
      <c r="BF396" s="141">
        <f>IF(N396="snížená",J396,0)</f>
        <v>0</v>
      </c>
      <c r="BG396" s="141">
        <f>IF(N396="zákl. přenesená",J396,0)</f>
        <v>0</v>
      </c>
      <c r="BH396" s="141">
        <f>IF(N396="sníž. přenesená",J396,0)</f>
        <v>0</v>
      </c>
      <c r="BI396" s="141">
        <f>IF(N396="nulová",J396,0)</f>
        <v>0</v>
      </c>
      <c r="BJ396" s="18" t="s">
        <v>84</v>
      </c>
      <c r="BK396" s="141">
        <f>ROUND(I396*H396,2)</f>
        <v>0</v>
      </c>
      <c r="BL396" s="18" t="s">
        <v>232</v>
      </c>
      <c r="BM396" s="140" t="s">
        <v>998</v>
      </c>
    </row>
    <row r="397" spans="2:65" s="13" customFormat="1" ht="11.25">
      <c r="B397" s="149"/>
      <c r="D397" s="143" t="s">
        <v>249</v>
      </c>
      <c r="E397" s="150" t="s">
        <v>19</v>
      </c>
      <c r="F397" s="151" t="s">
        <v>994</v>
      </c>
      <c r="H397" s="152">
        <v>49</v>
      </c>
      <c r="I397" s="153"/>
      <c r="L397" s="149"/>
      <c r="M397" s="154"/>
      <c r="T397" s="155"/>
      <c r="AT397" s="150" t="s">
        <v>249</v>
      </c>
      <c r="AU397" s="150" t="s">
        <v>233</v>
      </c>
      <c r="AV397" s="13" t="s">
        <v>87</v>
      </c>
      <c r="AW397" s="13" t="s">
        <v>37</v>
      </c>
      <c r="AX397" s="13" t="s">
        <v>84</v>
      </c>
      <c r="AY397" s="150" t="s">
        <v>223</v>
      </c>
    </row>
    <row r="398" spans="2:65" s="11" customFormat="1" ht="20.85" customHeight="1">
      <c r="B398" s="117"/>
      <c r="D398" s="118" t="s">
        <v>75</v>
      </c>
      <c r="E398" s="127" t="s">
        <v>742</v>
      </c>
      <c r="F398" s="127" t="s">
        <v>743</v>
      </c>
      <c r="I398" s="120"/>
      <c r="J398" s="128">
        <f>BK398</f>
        <v>0</v>
      </c>
      <c r="L398" s="117"/>
      <c r="M398" s="122"/>
      <c r="P398" s="123">
        <f>SUM(P399:P401)</f>
        <v>0</v>
      </c>
      <c r="R398" s="123">
        <f>SUM(R399:R401)</f>
        <v>0</v>
      </c>
      <c r="T398" s="124">
        <f>SUM(T399:T401)</f>
        <v>5.9499999999999993</v>
      </c>
      <c r="AR398" s="118" t="s">
        <v>84</v>
      </c>
      <c r="AT398" s="125" t="s">
        <v>75</v>
      </c>
      <c r="AU398" s="125" t="s">
        <v>87</v>
      </c>
      <c r="AY398" s="118" t="s">
        <v>223</v>
      </c>
      <c r="BK398" s="126">
        <f>SUM(BK399:BK401)</f>
        <v>0</v>
      </c>
    </row>
    <row r="399" spans="2:65" s="1" customFormat="1" ht="62.65" customHeight="1">
      <c r="B399" s="34"/>
      <c r="C399" s="129" t="s">
        <v>720</v>
      </c>
      <c r="D399" s="129" t="s">
        <v>227</v>
      </c>
      <c r="E399" s="130" t="s">
        <v>999</v>
      </c>
      <c r="F399" s="131" t="s">
        <v>1000</v>
      </c>
      <c r="G399" s="132" t="s">
        <v>563</v>
      </c>
      <c r="H399" s="133">
        <v>17</v>
      </c>
      <c r="I399" s="134"/>
      <c r="J399" s="135">
        <f>ROUND(I399*H399,2)</f>
        <v>0</v>
      </c>
      <c r="K399" s="131" t="s">
        <v>272</v>
      </c>
      <c r="L399" s="34"/>
      <c r="M399" s="136" t="s">
        <v>19</v>
      </c>
      <c r="N399" s="137" t="s">
        <v>47</v>
      </c>
      <c r="P399" s="138">
        <f>O399*H399</f>
        <v>0</v>
      </c>
      <c r="Q399" s="138">
        <v>0</v>
      </c>
      <c r="R399" s="138">
        <f>Q399*H399</f>
        <v>0</v>
      </c>
      <c r="S399" s="138">
        <v>0.35</v>
      </c>
      <c r="T399" s="139">
        <f>S399*H399</f>
        <v>5.9499999999999993</v>
      </c>
      <c r="AR399" s="140" t="s">
        <v>232</v>
      </c>
      <c r="AT399" s="140" t="s">
        <v>227</v>
      </c>
      <c r="AU399" s="140" t="s">
        <v>233</v>
      </c>
      <c r="AY399" s="18" t="s">
        <v>223</v>
      </c>
      <c r="BE399" s="141">
        <f>IF(N399="základní",J399,0)</f>
        <v>0</v>
      </c>
      <c r="BF399" s="141">
        <f>IF(N399="snížená",J399,0)</f>
        <v>0</v>
      </c>
      <c r="BG399" s="141">
        <f>IF(N399="zákl. přenesená",J399,0)</f>
        <v>0</v>
      </c>
      <c r="BH399" s="141">
        <f>IF(N399="sníž. přenesená",J399,0)</f>
        <v>0</v>
      </c>
      <c r="BI399" s="141">
        <f>IF(N399="nulová",J399,0)</f>
        <v>0</v>
      </c>
      <c r="BJ399" s="18" t="s">
        <v>84</v>
      </c>
      <c r="BK399" s="141">
        <f>ROUND(I399*H399,2)</f>
        <v>0</v>
      </c>
      <c r="BL399" s="18" t="s">
        <v>232</v>
      </c>
      <c r="BM399" s="140" t="s">
        <v>1001</v>
      </c>
    </row>
    <row r="400" spans="2:65" s="1" customFormat="1" ht="11.25">
      <c r="B400" s="34"/>
      <c r="D400" s="163" t="s">
        <v>274</v>
      </c>
      <c r="F400" s="164" t="s">
        <v>1002</v>
      </c>
      <c r="I400" s="165"/>
      <c r="L400" s="34"/>
      <c r="M400" s="166"/>
      <c r="T400" s="55"/>
      <c r="AT400" s="18" t="s">
        <v>274</v>
      </c>
      <c r="AU400" s="18" t="s">
        <v>233</v>
      </c>
    </row>
    <row r="401" spans="2:65" s="13" customFormat="1" ht="11.25">
      <c r="B401" s="149"/>
      <c r="D401" s="143" t="s">
        <v>249</v>
      </c>
      <c r="E401" s="150" t="s">
        <v>19</v>
      </c>
      <c r="F401" s="151" t="s">
        <v>1003</v>
      </c>
      <c r="H401" s="152">
        <v>17</v>
      </c>
      <c r="I401" s="153"/>
      <c r="L401" s="149"/>
      <c r="M401" s="154"/>
      <c r="T401" s="155"/>
      <c r="AT401" s="150" t="s">
        <v>249</v>
      </c>
      <c r="AU401" s="150" t="s">
        <v>233</v>
      </c>
      <c r="AV401" s="13" t="s">
        <v>87</v>
      </c>
      <c r="AW401" s="13" t="s">
        <v>37</v>
      </c>
      <c r="AX401" s="13" t="s">
        <v>84</v>
      </c>
      <c r="AY401" s="150" t="s">
        <v>223</v>
      </c>
    </row>
    <row r="402" spans="2:65" s="11" customFormat="1" ht="20.85" customHeight="1">
      <c r="B402" s="117"/>
      <c r="D402" s="118" t="s">
        <v>75</v>
      </c>
      <c r="E402" s="127" t="s">
        <v>758</v>
      </c>
      <c r="F402" s="127" t="s">
        <v>759</v>
      </c>
      <c r="I402" s="120"/>
      <c r="J402" s="128">
        <f>BK402</f>
        <v>0</v>
      </c>
      <c r="L402" s="117"/>
      <c r="M402" s="122"/>
      <c r="P402" s="123">
        <f>SUM(P403:P427)</f>
        <v>0</v>
      </c>
      <c r="R402" s="123">
        <f>SUM(R403:R427)</f>
        <v>0</v>
      </c>
      <c r="T402" s="124">
        <f>SUM(T403:T427)</f>
        <v>0</v>
      </c>
      <c r="AR402" s="118" t="s">
        <v>84</v>
      </c>
      <c r="AT402" s="125" t="s">
        <v>75</v>
      </c>
      <c r="AU402" s="125" t="s">
        <v>87</v>
      </c>
      <c r="AY402" s="118" t="s">
        <v>223</v>
      </c>
      <c r="BK402" s="126">
        <f>SUM(BK403:BK427)</f>
        <v>0</v>
      </c>
    </row>
    <row r="403" spans="2:65" s="1" customFormat="1" ht="37.9" customHeight="1">
      <c r="B403" s="34"/>
      <c r="C403" s="129" t="s">
        <v>726</v>
      </c>
      <c r="D403" s="129" t="s">
        <v>227</v>
      </c>
      <c r="E403" s="130" t="s">
        <v>761</v>
      </c>
      <c r="F403" s="131" t="s">
        <v>762</v>
      </c>
      <c r="G403" s="132" t="s">
        <v>265</v>
      </c>
      <c r="H403" s="133">
        <v>89.43</v>
      </c>
      <c r="I403" s="134"/>
      <c r="J403" s="135">
        <f>ROUND(I403*H403,2)</f>
        <v>0</v>
      </c>
      <c r="K403" s="131" t="s">
        <v>272</v>
      </c>
      <c r="L403" s="34"/>
      <c r="M403" s="136" t="s">
        <v>19</v>
      </c>
      <c r="N403" s="137" t="s">
        <v>47</v>
      </c>
      <c r="P403" s="138">
        <f>O403*H403</f>
        <v>0</v>
      </c>
      <c r="Q403" s="138">
        <v>0</v>
      </c>
      <c r="R403" s="138">
        <f>Q403*H403</f>
        <v>0</v>
      </c>
      <c r="S403" s="138">
        <v>0</v>
      </c>
      <c r="T403" s="139">
        <f>S403*H403</f>
        <v>0</v>
      </c>
      <c r="AR403" s="140" t="s">
        <v>232</v>
      </c>
      <c r="AT403" s="140" t="s">
        <v>227</v>
      </c>
      <c r="AU403" s="140" t="s">
        <v>233</v>
      </c>
      <c r="AY403" s="18" t="s">
        <v>223</v>
      </c>
      <c r="BE403" s="141">
        <f>IF(N403="základní",J403,0)</f>
        <v>0</v>
      </c>
      <c r="BF403" s="141">
        <f>IF(N403="snížená",J403,0)</f>
        <v>0</v>
      </c>
      <c r="BG403" s="141">
        <f>IF(N403="zákl. přenesená",J403,0)</f>
        <v>0</v>
      </c>
      <c r="BH403" s="141">
        <f>IF(N403="sníž. přenesená",J403,0)</f>
        <v>0</v>
      </c>
      <c r="BI403" s="141">
        <f>IF(N403="nulová",J403,0)</f>
        <v>0</v>
      </c>
      <c r="BJ403" s="18" t="s">
        <v>84</v>
      </c>
      <c r="BK403" s="141">
        <f>ROUND(I403*H403,2)</f>
        <v>0</v>
      </c>
      <c r="BL403" s="18" t="s">
        <v>232</v>
      </c>
      <c r="BM403" s="140" t="s">
        <v>1004</v>
      </c>
    </row>
    <row r="404" spans="2:65" s="1" customFormat="1" ht="11.25">
      <c r="B404" s="34"/>
      <c r="D404" s="163" t="s">
        <v>274</v>
      </c>
      <c r="F404" s="164" t="s">
        <v>764</v>
      </c>
      <c r="I404" s="165"/>
      <c r="L404" s="34"/>
      <c r="M404" s="166"/>
      <c r="T404" s="55"/>
      <c r="AT404" s="18" t="s">
        <v>274</v>
      </c>
      <c r="AU404" s="18" t="s">
        <v>233</v>
      </c>
    </row>
    <row r="405" spans="2:65" s="13" customFormat="1" ht="11.25">
      <c r="B405" s="149"/>
      <c r="D405" s="143" t="s">
        <v>249</v>
      </c>
      <c r="E405" s="150" t="s">
        <v>19</v>
      </c>
      <c r="F405" s="151" t="s">
        <v>1005</v>
      </c>
      <c r="H405" s="152">
        <v>73.75</v>
      </c>
      <c r="I405" s="153"/>
      <c r="L405" s="149"/>
      <c r="M405" s="154"/>
      <c r="T405" s="155"/>
      <c r="AT405" s="150" t="s">
        <v>249</v>
      </c>
      <c r="AU405" s="150" t="s">
        <v>233</v>
      </c>
      <c r="AV405" s="13" t="s">
        <v>87</v>
      </c>
      <c r="AW405" s="13" t="s">
        <v>37</v>
      </c>
      <c r="AX405" s="13" t="s">
        <v>76</v>
      </c>
      <c r="AY405" s="150" t="s">
        <v>223</v>
      </c>
    </row>
    <row r="406" spans="2:65" s="13" customFormat="1" ht="11.25">
      <c r="B406" s="149"/>
      <c r="D406" s="143" t="s">
        <v>249</v>
      </c>
      <c r="E406" s="150" t="s">
        <v>19</v>
      </c>
      <c r="F406" s="151" t="s">
        <v>1006</v>
      </c>
      <c r="H406" s="152">
        <v>15.68</v>
      </c>
      <c r="I406" s="153"/>
      <c r="L406" s="149"/>
      <c r="M406" s="154"/>
      <c r="T406" s="155"/>
      <c r="AT406" s="150" t="s">
        <v>249</v>
      </c>
      <c r="AU406" s="150" t="s">
        <v>233</v>
      </c>
      <c r="AV406" s="13" t="s">
        <v>87</v>
      </c>
      <c r="AW406" s="13" t="s">
        <v>37</v>
      </c>
      <c r="AX406" s="13" t="s">
        <v>76</v>
      </c>
      <c r="AY406" s="150" t="s">
        <v>223</v>
      </c>
    </row>
    <row r="407" spans="2:65" s="14" customFormat="1" ht="11.25">
      <c r="B407" s="156"/>
      <c r="D407" s="143" t="s">
        <v>249</v>
      </c>
      <c r="E407" s="157" t="s">
        <v>19</v>
      </c>
      <c r="F407" s="158" t="s">
        <v>253</v>
      </c>
      <c r="H407" s="159">
        <v>89.43</v>
      </c>
      <c r="I407" s="160"/>
      <c r="L407" s="156"/>
      <c r="M407" s="161"/>
      <c r="T407" s="162"/>
      <c r="AT407" s="157" t="s">
        <v>249</v>
      </c>
      <c r="AU407" s="157" t="s">
        <v>233</v>
      </c>
      <c r="AV407" s="14" t="s">
        <v>232</v>
      </c>
      <c r="AW407" s="14" t="s">
        <v>37</v>
      </c>
      <c r="AX407" s="14" t="s">
        <v>84</v>
      </c>
      <c r="AY407" s="157" t="s">
        <v>223</v>
      </c>
    </row>
    <row r="408" spans="2:65" s="1" customFormat="1" ht="49.15" customHeight="1">
      <c r="B408" s="34"/>
      <c r="C408" s="129" t="s">
        <v>732</v>
      </c>
      <c r="D408" s="129" t="s">
        <v>227</v>
      </c>
      <c r="E408" s="130" t="s">
        <v>767</v>
      </c>
      <c r="F408" s="131" t="s">
        <v>768</v>
      </c>
      <c r="G408" s="132" t="s">
        <v>265</v>
      </c>
      <c r="H408" s="133">
        <v>268.29000000000002</v>
      </c>
      <c r="I408" s="134"/>
      <c r="J408" s="135">
        <f>ROUND(I408*H408,2)</f>
        <v>0</v>
      </c>
      <c r="K408" s="131" t="s">
        <v>272</v>
      </c>
      <c r="L408" s="34"/>
      <c r="M408" s="136" t="s">
        <v>19</v>
      </c>
      <c r="N408" s="137" t="s">
        <v>47</v>
      </c>
      <c r="P408" s="138">
        <f>O408*H408</f>
        <v>0</v>
      </c>
      <c r="Q408" s="138">
        <v>0</v>
      </c>
      <c r="R408" s="138">
        <f>Q408*H408</f>
        <v>0</v>
      </c>
      <c r="S408" s="138">
        <v>0</v>
      </c>
      <c r="T408" s="139">
        <f>S408*H408</f>
        <v>0</v>
      </c>
      <c r="AR408" s="140" t="s">
        <v>232</v>
      </c>
      <c r="AT408" s="140" t="s">
        <v>227</v>
      </c>
      <c r="AU408" s="140" t="s">
        <v>233</v>
      </c>
      <c r="AY408" s="18" t="s">
        <v>223</v>
      </c>
      <c r="BE408" s="141">
        <f>IF(N408="základní",J408,0)</f>
        <v>0</v>
      </c>
      <c r="BF408" s="141">
        <f>IF(N408="snížená",J408,0)</f>
        <v>0</v>
      </c>
      <c r="BG408" s="141">
        <f>IF(N408="zákl. přenesená",J408,0)</f>
        <v>0</v>
      </c>
      <c r="BH408" s="141">
        <f>IF(N408="sníž. přenesená",J408,0)</f>
        <v>0</v>
      </c>
      <c r="BI408" s="141">
        <f>IF(N408="nulová",J408,0)</f>
        <v>0</v>
      </c>
      <c r="BJ408" s="18" t="s">
        <v>84</v>
      </c>
      <c r="BK408" s="141">
        <f>ROUND(I408*H408,2)</f>
        <v>0</v>
      </c>
      <c r="BL408" s="18" t="s">
        <v>232</v>
      </c>
      <c r="BM408" s="140" t="s">
        <v>1007</v>
      </c>
    </row>
    <row r="409" spans="2:65" s="1" customFormat="1" ht="11.25">
      <c r="B409" s="34"/>
      <c r="D409" s="163" t="s">
        <v>274</v>
      </c>
      <c r="F409" s="164" t="s">
        <v>770</v>
      </c>
      <c r="I409" s="165"/>
      <c r="L409" s="34"/>
      <c r="M409" s="166"/>
      <c r="T409" s="55"/>
      <c r="AT409" s="18" t="s">
        <v>274</v>
      </c>
      <c r="AU409" s="18" t="s">
        <v>233</v>
      </c>
    </row>
    <row r="410" spans="2:65" s="13" customFormat="1" ht="33.75">
      <c r="B410" s="149"/>
      <c r="D410" s="143" t="s">
        <v>249</v>
      </c>
      <c r="E410" s="150" t="s">
        <v>19</v>
      </c>
      <c r="F410" s="151" t="s">
        <v>1008</v>
      </c>
      <c r="H410" s="152">
        <v>221.25</v>
      </c>
      <c r="I410" s="153"/>
      <c r="L410" s="149"/>
      <c r="M410" s="154"/>
      <c r="T410" s="155"/>
      <c r="AT410" s="150" t="s">
        <v>249</v>
      </c>
      <c r="AU410" s="150" t="s">
        <v>233</v>
      </c>
      <c r="AV410" s="13" t="s">
        <v>87</v>
      </c>
      <c r="AW410" s="13" t="s">
        <v>37</v>
      </c>
      <c r="AX410" s="13" t="s">
        <v>76</v>
      </c>
      <c r="AY410" s="150" t="s">
        <v>223</v>
      </c>
    </row>
    <row r="411" spans="2:65" s="13" customFormat="1" ht="33.75">
      <c r="B411" s="149"/>
      <c r="D411" s="143" t="s">
        <v>249</v>
      </c>
      <c r="E411" s="150" t="s">
        <v>19</v>
      </c>
      <c r="F411" s="151" t="s">
        <v>1009</v>
      </c>
      <c r="H411" s="152">
        <v>47.04</v>
      </c>
      <c r="I411" s="153"/>
      <c r="L411" s="149"/>
      <c r="M411" s="154"/>
      <c r="T411" s="155"/>
      <c r="AT411" s="150" t="s">
        <v>249</v>
      </c>
      <c r="AU411" s="150" t="s">
        <v>233</v>
      </c>
      <c r="AV411" s="13" t="s">
        <v>87</v>
      </c>
      <c r="AW411" s="13" t="s">
        <v>37</v>
      </c>
      <c r="AX411" s="13" t="s">
        <v>76</v>
      </c>
      <c r="AY411" s="150" t="s">
        <v>223</v>
      </c>
    </row>
    <row r="412" spans="2:65" s="14" customFormat="1" ht="11.25">
      <c r="B412" s="156"/>
      <c r="D412" s="143" t="s">
        <v>249</v>
      </c>
      <c r="E412" s="157" t="s">
        <v>19</v>
      </c>
      <c r="F412" s="158" t="s">
        <v>253</v>
      </c>
      <c r="H412" s="159">
        <v>268.29000000000002</v>
      </c>
      <c r="I412" s="160"/>
      <c r="L412" s="156"/>
      <c r="M412" s="161"/>
      <c r="T412" s="162"/>
      <c r="AT412" s="157" t="s">
        <v>249</v>
      </c>
      <c r="AU412" s="157" t="s">
        <v>233</v>
      </c>
      <c r="AV412" s="14" t="s">
        <v>232</v>
      </c>
      <c r="AW412" s="14" t="s">
        <v>37</v>
      </c>
      <c r="AX412" s="14" t="s">
        <v>84</v>
      </c>
      <c r="AY412" s="157" t="s">
        <v>223</v>
      </c>
    </row>
    <row r="413" spans="2:65" s="1" customFormat="1" ht="49.15" customHeight="1">
      <c r="B413" s="34"/>
      <c r="C413" s="129" t="s">
        <v>738</v>
      </c>
      <c r="D413" s="129" t="s">
        <v>227</v>
      </c>
      <c r="E413" s="130" t="s">
        <v>773</v>
      </c>
      <c r="F413" s="131" t="s">
        <v>774</v>
      </c>
      <c r="G413" s="132" t="s">
        <v>265</v>
      </c>
      <c r="H413" s="133">
        <v>352.13</v>
      </c>
      <c r="I413" s="134"/>
      <c r="J413" s="135">
        <f>ROUND(I413*H413,2)</f>
        <v>0</v>
      </c>
      <c r="K413" s="131" t="s">
        <v>231</v>
      </c>
      <c r="L413" s="34"/>
      <c r="M413" s="136" t="s">
        <v>19</v>
      </c>
      <c r="N413" s="137" t="s">
        <v>47</v>
      </c>
      <c r="P413" s="138">
        <f>O413*H413</f>
        <v>0</v>
      </c>
      <c r="Q413" s="138">
        <v>0</v>
      </c>
      <c r="R413" s="138">
        <f>Q413*H413</f>
        <v>0</v>
      </c>
      <c r="S413" s="138">
        <v>0</v>
      </c>
      <c r="T413" s="139">
        <f>S413*H413</f>
        <v>0</v>
      </c>
      <c r="AR413" s="140" t="s">
        <v>232</v>
      </c>
      <c r="AT413" s="140" t="s">
        <v>227</v>
      </c>
      <c r="AU413" s="140" t="s">
        <v>233</v>
      </c>
      <c r="AY413" s="18" t="s">
        <v>223</v>
      </c>
      <c r="BE413" s="141">
        <f>IF(N413="základní",J413,0)</f>
        <v>0</v>
      </c>
      <c r="BF413" s="141">
        <f>IF(N413="snížená",J413,0)</f>
        <v>0</v>
      </c>
      <c r="BG413" s="141">
        <f>IF(N413="zákl. přenesená",J413,0)</f>
        <v>0</v>
      </c>
      <c r="BH413" s="141">
        <f>IF(N413="sníž. přenesená",J413,0)</f>
        <v>0</v>
      </c>
      <c r="BI413" s="141">
        <f>IF(N413="nulová",J413,0)</f>
        <v>0</v>
      </c>
      <c r="BJ413" s="18" t="s">
        <v>84</v>
      </c>
      <c r="BK413" s="141">
        <f>ROUND(I413*H413,2)</f>
        <v>0</v>
      </c>
      <c r="BL413" s="18" t="s">
        <v>232</v>
      </c>
      <c r="BM413" s="140" t="s">
        <v>775</v>
      </c>
    </row>
    <row r="414" spans="2:65" s="13" customFormat="1" ht="11.25">
      <c r="B414" s="149"/>
      <c r="D414" s="143" t="s">
        <v>249</v>
      </c>
      <c r="E414" s="150" t="s">
        <v>19</v>
      </c>
      <c r="F414" s="151" t="s">
        <v>1010</v>
      </c>
      <c r="H414" s="152">
        <v>352.13</v>
      </c>
      <c r="I414" s="153"/>
      <c r="L414" s="149"/>
      <c r="M414" s="154"/>
      <c r="T414" s="155"/>
      <c r="AT414" s="150" t="s">
        <v>249</v>
      </c>
      <c r="AU414" s="150" t="s">
        <v>233</v>
      </c>
      <c r="AV414" s="13" t="s">
        <v>87</v>
      </c>
      <c r="AW414" s="13" t="s">
        <v>37</v>
      </c>
      <c r="AX414" s="13" t="s">
        <v>84</v>
      </c>
      <c r="AY414" s="150" t="s">
        <v>223</v>
      </c>
    </row>
    <row r="415" spans="2:65" s="1" customFormat="1" ht="44.25" customHeight="1">
      <c r="B415" s="34"/>
      <c r="C415" s="129" t="s">
        <v>744</v>
      </c>
      <c r="D415" s="129" t="s">
        <v>227</v>
      </c>
      <c r="E415" s="130" t="s">
        <v>778</v>
      </c>
      <c r="F415" s="131" t="s">
        <v>779</v>
      </c>
      <c r="G415" s="132" t="s">
        <v>265</v>
      </c>
      <c r="H415" s="133">
        <v>161.72499999999999</v>
      </c>
      <c r="I415" s="134"/>
      <c r="J415" s="135">
        <f>ROUND(I415*H415,2)</f>
        <v>0</v>
      </c>
      <c r="K415" s="131" t="s">
        <v>231</v>
      </c>
      <c r="L415" s="34"/>
      <c r="M415" s="136" t="s">
        <v>19</v>
      </c>
      <c r="N415" s="137" t="s">
        <v>47</v>
      </c>
      <c r="P415" s="138">
        <f>O415*H415</f>
        <v>0</v>
      </c>
      <c r="Q415" s="138">
        <v>0</v>
      </c>
      <c r="R415" s="138">
        <f>Q415*H415</f>
        <v>0</v>
      </c>
      <c r="S415" s="138">
        <v>0</v>
      </c>
      <c r="T415" s="139">
        <f>S415*H415</f>
        <v>0</v>
      </c>
      <c r="AR415" s="140" t="s">
        <v>232</v>
      </c>
      <c r="AT415" s="140" t="s">
        <v>227</v>
      </c>
      <c r="AU415" s="140" t="s">
        <v>233</v>
      </c>
      <c r="AY415" s="18" t="s">
        <v>223</v>
      </c>
      <c r="BE415" s="141">
        <f>IF(N415="základní",J415,0)</f>
        <v>0</v>
      </c>
      <c r="BF415" s="141">
        <f>IF(N415="snížená",J415,0)</f>
        <v>0</v>
      </c>
      <c r="BG415" s="141">
        <f>IF(N415="zákl. přenesená",J415,0)</f>
        <v>0</v>
      </c>
      <c r="BH415" s="141">
        <f>IF(N415="sníž. přenesená",J415,0)</f>
        <v>0</v>
      </c>
      <c r="BI415" s="141">
        <f>IF(N415="nulová",J415,0)</f>
        <v>0</v>
      </c>
      <c r="BJ415" s="18" t="s">
        <v>84</v>
      </c>
      <c r="BK415" s="141">
        <f>ROUND(I415*H415,2)</f>
        <v>0</v>
      </c>
      <c r="BL415" s="18" t="s">
        <v>232</v>
      </c>
      <c r="BM415" s="140" t="s">
        <v>1011</v>
      </c>
    </row>
    <row r="416" spans="2:65" s="13" customFormat="1" ht="11.25">
      <c r="B416" s="149"/>
      <c r="D416" s="143" t="s">
        <v>249</v>
      </c>
      <c r="E416" s="150" t="s">
        <v>19</v>
      </c>
      <c r="F416" s="151" t="s">
        <v>1012</v>
      </c>
      <c r="H416" s="152">
        <v>161.72499999999999</v>
      </c>
      <c r="I416" s="153"/>
      <c r="L416" s="149"/>
      <c r="M416" s="154"/>
      <c r="T416" s="155"/>
      <c r="AT416" s="150" t="s">
        <v>249</v>
      </c>
      <c r="AU416" s="150" t="s">
        <v>233</v>
      </c>
      <c r="AV416" s="13" t="s">
        <v>87</v>
      </c>
      <c r="AW416" s="13" t="s">
        <v>37</v>
      </c>
      <c r="AX416" s="13" t="s">
        <v>84</v>
      </c>
      <c r="AY416" s="150" t="s">
        <v>223</v>
      </c>
    </row>
    <row r="417" spans="2:65" s="1" customFormat="1" ht="49.15" customHeight="1">
      <c r="B417" s="34"/>
      <c r="C417" s="129" t="s">
        <v>748</v>
      </c>
      <c r="D417" s="129" t="s">
        <v>227</v>
      </c>
      <c r="E417" s="130" t="s">
        <v>783</v>
      </c>
      <c r="F417" s="131" t="s">
        <v>784</v>
      </c>
      <c r="G417" s="132" t="s">
        <v>265</v>
      </c>
      <c r="H417" s="133">
        <v>43.87</v>
      </c>
      <c r="I417" s="134"/>
      <c r="J417" s="135">
        <f>ROUND(I417*H417,2)</f>
        <v>0</v>
      </c>
      <c r="K417" s="131" t="s">
        <v>231</v>
      </c>
      <c r="L417" s="34"/>
      <c r="M417" s="136" t="s">
        <v>19</v>
      </c>
      <c r="N417" s="137" t="s">
        <v>47</v>
      </c>
      <c r="P417" s="138">
        <f>O417*H417</f>
        <v>0</v>
      </c>
      <c r="Q417" s="138">
        <v>0</v>
      </c>
      <c r="R417" s="138">
        <f>Q417*H417</f>
        <v>0</v>
      </c>
      <c r="S417" s="138">
        <v>0</v>
      </c>
      <c r="T417" s="139">
        <f>S417*H417</f>
        <v>0</v>
      </c>
      <c r="AR417" s="140" t="s">
        <v>232</v>
      </c>
      <c r="AT417" s="140" t="s">
        <v>227</v>
      </c>
      <c r="AU417" s="140" t="s">
        <v>233</v>
      </c>
      <c r="AY417" s="18" t="s">
        <v>223</v>
      </c>
      <c r="BE417" s="141">
        <f>IF(N417="základní",J417,0)</f>
        <v>0</v>
      </c>
      <c r="BF417" s="141">
        <f>IF(N417="snížená",J417,0)</f>
        <v>0</v>
      </c>
      <c r="BG417" s="141">
        <f>IF(N417="zákl. přenesená",J417,0)</f>
        <v>0</v>
      </c>
      <c r="BH417" s="141">
        <f>IF(N417="sníž. přenesená",J417,0)</f>
        <v>0</v>
      </c>
      <c r="BI417" s="141">
        <f>IF(N417="nulová",J417,0)</f>
        <v>0</v>
      </c>
      <c r="BJ417" s="18" t="s">
        <v>84</v>
      </c>
      <c r="BK417" s="141">
        <f>ROUND(I417*H417,2)</f>
        <v>0</v>
      </c>
      <c r="BL417" s="18" t="s">
        <v>232</v>
      </c>
      <c r="BM417" s="140" t="s">
        <v>1013</v>
      </c>
    </row>
    <row r="418" spans="2:65" s="13" customFormat="1" ht="11.25">
      <c r="B418" s="149"/>
      <c r="D418" s="143" t="s">
        <v>249</v>
      </c>
      <c r="E418" s="150" t="s">
        <v>19</v>
      </c>
      <c r="F418" s="151" t="s">
        <v>1014</v>
      </c>
      <c r="H418" s="152">
        <v>43.87</v>
      </c>
      <c r="I418" s="153"/>
      <c r="L418" s="149"/>
      <c r="M418" s="154"/>
      <c r="T418" s="155"/>
      <c r="AT418" s="150" t="s">
        <v>249</v>
      </c>
      <c r="AU418" s="150" t="s">
        <v>233</v>
      </c>
      <c r="AV418" s="13" t="s">
        <v>87</v>
      </c>
      <c r="AW418" s="13" t="s">
        <v>37</v>
      </c>
      <c r="AX418" s="13" t="s">
        <v>84</v>
      </c>
      <c r="AY418" s="150" t="s">
        <v>223</v>
      </c>
    </row>
    <row r="419" spans="2:65" s="1" customFormat="1" ht="49.15" customHeight="1">
      <c r="B419" s="34"/>
      <c r="C419" s="129" t="s">
        <v>753</v>
      </c>
      <c r="D419" s="129" t="s">
        <v>227</v>
      </c>
      <c r="E419" s="130" t="s">
        <v>1015</v>
      </c>
      <c r="F419" s="131" t="s">
        <v>1016</v>
      </c>
      <c r="G419" s="132" t="s">
        <v>265</v>
      </c>
      <c r="H419" s="133">
        <v>48.99</v>
      </c>
      <c r="I419" s="134"/>
      <c r="J419" s="135">
        <f>ROUND(I419*H419,2)</f>
        <v>0</v>
      </c>
      <c r="K419" s="131" t="s">
        <v>231</v>
      </c>
      <c r="L419" s="34"/>
      <c r="M419" s="136" t="s">
        <v>19</v>
      </c>
      <c r="N419" s="137" t="s">
        <v>47</v>
      </c>
      <c r="P419" s="138">
        <f>O419*H419</f>
        <v>0</v>
      </c>
      <c r="Q419" s="138">
        <v>0</v>
      </c>
      <c r="R419" s="138">
        <f>Q419*H419</f>
        <v>0</v>
      </c>
      <c r="S419" s="138">
        <v>0</v>
      </c>
      <c r="T419" s="139">
        <f>S419*H419</f>
        <v>0</v>
      </c>
      <c r="AR419" s="140" t="s">
        <v>232</v>
      </c>
      <c r="AT419" s="140" t="s">
        <v>227</v>
      </c>
      <c r="AU419" s="140" t="s">
        <v>233</v>
      </c>
      <c r="AY419" s="18" t="s">
        <v>223</v>
      </c>
      <c r="BE419" s="141">
        <f>IF(N419="základní",J419,0)</f>
        <v>0</v>
      </c>
      <c r="BF419" s="141">
        <f>IF(N419="snížená",J419,0)</f>
        <v>0</v>
      </c>
      <c r="BG419" s="141">
        <f>IF(N419="zákl. přenesená",J419,0)</f>
        <v>0</v>
      </c>
      <c r="BH419" s="141">
        <f>IF(N419="sníž. přenesená",J419,0)</f>
        <v>0</v>
      </c>
      <c r="BI419" s="141">
        <f>IF(N419="nulová",J419,0)</f>
        <v>0</v>
      </c>
      <c r="BJ419" s="18" t="s">
        <v>84</v>
      </c>
      <c r="BK419" s="141">
        <f>ROUND(I419*H419,2)</f>
        <v>0</v>
      </c>
      <c r="BL419" s="18" t="s">
        <v>232</v>
      </c>
      <c r="BM419" s="140" t="s">
        <v>1017</v>
      </c>
    </row>
    <row r="420" spans="2:65" s="13" customFormat="1" ht="11.25">
      <c r="B420" s="149"/>
      <c r="D420" s="143" t="s">
        <v>249</v>
      </c>
      <c r="E420" s="150" t="s">
        <v>19</v>
      </c>
      <c r="F420" s="151" t="s">
        <v>1018</v>
      </c>
      <c r="H420" s="152">
        <v>48.99</v>
      </c>
      <c r="I420" s="153"/>
      <c r="L420" s="149"/>
      <c r="M420" s="154"/>
      <c r="T420" s="155"/>
      <c r="AT420" s="150" t="s">
        <v>249</v>
      </c>
      <c r="AU420" s="150" t="s">
        <v>233</v>
      </c>
      <c r="AV420" s="13" t="s">
        <v>87</v>
      </c>
      <c r="AW420" s="13" t="s">
        <v>37</v>
      </c>
      <c r="AX420" s="13" t="s">
        <v>84</v>
      </c>
      <c r="AY420" s="150" t="s">
        <v>223</v>
      </c>
    </row>
    <row r="421" spans="2:65" s="1" customFormat="1" ht="49.15" customHeight="1">
      <c r="B421" s="34"/>
      <c r="C421" s="129" t="s">
        <v>760</v>
      </c>
      <c r="D421" s="129" t="s">
        <v>227</v>
      </c>
      <c r="E421" s="130" t="s">
        <v>788</v>
      </c>
      <c r="F421" s="131" t="s">
        <v>789</v>
      </c>
      <c r="G421" s="132" t="s">
        <v>265</v>
      </c>
      <c r="H421" s="133">
        <v>865.92</v>
      </c>
      <c r="I421" s="134"/>
      <c r="J421" s="135">
        <f>ROUND(I421*H421,2)</f>
        <v>0</v>
      </c>
      <c r="K421" s="131" t="s">
        <v>231</v>
      </c>
      <c r="L421" s="34"/>
      <c r="M421" s="136" t="s">
        <v>19</v>
      </c>
      <c r="N421" s="137" t="s">
        <v>47</v>
      </c>
      <c r="P421" s="138">
        <f>O421*H421</f>
        <v>0</v>
      </c>
      <c r="Q421" s="138">
        <v>0</v>
      </c>
      <c r="R421" s="138">
        <f>Q421*H421</f>
        <v>0</v>
      </c>
      <c r="S421" s="138">
        <v>0</v>
      </c>
      <c r="T421" s="139">
        <f>S421*H421</f>
        <v>0</v>
      </c>
      <c r="AR421" s="140" t="s">
        <v>232</v>
      </c>
      <c r="AT421" s="140" t="s">
        <v>227</v>
      </c>
      <c r="AU421" s="140" t="s">
        <v>233</v>
      </c>
      <c r="AY421" s="18" t="s">
        <v>223</v>
      </c>
      <c r="BE421" s="141">
        <f>IF(N421="základní",J421,0)</f>
        <v>0</v>
      </c>
      <c r="BF421" s="141">
        <f>IF(N421="snížená",J421,0)</f>
        <v>0</v>
      </c>
      <c r="BG421" s="141">
        <f>IF(N421="zákl. přenesená",J421,0)</f>
        <v>0</v>
      </c>
      <c r="BH421" s="141">
        <f>IF(N421="sníž. přenesená",J421,0)</f>
        <v>0</v>
      </c>
      <c r="BI421" s="141">
        <f>IF(N421="nulová",J421,0)</f>
        <v>0</v>
      </c>
      <c r="BJ421" s="18" t="s">
        <v>84</v>
      </c>
      <c r="BK421" s="141">
        <f>ROUND(I421*H421,2)</f>
        <v>0</v>
      </c>
      <c r="BL421" s="18" t="s">
        <v>232</v>
      </c>
      <c r="BM421" s="140" t="s">
        <v>1019</v>
      </c>
    </row>
    <row r="422" spans="2:65" s="13" customFormat="1" ht="11.25">
      <c r="B422" s="149"/>
      <c r="D422" s="143" t="s">
        <v>249</v>
      </c>
      <c r="E422" s="150" t="s">
        <v>19</v>
      </c>
      <c r="F422" s="151" t="s">
        <v>1020</v>
      </c>
      <c r="H422" s="152">
        <v>865.92</v>
      </c>
      <c r="I422" s="153"/>
      <c r="L422" s="149"/>
      <c r="M422" s="154"/>
      <c r="T422" s="155"/>
      <c r="AT422" s="150" t="s">
        <v>249</v>
      </c>
      <c r="AU422" s="150" t="s">
        <v>233</v>
      </c>
      <c r="AV422" s="13" t="s">
        <v>87</v>
      </c>
      <c r="AW422" s="13" t="s">
        <v>37</v>
      </c>
      <c r="AX422" s="13" t="s">
        <v>84</v>
      </c>
      <c r="AY422" s="150" t="s">
        <v>223</v>
      </c>
    </row>
    <row r="423" spans="2:65" s="1" customFormat="1" ht="21.75" customHeight="1">
      <c r="B423" s="34"/>
      <c r="C423" s="129" t="s">
        <v>766</v>
      </c>
      <c r="D423" s="129" t="s">
        <v>227</v>
      </c>
      <c r="E423" s="130" t="s">
        <v>1021</v>
      </c>
      <c r="F423" s="131" t="s">
        <v>1022</v>
      </c>
      <c r="G423" s="132" t="s">
        <v>265</v>
      </c>
      <c r="H423" s="133">
        <v>-161.72499999999999</v>
      </c>
      <c r="I423" s="134"/>
      <c r="J423" s="135">
        <f>ROUND(I423*H423,2)</f>
        <v>0</v>
      </c>
      <c r="K423" s="131" t="s">
        <v>231</v>
      </c>
      <c r="L423" s="34"/>
      <c r="M423" s="136" t="s">
        <v>19</v>
      </c>
      <c r="N423" s="137" t="s">
        <v>47</v>
      </c>
      <c r="P423" s="138">
        <f>O423*H423</f>
        <v>0</v>
      </c>
      <c r="Q423" s="138">
        <v>0</v>
      </c>
      <c r="R423" s="138">
        <f>Q423*H423</f>
        <v>0</v>
      </c>
      <c r="S423" s="138">
        <v>0</v>
      </c>
      <c r="T423" s="139">
        <f>S423*H423</f>
        <v>0</v>
      </c>
      <c r="AR423" s="140" t="s">
        <v>232</v>
      </c>
      <c r="AT423" s="140" t="s">
        <v>227</v>
      </c>
      <c r="AU423" s="140" t="s">
        <v>233</v>
      </c>
      <c r="AY423" s="18" t="s">
        <v>223</v>
      </c>
      <c r="BE423" s="141">
        <f>IF(N423="základní",J423,0)</f>
        <v>0</v>
      </c>
      <c r="BF423" s="141">
        <f>IF(N423="snížená",J423,0)</f>
        <v>0</v>
      </c>
      <c r="BG423" s="141">
        <f>IF(N423="zákl. přenesená",J423,0)</f>
        <v>0</v>
      </c>
      <c r="BH423" s="141">
        <f>IF(N423="sníž. přenesená",J423,0)</f>
        <v>0</v>
      </c>
      <c r="BI423" s="141">
        <f>IF(N423="nulová",J423,0)</f>
        <v>0</v>
      </c>
      <c r="BJ423" s="18" t="s">
        <v>84</v>
      </c>
      <c r="BK423" s="141">
        <f>ROUND(I423*H423,2)</f>
        <v>0</v>
      </c>
      <c r="BL423" s="18" t="s">
        <v>232</v>
      </c>
      <c r="BM423" s="140" t="s">
        <v>1023</v>
      </c>
    </row>
    <row r="424" spans="2:65" s="1" customFormat="1" ht="29.25">
      <c r="B424" s="34"/>
      <c r="D424" s="143" t="s">
        <v>1024</v>
      </c>
      <c r="F424" s="187" t="s">
        <v>1025</v>
      </c>
      <c r="I424" s="165"/>
      <c r="L424" s="34"/>
      <c r="M424" s="166"/>
      <c r="T424" s="55"/>
      <c r="AT424" s="18" t="s">
        <v>1024</v>
      </c>
      <c r="AU424" s="18" t="s">
        <v>233</v>
      </c>
    </row>
    <row r="425" spans="2:65" s="13" customFormat="1" ht="11.25">
      <c r="B425" s="149"/>
      <c r="D425" s="143" t="s">
        <v>249</v>
      </c>
      <c r="E425" s="150" t="s">
        <v>19</v>
      </c>
      <c r="F425" s="151" t="s">
        <v>1026</v>
      </c>
      <c r="H425" s="152">
        <v>-161.72499999999999</v>
      </c>
      <c r="I425" s="153"/>
      <c r="L425" s="149"/>
      <c r="M425" s="154"/>
      <c r="T425" s="155"/>
      <c r="AT425" s="150" t="s">
        <v>249</v>
      </c>
      <c r="AU425" s="150" t="s">
        <v>233</v>
      </c>
      <c r="AV425" s="13" t="s">
        <v>87</v>
      </c>
      <c r="AW425" s="13" t="s">
        <v>37</v>
      </c>
      <c r="AX425" s="13" t="s">
        <v>84</v>
      </c>
      <c r="AY425" s="150" t="s">
        <v>223</v>
      </c>
    </row>
    <row r="426" spans="2:65" s="1" customFormat="1" ht="37.9" customHeight="1">
      <c r="B426" s="34"/>
      <c r="C426" s="129" t="s">
        <v>772</v>
      </c>
      <c r="D426" s="129" t="s">
        <v>227</v>
      </c>
      <c r="E426" s="130" t="s">
        <v>1027</v>
      </c>
      <c r="F426" s="131" t="s">
        <v>1028</v>
      </c>
      <c r="G426" s="132" t="s">
        <v>265</v>
      </c>
      <c r="H426" s="133">
        <v>369.95100000000002</v>
      </c>
      <c r="I426" s="134"/>
      <c r="J426" s="135">
        <f>ROUND(I426*H426,2)</f>
        <v>0</v>
      </c>
      <c r="K426" s="131" t="s">
        <v>272</v>
      </c>
      <c r="L426" s="34"/>
      <c r="M426" s="136" t="s">
        <v>19</v>
      </c>
      <c r="N426" s="137" t="s">
        <v>47</v>
      </c>
      <c r="P426" s="138">
        <f>O426*H426</f>
        <v>0</v>
      </c>
      <c r="Q426" s="138">
        <v>0</v>
      </c>
      <c r="R426" s="138">
        <f>Q426*H426</f>
        <v>0</v>
      </c>
      <c r="S426" s="138">
        <v>0</v>
      </c>
      <c r="T426" s="139">
        <f>S426*H426</f>
        <v>0</v>
      </c>
      <c r="AR426" s="140" t="s">
        <v>232</v>
      </c>
      <c r="AT426" s="140" t="s">
        <v>227</v>
      </c>
      <c r="AU426" s="140" t="s">
        <v>233</v>
      </c>
      <c r="AY426" s="18" t="s">
        <v>223</v>
      </c>
      <c r="BE426" s="141">
        <f>IF(N426="základní",J426,0)</f>
        <v>0</v>
      </c>
      <c r="BF426" s="141">
        <f>IF(N426="snížená",J426,0)</f>
        <v>0</v>
      </c>
      <c r="BG426" s="141">
        <f>IF(N426="zákl. přenesená",J426,0)</f>
        <v>0</v>
      </c>
      <c r="BH426" s="141">
        <f>IF(N426="sníž. přenesená",J426,0)</f>
        <v>0</v>
      </c>
      <c r="BI426" s="141">
        <f>IF(N426="nulová",J426,0)</f>
        <v>0</v>
      </c>
      <c r="BJ426" s="18" t="s">
        <v>84</v>
      </c>
      <c r="BK426" s="141">
        <f>ROUND(I426*H426,2)</f>
        <v>0</v>
      </c>
      <c r="BL426" s="18" t="s">
        <v>232</v>
      </c>
      <c r="BM426" s="140" t="s">
        <v>795</v>
      </c>
    </row>
    <row r="427" spans="2:65" s="1" customFormat="1" ht="11.25">
      <c r="B427" s="34"/>
      <c r="D427" s="163" t="s">
        <v>274</v>
      </c>
      <c r="F427" s="164" t="s">
        <v>1029</v>
      </c>
      <c r="I427" s="165"/>
      <c r="L427" s="34"/>
      <c r="M427" s="184"/>
      <c r="N427" s="185"/>
      <c r="O427" s="185"/>
      <c r="P427" s="185"/>
      <c r="Q427" s="185"/>
      <c r="R427" s="185"/>
      <c r="S427" s="185"/>
      <c r="T427" s="186"/>
      <c r="AT427" s="18" t="s">
        <v>274</v>
      </c>
      <c r="AU427" s="18" t="s">
        <v>233</v>
      </c>
    </row>
    <row r="428" spans="2:65" s="1" customFormat="1" ht="6.95" customHeight="1">
      <c r="B428" s="43"/>
      <c r="C428" s="44"/>
      <c r="D428" s="44"/>
      <c r="E428" s="44"/>
      <c r="F428" s="44"/>
      <c r="G428" s="44"/>
      <c r="H428" s="44"/>
      <c r="I428" s="44"/>
      <c r="J428" s="44"/>
      <c r="K428" s="44"/>
      <c r="L428" s="34"/>
    </row>
  </sheetData>
  <sheetProtection algorithmName="SHA-512" hashValue="TCjTN7CRdnRFm9m+MJSGtjdTb0mQHedwl6GILpS9S6fApBhI5/V4ngkHv81D/4u8F/KUpekhQwto7ibfMjQNaQ==" saltValue="cLsV+yKZK//ta2hNi6MNnFyIGqATFoeDSo7AZVb+2QTUC7FtuYNhyhQ9ZPx3TieWlS/+IRhDwESnUvxQZF2Ukw==" spinCount="100000" sheet="1" objects="1" scenarios="1" formatColumns="0" formatRows="0" autoFilter="0"/>
  <autoFilter ref="C97:K427" xr:uid="{00000000-0009-0000-0000-000002000000}"/>
  <mergeCells count="9">
    <mergeCell ref="E50:H50"/>
    <mergeCell ref="E88:H88"/>
    <mergeCell ref="E90:H90"/>
    <mergeCell ref="L2:V2"/>
    <mergeCell ref="E7:H7"/>
    <mergeCell ref="E9:H9"/>
    <mergeCell ref="E18:H18"/>
    <mergeCell ref="E27:H27"/>
    <mergeCell ref="E48:H48"/>
  </mergeCells>
  <hyperlinks>
    <hyperlink ref="F115" r:id="rId1" xr:uid="{00000000-0004-0000-0200-000000000000}"/>
    <hyperlink ref="F125" r:id="rId2" xr:uid="{00000000-0004-0000-0200-000001000000}"/>
    <hyperlink ref="F150" r:id="rId3" xr:uid="{00000000-0004-0000-0200-000002000000}"/>
    <hyperlink ref="F154" r:id="rId4" xr:uid="{00000000-0004-0000-0200-000003000000}"/>
    <hyperlink ref="F163" r:id="rId5" xr:uid="{00000000-0004-0000-0200-000004000000}"/>
    <hyperlink ref="F166" r:id="rId6" xr:uid="{00000000-0004-0000-0200-000005000000}"/>
    <hyperlink ref="F169" r:id="rId7" xr:uid="{00000000-0004-0000-0200-000006000000}"/>
    <hyperlink ref="F172" r:id="rId8" xr:uid="{00000000-0004-0000-0200-000007000000}"/>
    <hyperlink ref="F182" r:id="rId9" xr:uid="{00000000-0004-0000-0200-000008000000}"/>
    <hyperlink ref="F188" r:id="rId10" xr:uid="{00000000-0004-0000-0200-000009000000}"/>
    <hyperlink ref="F195" r:id="rId11" xr:uid="{00000000-0004-0000-0200-00000A000000}"/>
    <hyperlink ref="F201" r:id="rId12" xr:uid="{00000000-0004-0000-0200-00000B000000}"/>
    <hyperlink ref="F209" r:id="rId13" xr:uid="{00000000-0004-0000-0200-00000C000000}"/>
    <hyperlink ref="F216" r:id="rId14" xr:uid="{00000000-0004-0000-0200-00000D000000}"/>
    <hyperlink ref="F221" r:id="rId15" xr:uid="{00000000-0004-0000-0200-00000E000000}"/>
    <hyperlink ref="F224" r:id="rId16" xr:uid="{00000000-0004-0000-0200-00000F000000}"/>
    <hyperlink ref="F227" r:id="rId17" xr:uid="{00000000-0004-0000-0200-000010000000}"/>
    <hyperlink ref="F230" r:id="rId18" xr:uid="{00000000-0004-0000-0200-000011000000}"/>
    <hyperlink ref="F237" r:id="rId19" xr:uid="{00000000-0004-0000-0200-000012000000}"/>
    <hyperlink ref="F240" r:id="rId20" xr:uid="{00000000-0004-0000-0200-000013000000}"/>
    <hyperlink ref="F243" r:id="rId21" xr:uid="{00000000-0004-0000-0200-000014000000}"/>
    <hyperlink ref="F246" r:id="rId22" xr:uid="{00000000-0004-0000-0200-000015000000}"/>
    <hyperlink ref="F252" r:id="rId23" xr:uid="{00000000-0004-0000-0200-000016000000}"/>
    <hyperlink ref="F261" r:id="rId24" xr:uid="{00000000-0004-0000-0200-000017000000}"/>
    <hyperlink ref="F269" r:id="rId25" xr:uid="{00000000-0004-0000-0200-000018000000}"/>
    <hyperlink ref="F272" r:id="rId26" xr:uid="{00000000-0004-0000-0200-000019000000}"/>
    <hyperlink ref="F275" r:id="rId27" xr:uid="{00000000-0004-0000-0200-00001A000000}"/>
    <hyperlink ref="F280" r:id="rId28" xr:uid="{00000000-0004-0000-0200-00001B000000}"/>
    <hyperlink ref="F283" r:id="rId29" xr:uid="{00000000-0004-0000-0200-00001C000000}"/>
    <hyperlink ref="F286" r:id="rId30" xr:uid="{00000000-0004-0000-0200-00001D000000}"/>
    <hyperlink ref="F289" r:id="rId31" xr:uid="{00000000-0004-0000-0200-00001E000000}"/>
    <hyperlink ref="F293" r:id="rId32" xr:uid="{00000000-0004-0000-0200-00001F000000}"/>
    <hyperlink ref="F296" r:id="rId33" xr:uid="{00000000-0004-0000-0200-000020000000}"/>
    <hyperlink ref="F300" r:id="rId34" xr:uid="{00000000-0004-0000-0200-000021000000}"/>
    <hyperlink ref="F315" r:id="rId35" xr:uid="{00000000-0004-0000-0200-000022000000}"/>
    <hyperlink ref="F318" r:id="rId36" xr:uid="{00000000-0004-0000-0200-000023000000}"/>
    <hyperlink ref="F321" r:id="rId37" xr:uid="{00000000-0004-0000-0200-000024000000}"/>
    <hyperlink ref="F332" r:id="rId38" xr:uid="{00000000-0004-0000-0200-000025000000}"/>
    <hyperlink ref="F339" r:id="rId39" xr:uid="{00000000-0004-0000-0200-000026000000}"/>
    <hyperlink ref="F344" r:id="rId40" xr:uid="{00000000-0004-0000-0200-000027000000}"/>
    <hyperlink ref="F352" r:id="rId41" xr:uid="{00000000-0004-0000-0200-000028000000}"/>
    <hyperlink ref="F360" r:id="rId42" xr:uid="{00000000-0004-0000-0200-000029000000}"/>
    <hyperlink ref="F363" r:id="rId43" xr:uid="{00000000-0004-0000-0200-00002A000000}"/>
    <hyperlink ref="F366" r:id="rId44" xr:uid="{00000000-0004-0000-0200-00002B000000}"/>
    <hyperlink ref="F369" r:id="rId45" xr:uid="{00000000-0004-0000-0200-00002C000000}"/>
    <hyperlink ref="F372" r:id="rId46" xr:uid="{00000000-0004-0000-0200-00002D000000}"/>
    <hyperlink ref="F375" r:id="rId47" xr:uid="{00000000-0004-0000-0200-00002E000000}"/>
    <hyperlink ref="F378" r:id="rId48" xr:uid="{00000000-0004-0000-0200-00002F000000}"/>
    <hyperlink ref="F386" r:id="rId49" xr:uid="{00000000-0004-0000-0200-000030000000}"/>
    <hyperlink ref="F389" r:id="rId50" xr:uid="{00000000-0004-0000-0200-000031000000}"/>
    <hyperlink ref="F392" r:id="rId51" xr:uid="{00000000-0004-0000-0200-000032000000}"/>
    <hyperlink ref="F400" r:id="rId52" xr:uid="{00000000-0004-0000-0200-000033000000}"/>
    <hyperlink ref="F404" r:id="rId53" xr:uid="{00000000-0004-0000-0200-000034000000}"/>
    <hyperlink ref="F409" r:id="rId54" xr:uid="{00000000-0004-0000-0200-000035000000}"/>
    <hyperlink ref="F427" r:id="rId55" xr:uid="{00000000-0004-0000-0200-000036000000}"/>
  </hyperlinks>
  <pageMargins left="0.39370078740157483" right="0.39370078740157483" top="0.39370078740157483" bottom="0.39370078740157483" header="0" footer="0"/>
  <pageSetup paperSize="9" scale="76" fitToHeight="0" orientation="portrait" r:id="rId56"/>
  <headerFooter>
    <oddFooter>&amp;CStrana &amp;P z &amp;N</oddFooter>
  </headerFooter>
  <drawing r:id="rId57"/>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BM13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178</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3841</v>
      </c>
      <c r="F9" s="322"/>
      <c r="G9" s="322"/>
      <c r="H9" s="322"/>
      <c r="L9" s="34"/>
    </row>
    <row r="10" spans="2:46" s="1" customFormat="1" ht="11.25">
      <c r="B10" s="34"/>
      <c r="L10" s="34"/>
    </row>
    <row r="11" spans="2:46" s="1" customFormat="1" ht="12" customHeight="1">
      <c r="B11" s="34"/>
      <c r="D11" s="28" t="s">
        <v>18</v>
      </c>
      <c r="F11" s="26" t="s">
        <v>19</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10.9" customHeight="1">
      <c r="B13" s="34"/>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23.25" customHeight="1">
      <c r="B27" s="88"/>
      <c r="E27" s="291" t="s">
        <v>3752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ROUNDUP(J88,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ROUNDUP((SUM(BE88:BE135)),  2)</f>
        <v>0</v>
      </c>
      <c r="I33" s="91">
        <v>0.21</v>
      </c>
      <c r="J33" s="90">
        <f>ROUNDUP(((SUM(BE88:BE135))*I33),  2)</f>
        <v>0</v>
      </c>
      <c r="L33" s="34"/>
    </row>
    <row r="34" spans="2:12" s="1" customFormat="1" ht="14.45" customHeight="1">
      <c r="B34" s="34"/>
      <c r="E34" s="28" t="s">
        <v>48</v>
      </c>
      <c r="F34" s="90">
        <f>ROUNDUP((SUM(BF88:BF135)),  2)</f>
        <v>0</v>
      </c>
      <c r="I34" s="91">
        <v>0.12</v>
      </c>
      <c r="J34" s="90">
        <f>ROUNDUP(((SUM(BF88:BF135))*I34),  2)</f>
        <v>0</v>
      </c>
      <c r="L34" s="34"/>
    </row>
    <row r="35" spans="2:12" s="1" customFormat="1" ht="14.45" hidden="1" customHeight="1">
      <c r="B35" s="34"/>
      <c r="E35" s="28" t="s">
        <v>49</v>
      </c>
      <c r="F35" s="90">
        <f>ROUNDUP((SUM(BG88:BG135)),  2)</f>
        <v>0</v>
      </c>
      <c r="I35" s="91">
        <v>0.21</v>
      </c>
      <c r="J35" s="90">
        <f>0</f>
        <v>0</v>
      </c>
      <c r="L35" s="34"/>
    </row>
    <row r="36" spans="2:12" s="1" customFormat="1" ht="14.45" hidden="1" customHeight="1">
      <c r="B36" s="34"/>
      <c r="E36" s="28" t="s">
        <v>50</v>
      </c>
      <c r="F36" s="90">
        <f>ROUNDUP((SUM(BH88:BH135)),  2)</f>
        <v>0</v>
      </c>
      <c r="I36" s="91">
        <v>0.12</v>
      </c>
      <c r="J36" s="90">
        <f>0</f>
        <v>0</v>
      </c>
      <c r="L36" s="34"/>
    </row>
    <row r="37" spans="2:12" s="1" customFormat="1" ht="14.45" hidden="1" customHeight="1">
      <c r="B37" s="34"/>
      <c r="E37" s="28" t="s">
        <v>51</v>
      </c>
      <c r="F37" s="90">
        <f>ROUNDUP((SUM(BI88:BI135)),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VRN.2 - VRN.2 - Vedlejší rozpočtové náklady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J88</f>
        <v>0</v>
      </c>
      <c r="L59" s="34"/>
      <c r="AU59" s="18" t="s">
        <v>186</v>
      </c>
    </row>
    <row r="60" spans="2:47" s="8" customFormat="1" ht="24.95" customHeight="1">
      <c r="B60" s="101"/>
      <c r="D60" s="102" t="s">
        <v>3753</v>
      </c>
      <c r="E60" s="103"/>
      <c r="F60" s="103"/>
      <c r="G60" s="103"/>
      <c r="H60" s="103"/>
      <c r="I60" s="103"/>
      <c r="J60" s="104">
        <f>J89</f>
        <v>0</v>
      </c>
      <c r="L60" s="101"/>
    </row>
    <row r="61" spans="2:47" s="9" customFormat="1" ht="19.899999999999999" customHeight="1">
      <c r="B61" s="105"/>
      <c r="D61" s="106" t="s">
        <v>3754</v>
      </c>
      <c r="E61" s="107"/>
      <c r="F61" s="107"/>
      <c r="G61" s="107"/>
      <c r="H61" s="107"/>
      <c r="I61" s="107"/>
      <c r="J61" s="108">
        <f>J90</f>
        <v>0</v>
      </c>
      <c r="L61" s="105"/>
    </row>
    <row r="62" spans="2:47" s="9" customFormat="1" ht="19.899999999999999" customHeight="1">
      <c r="B62" s="105"/>
      <c r="D62" s="106" t="s">
        <v>3755</v>
      </c>
      <c r="E62" s="107"/>
      <c r="F62" s="107"/>
      <c r="G62" s="107"/>
      <c r="H62" s="107"/>
      <c r="I62" s="107"/>
      <c r="J62" s="108">
        <f>J97</f>
        <v>0</v>
      </c>
      <c r="L62" s="105"/>
    </row>
    <row r="63" spans="2:47" s="9" customFormat="1" ht="19.899999999999999" customHeight="1">
      <c r="B63" s="105"/>
      <c r="D63" s="106" t="s">
        <v>3756</v>
      </c>
      <c r="E63" s="107"/>
      <c r="F63" s="107"/>
      <c r="G63" s="107"/>
      <c r="H63" s="107"/>
      <c r="I63" s="107"/>
      <c r="J63" s="108">
        <f>J104</f>
        <v>0</v>
      </c>
      <c r="L63" s="105"/>
    </row>
    <row r="64" spans="2:47" s="9" customFormat="1" ht="19.899999999999999" customHeight="1">
      <c r="B64" s="105"/>
      <c r="D64" s="106" t="s">
        <v>3842</v>
      </c>
      <c r="E64" s="107"/>
      <c r="F64" s="107"/>
      <c r="G64" s="107"/>
      <c r="H64" s="107"/>
      <c r="I64" s="107"/>
      <c r="J64" s="108">
        <f>J111</f>
        <v>0</v>
      </c>
      <c r="L64" s="105"/>
    </row>
    <row r="65" spans="2:12" s="9" customFormat="1" ht="19.899999999999999" customHeight="1">
      <c r="B65" s="105"/>
      <c r="D65" s="106" t="s">
        <v>3757</v>
      </c>
      <c r="E65" s="107"/>
      <c r="F65" s="107"/>
      <c r="G65" s="107"/>
      <c r="H65" s="107"/>
      <c r="I65" s="107"/>
      <c r="J65" s="108">
        <f>J118</f>
        <v>0</v>
      </c>
      <c r="L65" s="105"/>
    </row>
    <row r="66" spans="2:12" s="9" customFormat="1" ht="19.899999999999999" customHeight="1">
      <c r="B66" s="105"/>
      <c r="D66" s="106" t="s">
        <v>3758</v>
      </c>
      <c r="E66" s="107"/>
      <c r="F66" s="107"/>
      <c r="G66" s="107"/>
      <c r="H66" s="107"/>
      <c r="I66" s="107"/>
      <c r="J66" s="108">
        <f>J121</f>
        <v>0</v>
      </c>
      <c r="L66" s="105"/>
    </row>
    <row r="67" spans="2:12" s="9" customFormat="1" ht="19.899999999999999" customHeight="1">
      <c r="B67" s="105"/>
      <c r="D67" s="106" t="s">
        <v>3759</v>
      </c>
      <c r="E67" s="107"/>
      <c r="F67" s="107"/>
      <c r="G67" s="107"/>
      <c r="H67" s="107"/>
      <c r="I67" s="107"/>
      <c r="J67" s="108">
        <f>J124</f>
        <v>0</v>
      </c>
      <c r="L67" s="105"/>
    </row>
    <row r="68" spans="2:12" s="9" customFormat="1" ht="19.899999999999999" customHeight="1">
      <c r="B68" s="105"/>
      <c r="D68" s="106" t="s">
        <v>3760</v>
      </c>
      <c r="E68" s="107"/>
      <c r="F68" s="107"/>
      <c r="G68" s="107"/>
      <c r="H68" s="107"/>
      <c r="I68" s="107"/>
      <c r="J68" s="108">
        <f>J129</f>
        <v>0</v>
      </c>
      <c r="L68" s="105"/>
    </row>
    <row r="69" spans="2:12" s="1" customFormat="1" ht="21.75" customHeight="1">
      <c r="B69" s="34"/>
      <c r="L69" s="34"/>
    </row>
    <row r="70" spans="2:12" s="1" customFormat="1" ht="6.95" customHeight="1">
      <c r="B70" s="43"/>
      <c r="C70" s="44"/>
      <c r="D70" s="44"/>
      <c r="E70" s="44"/>
      <c r="F70" s="44"/>
      <c r="G70" s="44"/>
      <c r="H70" s="44"/>
      <c r="I70" s="44"/>
      <c r="J70" s="44"/>
      <c r="K70" s="44"/>
      <c r="L70" s="34"/>
    </row>
    <row r="74" spans="2:12" s="1" customFormat="1" ht="6.95" customHeight="1">
      <c r="B74" s="45"/>
      <c r="C74" s="46"/>
      <c r="D74" s="46"/>
      <c r="E74" s="46"/>
      <c r="F74" s="46"/>
      <c r="G74" s="46"/>
      <c r="H74" s="46"/>
      <c r="I74" s="46"/>
      <c r="J74" s="46"/>
      <c r="K74" s="46"/>
      <c r="L74" s="34"/>
    </row>
    <row r="75" spans="2:12" s="1" customFormat="1" ht="24.95" customHeight="1">
      <c r="B75" s="34"/>
      <c r="C75" s="22" t="s">
        <v>208</v>
      </c>
      <c r="L75" s="34"/>
    </row>
    <row r="76" spans="2:12" s="1" customFormat="1" ht="6.95" customHeight="1">
      <c r="B76" s="34"/>
      <c r="L76" s="34"/>
    </row>
    <row r="77" spans="2:12" s="1" customFormat="1" ht="12" customHeight="1">
      <c r="B77" s="34"/>
      <c r="C77" s="28" t="s">
        <v>16</v>
      </c>
      <c r="L77" s="34"/>
    </row>
    <row r="78" spans="2:12" s="1" customFormat="1" ht="16.5" customHeight="1">
      <c r="B78" s="34"/>
      <c r="E78" s="320" t="str">
        <f>E7</f>
        <v>II/231 Rekonstrukce ul. 28.října, II.část</v>
      </c>
      <c r="F78" s="321"/>
      <c r="G78" s="321"/>
      <c r="H78" s="321"/>
      <c r="L78" s="34"/>
    </row>
    <row r="79" spans="2:12" s="1" customFormat="1" ht="12" customHeight="1">
      <c r="B79" s="34"/>
      <c r="C79" s="28" t="s">
        <v>180</v>
      </c>
      <c r="L79" s="34"/>
    </row>
    <row r="80" spans="2:12" s="1" customFormat="1" ht="16.5" customHeight="1">
      <c r="B80" s="34"/>
      <c r="E80" s="315" t="str">
        <f>E9</f>
        <v>VRN.2 - VRN.2 - Vedlejší rozpočtové náklady (100% město)</v>
      </c>
      <c r="F80" s="322"/>
      <c r="G80" s="322"/>
      <c r="H80" s="322"/>
      <c r="L80" s="34"/>
    </row>
    <row r="81" spans="2:65" s="1" customFormat="1" ht="6.95" customHeight="1">
      <c r="B81" s="34"/>
      <c r="L81" s="34"/>
    </row>
    <row r="82" spans="2:65" s="1" customFormat="1" ht="12" customHeight="1">
      <c r="B82" s="34"/>
      <c r="C82" s="28" t="s">
        <v>21</v>
      </c>
      <c r="F82" s="26" t="str">
        <f>F12</f>
        <v xml:space="preserve"> </v>
      </c>
      <c r="I82" s="28" t="s">
        <v>23</v>
      </c>
      <c r="J82" s="51" t="str">
        <f>IF(J12="","",J12)</f>
        <v>1. 10. 2024</v>
      </c>
      <c r="L82" s="34"/>
    </row>
    <row r="83" spans="2:65" s="1" customFormat="1" ht="6.95" customHeight="1">
      <c r="B83" s="34"/>
      <c r="L83" s="34"/>
    </row>
    <row r="84" spans="2:65" s="1" customFormat="1" ht="15.2" customHeight="1">
      <c r="B84" s="34"/>
      <c r="C84" s="28" t="s">
        <v>29</v>
      </c>
      <c r="F84" s="26" t="str">
        <f>E15</f>
        <v>Statutární město Plzeň+ SÚS Plzeňského kraje, p.o.</v>
      </c>
      <c r="I84" s="28" t="s">
        <v>35</v>
      </c>
      <c r="J84" s="32" t="str">
        <f>E21</f>
        <v>PSDS s.r.o.</v>
      </c>
      <c r="L84" s="34"/>
    </row>
    <row r="85" spans="2:65" s="1" customFormat="1" ht="15.2" customHeight="1">
      <c r="B85" s="34"/>
      <c r="C85" s="28" t="s">
        <v>33</v>
      </c>
      <c r="F85" s="26" t="str">
        <f>IF(E18="","",E18)</f>
        <v>Vyplň údaj</v>
      </c>
      <c r="I85" s="28" t="s">
        <v>38</v>
      </c>
      <c r="J85" s="32" t="str">
        <f>E24</f>
        <v xml:space="preserve"> </v>
      </c>
      <c r="L85" s="34"/>
    </row>
    <row r="86" spans="2:65" s="1" customFormat="1" ht="10.35" customHeight="1">
      <c r="B86" s="34"/>
      <c r="L86" s="34"/>
    </row>
    <row r="87" spans="2:65" s="10" customFormat="1" ht="29.25" customHeight="1">
      <c r="B87" s="109"/>
      <c r="C87" s="110" t="s">
        <v>209</v>
      </c>
      <c r="D87" s="111" t="s">
        <v>61</v>
      </c>
      <c r="E87" s="111" t="s">
        <v>57</v>
      </c>
      <c r="F87" s="111" t="s">
        <v>58</v>
      </c>
      <c r="G87" s="111" t="s">
        <v>210</v>
      </c>
      <c r="H87" s="111" t="s">
        <v>211</v>
      </c>
      <c r="I87" s="111" t="s">
        <v>212</v>
      </c>
      <c r="J87" s="111" t="s">
        <v>185</v>
      </c>
      <c r="K87" s="112" t="s">
        <v>213</v>
      </c>
      <c r="L87" s="109"/>
      <c r="M87" s="58" t="s">
        <v>19</v>
      </c>
      <c r="N87" s="59" t="s">
        <v>46</v>
      </c>
      <c r="O87" s="59" t="s">
        <v>214</v>
      </c>
      <c r="P87" s="59" t="s">
        <v>215</v>
      </c>
      <c r="Q87" s="59" t="s">
        <v>216</v>
      </c>
      <c r="R87" s="59" t="s">
        <v>217</v>
      </c>
      <c r="S87" s="59" t="s">
        <v>218</v>
      </c>
      <c r="T87" s="60" t="s">
        <v>219</v>
      </c>
    </row>
    <row r="88" spans="2:65" s="1" customFormat="1" ht="22.9" customHeight="1">
      <c r="B88" s="34"/>
      <c r="C88" s="63" t="s">
        <v>220</v>
      </c>
      <c r="J88" s="113">
        <f>BK88</f>
        <v>0</v>
      </c>
      <c r="L88" s="34"/>
      <c r="M88" s="61"/>
      <c r="N88" s="52"/>
      <c r="O88" s="52"/>
      <c r="P88" s="114">
        <f>P89</f>
        <v>0</v>
      </c>
      <c r="Q88" s="52"/>
      <c r="R88" s="114">
        <f>R89</f>
        <v>0</v>
      </c>
      <c r="S88" s="52"/>
      <c r="T88" s="115">
        <f>T89</f>
        <v>0</v>
      </c>
      <c r="AT88" s="18" t="s">
        <v>75</v>
      </c>
      <c r="AU88" s="18" t="s">
        <v>186</v>
      </c>
      <c r="BK88" s="116">
        <f>BK89</f>
        <v>0</v>
      </c>
    </row>
    <row r="89" spans="2:65" s="11" customFormat="1" ht="25.9" customHeight="1">
      <c r="B89" s="117"/>
      <c r="D89" s="118" t="s">
        <v>75</v>
      </c>
      <c r="E89" s="119" t="s">
        <v>3761</v>
      </c>
      <c r="F89" s="119" t="s">
        <v>3762</v>
      </c>
      <c r="I89" s="120"/>
      <c r="J89" s="121">
        <f>BK89</f>
        <v>0</v>
      </c>
      <c r="L89" s="117"/>
      <c r="M89" s="122"/>
      <c r="P89" s="123">
        <f>P90+P97+P104+P111+P118+P121+P124+P129</f>
        <v>0</v>
      </c>
      <c r="R89" s="123">
        <f>R90+R97+R104+R111+R118+R121+R124+R129</f>
        <v>0</v>
      </c>
      <c r="T89" s="124">
        <f>T90+T97+T104+T111+T118+T121+T124+T129</f>
        <v>0</v>
      </c>
      <c r="AR89" s="118" t="s">
        <v>244</v>
      </c>
      <c r="AT89" s="125" t="s">
        <v>75</v>
      </c>
      <c r="AU89" s="125" t="s">
        <v>76</v>
      </c>
      <c r="AY89" s="118" t="s">
        <v>223</v>
      </c>
      <c r="BK89" s="126">
        <f>BK90+BK97+BK104+BK111+BK118+BK121+BK124+BK129</f>
        <v>0</v>
      </c>
    </row>
    <row r="90" spans="2:65" s="11" customFormat="1" ht="22.9" customHeight="1">
      <c r="B90" s="117"/>
      <c r="D90" s="118" t="s">
        <v>75</v>
      </c>
      <c r="E90" s="127" t="s">
        <v>3763</v>
      </c>
      <c r="F90" s="127" t="s">
        <v>3764</v>
      </c>
      <c r="I90" s="120"/>
      <c r="J90" s="128">
        <f>BK90</f>
        <v>0</v>
      </c>
      <c r="L90" s="117"/>
      <c r="M90" s="122"/>
      <c r="P90" s="123">
        <f>SUM(P91:P96)</f>
        <v>0</v>
      </c>
      <c r="R90" s="123">
        <f>SUM(R91:R96)</f>
        <v>0</v>
      </c>
      <c r="T90" s="124">
        <f>SUM(T91:T96)</f>
        <v>0</v>
      </c>
      <c r="AR90" s="118" t="s">
        <v>244</v>
      </c>
      <c r="AT90" s="125" t="s">
        <v>75</v>
      </c>
      <c r="AU90" s="125" t="s">
        <v>84</v>
      </c>
      <c r="AY90" s="118" t="s">
        <v>223</v>
      </c>
      <c r="BK90" s="126">
        <f>SUM(BK91:BK96)</f>
        <v>0</v>
      </c>
    </row>
    <row r="91" spans="2:65" s="1" customFormat="1" ht="16.5" customHeight="1">
      <c r="B91" s="34"/>
      <c r="C91" s="129" t="s">
        <v>84</v>
      </c>
      <c r="D91" s="129" t="s">
        <v>227</v>
      </c>
      <c r="E91" s="130" t="s">
        <v>3765</v>
      </c>
      <c r="F91" s="131" t="s">
        <v>3766</v>
      </c>
      <c r="G91" s="132" t="s">
        <v>3767</v>
      </c>
      <c r="H91" s="133">
        <v>1</v>
      </c>
      <c r="I91" s="134"/>
      <c r="J91" s="135">
        <f>ROUND(I91*H91,2)</f>
        <v>0</v>
      </c>
      <c r="K91" s="131" t="s">
        <v>19</v>
      </c>
      <c r="L91" s="34"/>
      <c r="M91" s="136" t="s">
        <v>19</v>
      </c>
      <c r="N91" s="137" t="s">
        <v>47</v>
      </c>
      <c r="P91" s="138">
        <f>O91*H91</f>
        <v>0</v>
      </c>
      <c r="Q91" s="138">
        <v>0</v>
      </c>
      <c r="R91" s="138">
        <f>Q91*H91</f>
        <v>0</v>
      </c>
      <c r="S91" s="138">
        <v>0</v>
      </c>
      <c r="T91" s="139">
        <f>S91*H91</f>
        <v>0</v>
      </c>
      <c r="AR91" s="140" t="s">
        <v>232</v>
      </c>
      <c r="AT91" s="140" t="s">
        <v>227</v>
      </c>
      <c r="AU91" s="140" t="s">
        <v>87</v>
      </c>
      <c r="AY91" s="18" t="s">
        <v>223</v>
      </c>
      <c r="BE91" s="141">
        <f>IF(N91="základní",J91,0)</f>
        <v>0</v>
      </c>
      <c r="BF91" s="141">
        <f>IF(N91="snížená",J91,0)</f>
        <v>0</v>
      </c>
      <c r="BG91" s="141">
        <f>IF(N91="zákl. přenesená",J91,0)</f>
        <v>0</v>
      </c>
      <c r="BH91" s="141">
        <f>IF(N91="sníž. přenesená",J91,0)</f>
        <v>0</v>
      </c>
      <c r="BI91" s="141">
        <f>IF(N91="nulová",J91,0)</f>
        <v>0</v>
      </c>
      <c r="BJ91" s="18" t="s">
        <v>84</v>
      </c>
      <c r="BK91" s="141">
        <f>ROUND(I91*H91,2)</f>
        <v>0</v>
      </c>
      <c r="BL91" s="18" t="s">
        <v>232</v>
      </c>
      <c r="BM91" s="140" t="s">
        <v>87</v>
      </c>
    </row>
    <row r="92" spans="2:65" s="1" customFormat="1" ht="68.25">
      <c r="B92" s="34"/>
      <c r="D92" s="143" t="s">
        <v>1024</v>
      </c>
      <c r="F92" s="187" t="s">
        <v>3843</v>
      </c>
      <c r="I92" s="165"/>
      <c r="L92" s="34"/>
      <c r="M92" s="166"/>
      <c r="T92" s="55"/>
      <c r="AT92" s="18" t="s">
        <v>1024</v>
      </c>
      <c r="AU92" s="18" t="s">
        <v>87</v>
      </c>
    </row>
    <row r="93" spans="2:65" s="1" customFormat="1" ht="16.5" customHeight="1">
      <c r="B93" s="34"/>
      <c r="C93" s="129" t="s">
        <v>87</v>
      </c>
      <c r="D93" s="129" t="s">
        <v>227</v>
      </c>
      <c r="E93" s="130" t="s">
        <v>3769</v>
      </c>
      <c r="F93" s="131" t="s">
        <v>3770</v>
      </c>
      <c r="G93" s="132" t="s">
        <v>3767</v>
      </c>
      <c r="H93" s="133">
        <v>1</v>
      </c>
      <c r="I93" s="134"/>
      <c r="J93" s="135">
        <f>ROUND(I93*H93,2)</f>
        <v>0</v>
      </c>
      <c r="K93" s="131" t="s">
        <v>19</v>
      </c>
      <c r="L93" s="34"/>
      <c r="M93" s="136" t="s">
        <v>19</v>
      </c>
      <c r="N93" s="137" t="s">
        <v>47</v>
      </c>
      <c r="P93" s="138">
        <f>O93*H93</f>
        <v>0</v>
      </c>
      <c r="Q93" s="138">
        <v>0</v>
      </c>
      <c r="R93" s="138">
        <f>Q93*H93</f>
        <v>0</v>
      </c>
      <c r="S93" s="138">
        <v>0</v>
      </c>
      <c r="T93" s="139">
        <f>S93*H93</f>
        <v>0</v>
      </c>
      <c r="AR93" s="140" t="s">
        <v>232</v>
      </c>
      <c r="AT93" s="140" t="s">
        <v>227</v>
      </c>
      <c r="AU93" s="140" t="s">
        <v>87</v>
      </c>
      <c r="AY93" s="18" t="s">
        <v>223</v>
      </c>
      <c r="BE93" s="141">
        <f>IF(N93="základní",J93,0)</f>
        <v>0</v>
      </c>
      <c r="BF93" s="141">
        <f>IF(N93="snížená",J93,0)</f>
        <v>0</v>
      </c>
      <c r="BG93" s="141">
        <f>IF(N93="zákl. přenesená",J93,0)</f>
        <v>0</v>
      </c>
      <c r="BH93" s="141">
        <f>IF(N93="sníž. přenesená",J93,0)</f>
        <v>0</v>
      </c>
      <c r="BI93" s="141">
        <f>IF(N93="nulová",J93,0)</f>
        <v>0</v>
      </c>
      <c r="BJ93" s="18" t="s">
        <v>84</v>
      </c>
      <c r="BK93" s="141">
        <f>ROUND(I93*H93,2)</f>
        <v>0</v>
      </c>
      <c r="BL93" s="18" t="s">
        <v>232</v>
      </c>
      <c r="BM93" s="140" t="s">
        <v>232</v>
      </c>
    </row>
    <row r="94" spans="2:65" s="1" customFormat="1" ht="87.75">
      <c r="B94" s="34"/>
      <c r="D94" s="143" t="s">
        <v>1024</v>
      </c>
      <c r="F94" s="187" t="s">
        <v>3844</v>
      </c>
      <c r="I94" s="165"/>
      <c r="L94" s="34"/>
      <c r="M94" s="166"/>
      <c r="T94" s="55"/>
      <c r="AT94" s="18" t="s">
        <v>1024</v>
      </c>
      <c r="AU94" s="18" t="s">
        <v>87</v>
      </c>
    </row>
    <row r="95" spans="2:65" s="1" customFormat="1" ht="16.5" customHeight="1">
      <c r="B95" s="34"/>
      <c r="C95" s="129" t="s">
        <v>233</v>
      </c>
      <c r="D95" s="129" t="s">
        <v>227</v>
      </c>
      <c r="E95" s="130" t="s">
        <v>3772</v>
      </c>
      <c r="F95" s="131" t="s">
        <v>3773</v>
      </c>
      <c r="G95" s="132" t="s">
        <v>3767</v>
      </c>
      <c r="H95" s="133">
        <v>1</v>
      </c>
      <c r="I95" s="134"/>
      <c r="J95" s="135">
        <f>ROUND(I95*H95,2)</f>
        <v>0</v>
      </c>
      <c r="K95" s="131" t="s">
        <v>19</v>
      </c>
      <c r="L95" s="34"/>
      <c r="M95" s="136" t="s">
        <v>19</v>
      </c>
      <c r="N95" s="137" t="s">
        <v>47</v>
      </c>
      <c r="P95" s="138">
        <f>O95*H95</f>
        <v>0</v>
      </c>
      <c r="Q95" s="138">
        <v>0</v>
      </c>
      <c r="R95" s="138">
        <f>Q95*H95</f>
        <v>0</v>
      </c>
      <c r="S95" s="138">
        <v>0</v>
      </c>
      <c r="T95" s="139">
        <f>S95*H95</f>
        <v>0</v>
      </c>
      <c r="AR95" s="140" t="s">
        <v>232</v>
      </c>
      <c r="AT95" s="140" t="s">
        <v>227</v>
      </c>
      <c r="AU95" s="140" t="s">
        <v>87</v>
      </c>
      <c r="AY95" s="18" t="s">
        <v>223</v>
      </c>
      <c r="BE95" s="141">
        <f>IF(N95="základní",J95,0)</f>
        <v>0</v>
      </c>
      <c r="BF95" s="141">
        <f>IF(N95="snížená",J95,0)</f>
        <v>0</v>
      </c>
      <c r="BG95" s="141">
        <f>IF(N95="zákl. přenesená",J95,0)</f>
        <v>0</v>
      </c>
      <c r="BH95" s="141">
        <f>IF(N95="sníž. přenesená",J95,0)</f>
        <v>0</v>
      </c>
      <c r="BI95" s="141">
        <f>IF(N95="nulová",J95,0)</f>
        <v>0</v>
      </c>
      <c r="BJ95" s="18" t="s">
        <v>84</v>
      </c>
      <c r="BK95" s="141">
        <f>ROUND(I95*H95,2)</f>
        <v>0</v>
      </c>
      <c r="BL95" s="18" t="s">
        <v>232</v>
      </c>
      <c r="BM95" s="140" t="s">
        <v>254</v>
      </c>
    </row>
    <row r="96" spans="2:65" s="1" customFormat="1" ht="48.75">
      <c r="B96" s="34"/>
      <c r="D96" s="143" t="s">
        <v>1024</v>
      </c>
      <c r="F96" s="187" t="s">
        <v>3845</v>
      </c>
      <c r="I96" s="165"/>
      <c r="L96" s="34"/>
      <c r="M96" s="166"/>
      <c r="T96" s="55"/>
      <c r="AT96" s="18" t="s">
        <v>1024</v>
      </c>
      <c r="AU96" s="18" t="s">
        <v>87</v>
      </c>
    </row>
    <row r="97" spans="2:65" s="11" customFormat="1" ht="22.9" customHeight="1">
      <c r="B97" s="117"/>
      <c r="D97" s="118" t="s">
        <v>75</v>
      </c>
      <c r="E97" s="127" t="s">
        <v>3775</v>
      </c>
      <c r="F97" s="127" t="s">
        <v>3776</v>
      </c>
      <c r="I97" s="120"/>
      <c r="J97" s="128">
        <f>BK97</f>
        <v>0</v>
      </c>
      <c r="L97" s="117"/>
      <c r="M97" s="122"/>
      <c r="P97" s="123">
        <f>SUM(P98:P103)</f>
        <v>0</v>
      </c>
      <c r="R97" s="123">
        <f>SUM(R98:R103)</f>
        <v>0</v>
      </c>
      <c r="T97" s="124">
        <f>SUM(T98:T103)</f>
        <v>0</v>
      </c>
      <c r="AR97" s="118" t="s">
        <v>244</v>
      </c>
      <c r="AT97" s="125" t="s">
        <v>75</v>
      </c>
      <c r="AU97" s="125" t="s">
        <v>84</v>
      </c>
      <c r="AY97" s="118" t="s">
        <v>223</v>
      </c>
      <c r="BK97" s="126">
        <f>SUM(BK98:BK103)</f>
        <v>0</v>
      </c>
    </row>
    <row r="98" spans="2:65" s="1" customFormat="1" ht="16.5" customHeight="1">
      <c r="B98" s="34"/>
      <c r="C98" s="129" t="s">
        <v>232</v>
      </c>
      <c r="D98" s="129" t="s">
        <v>227</v>
      </c>
      <c r="E98" s="130" t="s">
        <v>3777</v>
      </c>
      <c r="F98" s="131" t="s">
        <v>3776</v>
      </c>
      <c r="G98" s="132" t="s">
        <v>3767</v>
      </c>
      <c r="H98" s="133">
        <v>1</v>
      </c>
      <c r="I98" s="134"/>
      <c r="J98" s="135">
        <f>ROUND(I98*H98,2)</f>
        <v>0</v>
      </c>
      <c r="K98" s="131" t="s">
        <v>19</v>
      </c>
      <c r="L98" s="34"/>
      <c r="M98" s="136" t="s">
        <v>19</v>
      </c>
      <c r="N98" s="137" t="s">
        <v>47</v>
      </c>
      <c r="P98" s="138">
        <f>O98*H98</f>
        <v>0</v>
      </c>
      <c r="Q98" s="138">
        <v>0</v>
      </c>
      <c r="R98" s="138">
        <f>Q98*H98</f>
        <v>0</v>
      </c>
      <c r="S98" s="138">
        <v>0</v>
      </c>
      <c r="T98" s="139">
        <f>S98*H98</f>
        <v>0</v>
      </c>
      <c r="AR98" s="140" t="s">
        <v>232</v>
      </c>
      <c r="AT98" s="140" t="s">
        <v>227</v>
      </c>
      <c r="AU98" s="140" t="s">
        <v>87</v>
      </c>
      <c r="AY98" s="18" t="s">
        <v>223</v>
      </c>
      <c r="BE98" s="141">
        <f>IF(N98="základní",J98,0)</f>
        <v>0</v>
      </c>
      <c r="BF98" s="141">
        <f>IF(N98="snížená",J98,0)</f>
        <v>0</v>
      </c>
      <c r="BG98" s="141">
        <f>IF(N98="zákl. přenesená",J98,0)</f>
        <v>0</v>
      </c>
      <c r="BH98" s="141">
        <f>IF(N98="sníž. přenesená",J98,0)</f>
        <v>0</v>
      </c>
      <c r="BI98" s="141">
        <f>IF(N98="nulová",J98,0)</f>
        <v>0</v>
      </c>
      <c r="BJ98" s="18" t="s">
        <v>84</v>
      </c>
      <c r="BK98" s="141">
        <f>ROUND(I98*H98,2)</f>
        <v>0</v>
      </c>
      <c r="BL98" s="18" t="s">
        <v>232</v>
      </c>
      <c r="BM98" s="140" t="s">
        <v>268</v>
      </c>
    </row>
    <row r="99" spans="2:65" s="1" customFormat="1" ht="351">
      <c r="B99" s="34"/>
      <c r="D99" s="143" t="s">
        <v>1024</v>
      </c>
      <c r="F99" s="187" t="s">
        <v>3846</v>
      </c>
      <c r="I99" s="165"/>
      <c r="L99" s="34"/>
      <c r="M99" s="166"/>
      <c r="T99" s="55"/>
      <c r="AT99" s="18" t="s">
        <v>1024</v>
      </c>
      <c r="AU99" s="18" t="s">
        <v>87</v>
      </c>
    </row>
    <row r="100" spans="2:65" s="1" customFormat="1" ht="24.2" customHeight="1">
      <c r="B100" s="34"/>
      <c r="C100" s="129" t="s">
        <v>244</v>
      </c>
      <c r="D100" s="129" t="s">
        <v>227</v>
      </c>
      <c r="E100" s="130" t="s">
        <v>3847</v>
      </c>
      <c r="F100" s="131" t="s">
        <v>3848</v>
      </c>
      <c r="G100" s="132" t="s">
        <v>3767</v>
      </c>
      <c r="H100" s="133">
        <v>1</v>
      </c>
      <c r="I100" s="134"/>
      <c r="J100" s="135">
        <f>ROUND(I100*H100,2)</f>
        <v>0</v>
      </c>
      <c r="K100" s="131" t="s">
        <v>19</v>
      </c>
      <c r="L100" s="34"/>
      <c r="M100" s="136" t="s">
        <v>19</v>
      </c>
      <c r="N100" s="137" t="s">
        <v>47</v>
      </c>
      <c r="P100" s="138">
        <f>O100*H100</f>
        <v>0</v>
      </c>
      <c r="Q100" s="138">
        <v>0</v>
      </c>
      <c r="R100" s="138">
        <f>Q100*H100</f>
        <v>0</v>
      </c>
      <c r="S100" s="138">
        <v>0</v>
      </c>
      <c r="T100" s="139">
        <f>S100*H100</f>
        <v>0</v>
      </c>
      <c r="AR100" s="140" t="s">
        <v>232</v>
      </c>
      <c r="AT100" s="140" t="s">
        <v>227</v>
      </c>
      <c r="AU100" s="140" t="s">
        <v>87</v>
      </c>
      <c r="AY100" s="18" t="s">
        <v>223</v>
      </c>
      <c r="BE100" s="141">
        <f>IF(N100="základní",J100,0)</f>
        <v>0</v>
      </c>
      <c r="BF100" s="141">
        <f>IF(N100="snížená",J100,0)</f>
        <v>0</v>
      </c>
      <c r="BG100" s="141">
        <f>IF(N100="zákl. přenesená",J100,0)</f>
        <v>0</v>
      </c>
      <c r="BH100" s="141">
        <f>IF(N100="sníž. přenesená",J100,0)</f>
        <v>0</v>
      </c>
      <c r="BI100" s="141">
        <f>IF(N100="nulová",J100,0)</f>
        <v>0</v>
      </c>
      <c r="BJ100" s="18" t="s">
        <v>84</v>
      </c>
      <c r="BK100" s="141">
        <f>ROUND(I100*H100,2)</f>
        <v>0</v>
      </c>
      <c r="BL100" s="18" t="s">
        <v>232</v>
      </c>
      <c r="BM100" s="140" t="s">
        <v>301</v>
      </c>
    </row>
    <row r="101" spans="2:65" s="1" customFormat="1" ht="29.25">
      <c r="B101" s="34"/>
      <c r="D101" s="143" t="s">
        <v>1024</v>
      </c>
      <c r="F101" s="187" t="s">
        <v>3849</v>
      </c>
      <c r="I101" s="165"/>
      <c r="L101" s="34"/>
      <c r="M101" s="166"/>
      <c r="T101" s="55"/>
      <c r="AT101" s="18" t="s">
        <v>1024</v>
      </c>
      <c r="AU101" s="18" t="s">
        <v>87</v>
      </c>
    </row>
    <row r="102" spans="2:65" s="1" customFormat="1" ht="16.5" customHeight="1">
      <c r="B102" s="34"/>
      <c r="C102" s="129" t="s">
        <v>254</v>
      </c>
      <c r="D102" s="129" t="s">
        <v>227</v>
      </c>
      <c r="E102" s="130" t="s">
        <v>3784</v>
      </c>
      <c r="F102" s="131" t="s">
        <v>3785</v>
      </c>
      <c r="G102" s="132" t="s">
        <v>3767</v>
      </c>
      <c r="H102" s="133">
        <v>1</v>
      </c>
      <c r="I102" s="134"/>
      <c r="J102" s="135">
        <f>ROUND(I102*H102,2)</f>
        <v>0</v>
      </c>
      <c r="K102" s="131" t="s">
        <v>19</v>
      </c>
      <c r="L102" s="34"/>
      <c r="M102" s="136" t="s">
        <v>19</v>
      </c>
      <c r="N102" s="137" t="s">
        <v>47</v>
      </c>
      <c r="P102" s="138">
        <f>O102*H102</f>
        <v>0</v>
      </c>
      <c r="Q102" s="138">
        <v>0</v>
      </c>
      <c r="R102" s="138">
        <f>Q102*H102</f>
        <v>0</v>
      </c>
      <c r="S102" s="138">
        <v>0</v>
      </c>
      <c r="T102" s="139">
        <f>S102*H102</f>
        <v>0</v>
      </c>
      <c r="AR102" s="140" t="s">
        <v>232</v>
      </c>
      <c r="AT102" s="140" t="s">
        <v>227</v>
      </c>
      <c r="AU102" s="140" t="s">
        <v>87</v>
      </c>
      <c r="AY102" s="18" t="s">
        <v>223</v>
      </c>
      <c r="BE102" s="141">
        <f>IF(N102="základní",J102,0)</f>
        <v>0</v>
      </c>
      <c r="BF102" s="141">
        <f>IF(N102="snížená",J102,0)</f>
        <v>0</v>
      </c>
      <c r="BG102" s="141">
        <f>IF(N102="zákl. přenesená",J102,0)</f>
        <v>0</v>
      </c>
      <c r="BH102" s="141">
        <f>IF(N102="sníž. přenesená",J102,0)</f>
        <v>0</v>
      </c>
      <c r="BI102" s="141">
        <f>IF(N102="nulová",J102,0)</f>
        <v>0</v>
      </c>
      <c r="BJ102" s="18" t="s">
        <v>84</v>
      </c>
      <c r="BK102" s="141">
        <f>ROUND(I102*H102,2)</f>
        <v>0</v>
      </c>
      <c r="BL102" s="18" t="s">
        <v>232</v>
      </c>
      <c r="BM102" s="140" t="s">
        <v>8</v>
      </c>
    </row>
    <row r="103" spans="2:65" s="1" customFormat="1" ht="19.5">
      <c r="B103" s="34"/>
      <c r="D103" s="143" t="s">
        <v>1024</v>
      </c>
      <c r="F103" s="187" t="s">
        <v>3786</v>
      </c>
      <c r="I103" s="165"/>
      <c r="L103" s="34"/>
      <c r="M103" s="166"/>
      <c r="T103" s="55"/>
      <c r="AT103" s="18" t="s">
        <v>1024</v>
      </c>
      <c r="AU103" s="18" t="s">
        <v>87</v>
      </c>
    </row>
    <row r="104" spans="2:65" s="11" customFormat="1" ht="22.9" customHeight="1">
      <c r="B104" s="117"/>
      <c r="D104" s="118" t="s">
        <v>75</v>
      </c>
      <c r="E104" s="127" t="s">
        <v>3787</v>
      </c>
      <c r="F104" s="127" t="s">
        <v>3788</v>
      </c>
      <c r="I104" s="120"/>
      <c r="J104" s="128">
        <f>BK104</f>
        <v>0</v>
      </c>
      <c r="L104" s="117"/>
      <c r="M104" s="122"/>
      <c r="P104" s="123">
        <f>SUM(P105:P110)</f>
        <v>0</v>
      </c>
      <c r="R104" s="123">
        <f>SUM(R105:R110)</f>
        <v>0</v>
      </c>
      <c r="T104" s="124">
        <f>SUM(T105:T110)</f>
        <v>0</v>
      </c>
      <c r="AR104" s="118" t="s">
        <v>244</v>
      </c>
      <c r="AT104" s="125" t="s">
        <v>75</v>
      </c>
      <c r="AU104" s="125" t="s">
        <v>84</v>
      </c>
      <c r="AY104" s="118" t="s">
        <v>223</v>
      </c>
      <c r="BK104" s="126">
        <f>SUM(BK105:BK110)</f>
        <v>0</v>
      </c>
    </row>
    <row r="105" spans="2:65" s="1" customFormat="1" ht="16.5" customHeight="1">
      <c r="B105" s="34"/>
      <c r="C105" s="129" t="s">
        <v>262</v>
      </c>
      <c r="D105" s="129" t="s">
        <v>227</v>
      </c>
      <c r="E105" s="130" t="s">
        <v>3789</v>
      </c>
      <c r="F105" s="131" t="s">
        <v>3788</v>
      </c>
      <c r="G105" s="132" t="s">
        <v>3767</v>
      </c>
      <c r="H105" s="133">
        <v>1</v>
      </c>
      <c r="I105" s="134"/>
      <c r="J105" s="135">
        <f>ROUND(I105*H105,2)</f>
        <v>0</v>
      </c>
      <c r="K105" s="131" t="s">
        <v>19</v>
      </c>
      <c r="L105" s="34"/>
      <c r="M105" s="136" t="s">
        <v>19</v>
      </c>
      <c r="N105" s="137" t="s">
        <v>47</v>
      </c>
      <c r="P105" s="138">
        <f>O105*H105</f>
        <v>0</v>
      </c>
      <c r="Q105" s="138">
        <v>0</v>
      </c>
      <c r="R105" s="138">
        <f>Q105*H105</f>
        <v>0</v>
      </c>
      <c r="S105" s="138">
        <v>0</v>
      </c>
      <c r="T105" s="139">
        <f>S105*H105</f>
        <v>0</v>
      </c>
      <c r="AR105" s="140" t="s">
        <v>232</v>
      </c>
      <c r="AT105" s="140" t="s">
        <v>227</v>
      </c>
      <c r="AU105" s="140" t="s">
        <v>87</v>
      </c>
      <c r="AY105" s="18" t="s">
        <v>223</v>
      </c>
      <c r="BE105" s="141">
        <f>IF(N105="základní",J105,0)</f>
        <v>0</v>
      </c>
      <c r="BF105" s="141">
        <f>IF(N105="snížená",J105,0)</f>
        <v>0</v>
      </c>
      <c r="BG105" s="141">
        <f>IF(N105="zákl. přenesená",J105,0)</f>
        <v>0</v>
      </c>
      <c r="BH105" s="141">
        <f>IF(N105="sníž. přenesená",J105,0)</f>
        <v>0</v>
      </c>
      <c r="BI105" s="141">
        <f>IF(N105="nulová",J105,0)</f>
        <v>0</v>
      </c>
      <c r="BJ105" s="18" t="s">
        <v>84</v>
      </c>
      <c r="BK105" s="141">
        <f>ROUND(I105*H105,2)</f>
        <v>0</v>
      </c>
      <c r="BL105" s="18" t="s">
        <v>232</v>
      </c>
      <c r="BM105" s="140" t="s">
        <v>328</v>
      </c>
    </row>
    <row r="106" spans="2:65" s="1" customFormat="1" ht="117">
      <c r="B106" s="34"/>
      <c r="D106" s="143" t="s">
        <v>1024</v>
      </c>
      <c r="F106" s="187" t="s">
        <v>3850</v>
      </c>
      <c r="I106" s="165"/>
      <c r="L106" s="34"/>
      <c r="M106" s="166"/>
      <c r="T106" s="55"/>
      <c r="AT106" s="18" t="s">
        <v>1024</v>
      </c>
      <c r="AU106" s="18" t="s">
        <v>87</v>
      </c>
    </row>
    <row r="107" spans="2:65" s="1" customFormat="1" ht="16.5" customHeight="1">
      <c r="B107" s="34"/>
      <c r="C107" s="129" t="s">
        <v>268</v>
      </c>
      <c r="D107" s="129" t="s">
        <v>227</v>
      </c>
      <c r="E107" s="130" t="s">
        <v>3791</v>
      </c>
      <c r="F107" s="131" t="s">
        <v>3792</v>
      </c>
      <c r="G107" s="132" t="s">
        <v>3767</v>
      </c>
      <c r="H107" s="133">
        <v>1</v>
      </c>
      <c r="I107" s="134"/>
      <c r="J107" s="135">
        <f>ROUND(I107*H107,2)</f>
        <v>0</v>
      </c>
      <c r="K107" s="131" t="s">
        <v>19</v>
      </c>
      <c r="L107" s="34"/>
      <c r="M107" s="136" t="s">
        <v>19</v>
      </c>
      <c r="N107" s="137" t="s">
        <v>47</v>
      </c>
      <c r="P107" s="138">
        <f>O107*H107</f>
        <v>0</v>
      </c>
      <c r="Q107" s="138">
        <v>0</v>
      </c>
      <c r="R107" s="138">
        <f>Q107*H107</f>
        <v>0</v>
      </c>
      <c r="S107" s="138">
        <v>0</v>
      </c>
      <c r="T107" s="139">
        <f>S107*H107</f>
        <v>0</v>
      </c>
      <c r="AR107" s="140" t="s">
        <v>3781</v>
      </c>
      <c r="AT107" s="140" t="s">
        <v>227</v>
      </c>
      <c r="AU107" s="140" t="s">
        <v>87</v>
      </c>
      <c r="AY107" s="18" t="s">
        <v>223</v>
      </c>
      <c r="BE107" s="141">
        <f>IF(N107="základní",J107,0)</f>
        <v>0</v>
      </c>
      <c r="BF107" s="141">
        <f>IF(N107="snížená",J107,0)</f>
        <v>0</v>
      </c>
      <c r="BG107" s="141">
        <f>IF(N107="zákl. přenesená",J107,0)</f>
        <v>0</v>
      </c>
      <c r="BH107" s="141">
        <f>IF(N107="sníž. přenesená",J107,0)</f>
        <v>0</v>
      </c>
      <c r="BI107" s="141">
        <f>IF(N107="nulová",J107,0)</f>
        <v>0</v>
      </c>
      <c r="BJ107" s="18" t="s">
        <v>84</v>
      </c>
      <c r="BK107" s="141">
        <f>ROUND(I107*H107,2)</f>
        <v>0</v>
      </c>
      <c r="BL107" s="18" t="s">
        <v>3781</v>
      </c>
      <c r="BM107" s="140" t="s">
        <v>3851</v>
      </c>
    </row>
    <row r="108" spans="2:65" s="1" customFormat="1" ht="48.75">
      <c r="B108" s="34"/>
      <c r="D108" s="143" t="s">
        <v>1024</v>
      </c>
      <c r="F108" s="187" t="s">
        <v>3794</v>
      </c>
      <c r="I108" s="165"/>
      <c r="L108" s="34"/>
      <c r="M108" s="166"/>
      <c r="T108" s="55"/>
      <c r="AT108" s="18" t="s">
        <v>1024</v>
      </c>
      <c r="AU108" s="18" t="s">
        <v>87</v>
      </c>
    </row>
    <row r="109" spans="2:65" s="1" customFormat="1" ht="16.5" customHeight="1">
      <c r="B109" s="34"/>
      <c r="C109" s="129" t="s">
        <v>282</v>
      </c>
      <c r="D109" s="129" t="s">
        <v>227</v>
      </c>
      <c r="E109" s="130" t="s">
        <v>3795</v>
      </c>
      <c r="F109" s="131" t="s">
        <v>3796</v>
      </c>
      <c r="G109" s="132" t="s">
        <v>3767</v>
      </c>
      <c r="H109" s="133">
        <v>1</v>
      </c>
      <c r="I109" s="134"/>
      <c r="J109" s="135">
        <f>ROUND(I109*H109,2)</f>
        <v>0</v>
      </c>
      <c r="K109" s="131" t="s">
        <v>19</v>
      </c>
      <c r="L109" s="34"/>
      <c r="M109" s="136" t="s">
        <v>19</v>
      </c>
      <c r="N109" s="137" t="s">
        <v>47</v>
      </c>
      <c r="P109" s="138">
        <f>O109*H109</f>
        <v>0</v>
      </c>
      <c r="Q109" s="138">
        <v>0</v>
      </c>
      <c r="R109" s="138">
        <f>Q109*H109</f>
        <v>0</v>
      </c>
      <c r="S109" s="138">
        <v>0</v>
      </c>
      <c r="T109" s="139">
        <f>S109*H109</f>
        <v>0</v>
      </c>
      <c r="AR109" s="140" t="s">
        <v>232</v>
      </c>
      <c r="AT109" s="140" t="s">
        <v>227</v>
      </c>
      <c r="AU109" s="140" t="s">
        <v>87</v>
      </c>
      <c r="AY109" s="18" t="s">
        <v>223</v>
      </c>
      <c r="BE109" s="141">
        <f>IF(N109="základní",J109,0)</f>
        <v>0</v>
      </c>
      <c r="BF109" s="141">
        <f>IF(N109="snížená",J109,0)</f>
        <v>0</v>
      </c>
      <c r="BG109" s="141">
        <f>IF(N109="zákl. přenesená",J109,0)</f>
        <v>0</v>
      </c>
      <c r="BH109" s="141">
        <f>IF(N109="sníž. přenesená",J109,0)</f>
        <v>0</v>
      </c>
      <c r="BI109" s="141">
        <f>IF(N109="nulová",J109,0)</f>
        <v>0</v>
      </c>
      <c r="BJ109" s="18" t="s">
        <v>84</v>
      </c>
      <c r="BK109" s="141">
        <f>ROUND(I109*H109,2)</f>
        <v>0</v>
      </c>
      <c r="BL109" s="18" t="s">
        <v>232</v>
      </c>
      <c r="BM109" s="140" t="s">
        <v>340</v>
      </c>
    </row>
    <row r="110" spans="2:65" s="1" customFormat="1" ht="29.25">
      <c r="B110" s="34"/>
      <c r="D110" s="143" t="s">
        <v>1024</v>
      </c>
      <c r="F110" s="187" t="s">
        <v>3852</v>
      </c>
      <c r="I110" s="165"/>
      <c r="L110" s="34"/>
      <c r="M110" s="166"/>
      <c r="T110" s="55"/>
      <c r="AT110" s="18" t="s">
        <v>1024</v>
      </c>
      <c r="AU110" s="18" t="s">
        <v>87</v>
      </c>
    </row>
    <row r="111" spans="2:65" s="11" customFormat="1" ht="22.9" customHeight="1">
      <c r="B111" s="117"/>
      <c r="D111" s="118" t="s">
        <v>75</v>
      </c>
      <c r="E111" s="127" t="s">
        <v>3853</v>
      </c>
      <c r="F111" s="127" t="s">
        <v>3854</v>
      </c>
      <c r="I111" s="120"/>
      <c r="J111" s="128">
        <f>BK111</f>
        <v>0</v>
      </c>
      <c r="L111" s="117"/>
      <c r="M111" s="122"/>
      <c r="P111" s="123">
        <f>SUM(P112:P117)</f>
        <v>0</v>
      </c>
      <c r="R111" s="123">
        <f>SUM(R112:R117)</f>
        <v>0</v>
      </c>
      <c r="T111" s="124">
        <f>SUM(T112:T117)</f>
        <v>0</v>
      </c>
      <c r="AR111" s="118" t="s">
        <v>244</v>
      </c>
      <c r="AT111" s="125" t="s">
        <v>75</v>
      </c>
      <c r="AU111" s="125" t="s">
        <v>84</v>
      </c>
      <c r="AY111" s="118" t="s">
        <v>223</v>
      </c>
      <c r="BK111" s="126">
        <f>SUM(BK112:BK117)</f>
        <v>0</v>
      </c>
    </row>
    <row r="112" spans="2:65" s="1" customFormat="1" ht="16.5" customHeight="1">
      <c r="B112" s="34"/>
      <c r="C112" s="129" t="s">
        <v>301</v>
      </c>
      <c r="D112" s="129" t="s">
        <v>227</v>
      </c>
      <c r="E112" s="130" t="s">
        <v>3855</v>
      </c>
      <c r="F112" s="131" t="s">
        <v>3856</v>
      </c>
      <c r="G112" s="132" t="s">
        <v>3767</v>
      </c>
      <c r="H112" s="133">
        <v>1</v>
      </c>
      <c r="I112" s="134"/>
      <c r="J112" s="135">
        <f>ROUND(I112*H112,2)</f>
        <v>0</v>
      </c>
      <c r="K112" s="131" t="s">
        <v>19</v>
      </c>
      <c r="L112" s="34"/>
      <c r="M112" s="136" t="s">
        <v>19</v>
      </c>
      <c r="N112" s="137" t="s">
        <v>47</v>
      </c>
      <c r="P112" s="138">
        <f>O112*H112</f>
        <v>0</v>
      </c>
      <c r="Q112" s="138">
        <v>0</v>
      </c>
      <c r="R112" s="138">
        <f>Q112*H112</f>
        <v>0</v>
      </c>
      <c r="S112" s="138">
        <v>0</v>
      </c>
      <c r="T112" s="139">
        <f>S112*H112</f>
        <v>0</v>
      </c>
      <c r="AR112" s="140" t="s">
        <v>232</v>
      </c>
      <c r="AT112" s="140" t="s">
        <v>227</v>
      </c>
      <c r="AU112" s="140" t="s">
        <v>87</v>
      </c>
      <c r="AY112" s="18" t="s">
        <v>223</v>
      </c>
      <c r="BE112" s="141">
        <f>IF(N112="základní",J112,0)</f>
        <v>0</v>
      </c>
      <c r="BF112" s="141">
        <f>IF(N112="snížená",J112,0)</f>
        <v>0</v>
      </c>
      <c r="BG112" s="141">
        <f>IF(N112="zákl. přenesená",J112,0)</f>
        <v>0</v>
      </c>
      <c r="BH112" s="141">
        <f>IF(N112="sníž. přenesená",J112,0)</f>
        <v>0</v>
      </c>
      <c r="BI112" s="141">
        <f>IF(N112="nulová",J112,0)</f>
        <v>0</v>
      </c>
      <c r="BJ112" s="18" t="s">
        <v>84</v>
      </c>
      <c r="BK112" s="141">
        <f>ROUND(I112*H112,2)</f>
        <v>0</v>
      </c>
      <c r="BL112" s="18" t="s">
        <v>232</v>
      </c>
      <c r="BM112" s="140" t="s">
        <v>353</v>
      </c>
    </row>
    <row r="113" spans="2:65" s="1" customFormat="1" ht="19.5">
      <c r="B113" s="34"/>
      <c r="D113" s="143" t="s">
        <v>1024</v>
      </c>
      <c r="F113" s="187" t="s">
        <v>3857</v>
      </c>
      <c r="I113" s="165"/>
      <c r="L113" s="34"/>
      <c r="M113" s="166"/>
      <c r="T113" s="55"/>
      <c r="AT113" s="18" t="s">
        <v>1024</v>
      </c>
      <c r="AU113" s="18" t="s">
        <v>87</v>
      </c>
    </row>
    <row r="114" spans="2:65" s="1" customFormat="1" ht="16.5" customHeight="1">
      <c r="B114" s="34"/>
      <c r="C114" s="129" t="s">
        <v>308</v>
      </c>
      <c r="D114" s="129" t="s">
        <v>227</v>
      </c>
      <c r="E114" s="130" t="s">
        <v>3858</v>
      </c>
      <c r="F114" s="131" t="s">
        <v>3859</v>
      </c>
      <c r="G114" s="132" t="s">
        <v>3767</v>
      </c>
      <c r="H114" s="133">
        <v>1</v>
      </c>
      <c r="I114" s="134"/>
      <c r="J114" s="135">
        <f>ROUND(I114*H114,2)</f>
        <v>0</v>
      </c>
      <c r="K114" s="131" t="s">
        <v>19</v>
      </c>
      <c r="L114" s="34"/>
      <c r="M114" s="136" t="s">
        <v>19</v>
      </c>
      <c r="N114" s="137" t="s">
        <v>47</v>
      </c>
      <c r="P114" s="138">
        <f>O114*H114</f>
        <v>0</v>
      </c>
      <c r="Q114" s="138">
        <v>0</v>
      </c>
      <c r="R114" s="138">
        <f>Q114*H114</f>
        <v>0</v>
      </c>
      <c r="S114" s="138">
        <v>0</v>
      </c>
      <c r="T114" s="139">
        <f>S114*H114</f>
        <v>0</v>
      </c>
      <c r="AR114" s="140" t="s">
        <v>232</v>
      </c>
      <c r="AT114" s="140" t="s">
        <v>227</v>
      </c>
      <c r="AU114" s="140" t="s">
        <v>87</v>
      </c>
      <c r="AY114" s="18" t="s">
        <v>223</v>
      </c>
      <c r="BE114" s="141">
        <f>IF(N114="základní",J114,0)</f>
        <v>0</v>
      </c>
      <c r="BF114" s="141">
        <f>IF(N114="snížená",J114,0)</f>
        <v>0</v>
      </c>
      <c r="BG114" s="141">
        <f>IF(N114="zákl. přenesená",J114,0)</f>
        <v>0</v>
      </c>
      <c r="BH114" s="141">
        <f>IF(N114="sníž. přenesená",J114,0)</f>
        <v>0</v>
      </c>
      <c r="BI114" s="141">
        <f>IF(N114="nulová",J114,0)</f>
        <v>0</v>
      </c>
      <c r="BJ114" s="18" t="s">
        <v>84</v>
      </c>
      <c r="BK114" s="141">
        <f>ROUND(I114*H114,2)</f>
        <v>0</v>
      </c>
      <c r="BL114" s="18" t="s">
        <v>232</v>
      </c>
      <c r="BM114" s="140" t="s">
        <v>369</v>
      </c>
    </row>
    <row r="115" spans="2:65" s="1" customFormat="1" ht="146.25">
      <c r="B115" s="34"/>
      <c r="D115" s="143" t="s">
        <v>1024</v>
      </c>
      <c r="F115" s="187" t="s">
        <v>3860</v>
      </c>
      <c r="I115" s="165"/>
      <c r="L115" s="34"/>
      <c r="M115" s="166"/>
      <c r="T115" s="55"/>
      <c r="AT115" s="18" t="s">
        <v>1024</v>
      </c>
      <c r="AU115" s="18" t="s">
        <v>87</v>
      </c>
    </row>
    <row r="116" spans="2:65" s="1" customFormat="1" ht="16.5" customHeight="1">
      <c r="B116" s="34"/>
      <c r="C116" s="129" t="s">
        <v>8</v>
      </c>
      <c r="D116" s="129" t="s">
        <v>227</v>
      </c>
      <c r="E116" s="130" t="s">
        <v>3861</v>
      </c>
      <c r="F116" s="131" t="s">
        <v>3862</v>
      </c>
      <c r="G116" s="132" t="s">
        <v>3767</v>
      </c>
      <c r="H116" s="133">
        <v>1</v>
      </c>
      <c r="I116" s="134"/>
      <c r="J116" s="135">
        <f>ROUND(I116*H116,2)</f>
        <v>0</v>
      </c>
      <c r="K116" s="131" t="s">
        <v>19</v>
      </c>
      <c r="L116" s="34"/>
      <c r="M116" s="136" t="s">
        <v>19</v>
      </c>
      <c r="N116" s="137" t="s">
        <v>47</v>
      </c>
      <c r="P116" s="138">
        <f>O116*H116</f>
        <v>0</v>
      </c>
      <c r="Q116" s="138">
        <v>0</v>
      </c>
      <c r="R116" s="138">
        <f>Q116*H116</f>
        <v>0</v>
      </c>
      <c r="S116" s="138">
        <v>0</v>
      </c>
      <c r="T116" s="139">
        <f>S116*H116</f>
        <v>0</v>
      </c>
      <c r="AR116" s="140" t="s">
        <v>232</v>
      </c>
      <c r="AT116" s="140" t="s">
        <v>227</v>
      </c>
      <c r="AU116" s="140" t="s">
        <v>87</v>
      </c>
      <c r="AY116" s="18" t="s">
        <v>223</v>
      </c>
      <c r="BE116" s="141">
        <f>IF(N116="základní",J116,0)</f>
        <v>0</v>
      </c>
      <c r="BF116" s="141">
        <f>IF(N116="snížená",J116,0)</f>
        <v>0</v>
      </c>
      <c r="BG116" s="141">
        <f>IF(N116="zákl. přenesená",J116,0)</f>
        <v>0</v>
      </c>
      <c r="BH116" s="141">
        <f>IF(N116="sníž. přenesená",J116,0)</f>
        <v>0</v>
      </c>
      <c r="BI116" s="141">
        <f>IF(N116="nulová",J116,0)</f>
        <v>0</v>
      </c>
      <c r="BJ116" s="18" t="s">
        <v>84</v>
      </c>
      <c r="BK116" s="141">
        <f>ROUND(I116*H116,2)</f>
        <v>0</v>
      </c>
      <c r="BL116" s="18" t="s">
        <v>232</v>
      </c>
      <c r="BM116" s="140" t="s">
        <v>382</v>
      </c>
    </row>
    <row r="117" spans="2:65" s="1" customFormat="1" ht="16.5" customHeight="1">
      <c r="B117" s="34"/>
      <c r="C117" s="129" t="s">
        <v>322</v>
      </c>
      <c r="D117" s="129" t="s">
        <v>227</v>
      </c>
      <c r="E117" s="130" t="s">
        <v>3863</v>
      </c>
      <c r="F117" s="131" t="s">
        <v>3864</v>
      </c>
      <c r="G117" s="132" t="s">
        <v>3767</v>
      </c>
      <c r="H117" s="133">
        <v>1</v>
      </c>
      <c r="I117" s="134"/>
      <c r="J117" s="135">
        <f>ROUND(I117*H117,2)</f>
        <v>0</v>
      </c>
      <c r="K117" s="131" t="s">
        <v>19</v>
      </c>
      <c r="L117" s="34"/>
      <c r="M117" s="136" t="s">
        <v>19</v>
      </c>
      <c r="N117" s="137" t="s">
        <v>47</v>
      </c>
      <c r="P117" s="138">
        <f>O117*H117</f>
        <v>0</v>
      </c>
      <c r="Q117" s="138">
        <v>0</v>
      </c>
      <c r="R117" s="138">
        <f>Q117*H117</f>
        <v>0</v>
      </c>
      <c r="S117" s="138">
        <v>0</v>
      </c>
      <c r="T117" s="139">
        <f>S117*H117</f>
        <v>0</v>
      </c>
      <c r="AR117" s="140" t="s">
        <v>232</v>
      </c>
      <c r="AT117" s="140" t="s">
        <v>227</v>
      </c>
      <c r="AU117" s="140" t="s">
        <v>87</v>
      </c>
      <c r="AY117" s="18" t="s">
        <v>223</v>
      </c>
      <c r="BE117" s="141">
        <f>IF(N117="základní",J117,0)</f>
        <v>0</v>
      </c>
      <c r="BF117" s="141">
        <f>IF(N117="snížená",J117,0)</f>
        <v>0</v>
      </c>
      <c r="BG117" s="141">
        <f>IF(N117="zákl. přenesená",J117,0)</f>
        <v>0</v>
      </c>
      <c r="BH117" s="141">
        <f>IF(N117="sníž. přenesená",J117,0)</f>
        <v>0</v>
      </c>
      <c r="BI117" s="141">
        <f>IF(N117="nulová",J117,0)</f>
        <v>0</v>
      </c>
      <c r="BJ117" s="18" t="s">
        <v>84</v>
      </c>
      <c r="BK117" s="141">
        <f>ROUND(I117*H117,2)</f>
        <v>0</v>
      </c>
      <c r="BL117" s="18" t="s">
        <v>232</v>
      </c>
      <c r="BM117" s="140" t="s">
        <v>397</v>
      </c>
    </row>
    <row r="118" spans="2:65" s="11" customFormat="1" ht="22.9" customHeight="1">
      <c r="B118" s="117"/>
      <c r="D118" s="118" t="s">
        <v>75</v>
      </c>
      <c r="E118" s="127" t="s">
        <v>3798</v>
      </c>
      <c r="F118" s="127" t="s">
        <v>3799</v>
      </c>
      <c r="I118" s="120"/>
      <c r="J118" s="128">
        <f>BK118</f>
        <v>0</v>
      </c>
      <c r="L118" s="117"/>
      <c r="M118" s="122"/>
      <c r="P118" s="123">
        <f>SUM(P119:P120)</f>
        <v>0</v>
      </c>
      <c r="R118" s="123">
        <f>SUM(R119:R120)</f>
        <v>0</v>
      </c>
      <c r="T118" s="124">
        <f>SUM(T119:T120)</f>
        <v>0</v>
      </c>
      <c r="AR118" s="118" t="s">
        <v>244</v>
      </c>
      <c r="AT118" s="125" t="s">
        <v>75</v>
      </c>
      <c r="AU118" s="125" t="s">
        <v>84</v>
      </c>
      <c r="AY118" s="118" t="s">
        <v>223</v>
      </c>
      <c r="BK118" s="126">
        <f>SUM(BK119:BK120)</f>
        <v>0</v>
      </c>
    </row>
    <row r="119" spans="2:65" s="1" customFormat="1" ht="16.5" customHeight="1">
      <c r="B119" s="34"/>
      <c r="C119" s="129" t="s">
        <v>328</v>
      </c>
      <c r="D119" s="129" t="s">
        <v>227</v>
      </c>
      <c r="E119" s="130" t="s">
        <v>3800</v>
      </c>
      <c r="F119" s="131" t="s">
        <v>3801</v>
      </c>
      <c r="G119" s="132" t="s">
        <v>3767</v>
      </c>
      <c r="H119" s="133">
        <v>1</v>
      </c>
      <c r="I119" s="134"/>
      <c r="J119" s="135">
        <f>ROUND(I119*H119,2)</f>
        <v>0</v>
      </c>
      <c r="K119" s="131" t="s">
        <v>19</v>
      </c>
      <c r="L119" s="34"/>
      <c r="M119" s="136" t="s">
        <v>19</v>
      </c>
      <c r="N119" s="137" t="s">
        <v>47</v>
      </c>
      <c r="P119" s="138">
        <f>O119*H119</f>
        <v>0</v>
      </c>
      <c r="Q119" s="138">
        <v>0</v>
      </c>
      <c r="R119" s="138">
        <f>Q119*H119</f>
        <v>0</v>
      </c>
      <c r="S119" s="138">
        <v>0</v>
      </c>
      <c r="T119" s="139">
        <f>S119*H119</f>
        <v>0</v>
      </c>
      <c r="AR119" s="140" t="s">
        <v>3781</v>
      </c>
      <c r="AT119" s="140" t="s">
        <v>227</v>
      </c>
      <c r="AU119" s="140" t="s">
        <v>87</v>
      </c>
      <c r="AY119" s="18" t="s">
        <v>223</v>
      </c>
      <c r="BE119" s="141">
        <f>IF(N119="základní",J119,0)</f>
        <v>0</v>
      </c>
      <c r="BF119" s="141">
        <f>IF(N119="snížená",J119,0)</f>
        <v>0</v>
      </c>
      <c r="BG119" s="141">
        <f>IF(N119="zákl. přenesená",J119,0)</f>
        <v>0</v>
      </c>
      <c r="BH119" s="141">
        <f>IF(N119="sníž. přenesená",J119,0)</f>
        <v>0</v>
      </c>
      <c r="BI119" s="141">
        <f>IF(N119="nulová",J119,0)</f>
        <v>0</v>
      </c>
      <c r="BJ119" s="18" t="s">
        <v>84</v>
      </c>
      <c r="BK119" s="141">
        <f>ROUND(I119*H119,2)</f>
        <v>0</v>
      </c>
      <c r="BL119" s="18" t="s">
        <v>3781</v>
      </c>
      <c r="BM119" s="140" t="s">
        <v>3865</v>
      </c>
    </row>
    <row r="120" spans="2:65" s="1" customFormat="1" ht="29.25">
      <c r="B120" s="34"/>
      <c r="D120" s="143" t="s">
        <v>1024</v>
      </c>
      <c r="F120" s="187" t="s">
        <v>3803</v>
      </c>
      <c r="I120" s="165"/>
      <c r="L120" s="34"/>
      <c r="M120" s="166"/>
      <c r="T120" s="55"/>
      <c r="AT120" s="18" t="s">
        <v>1024</v>
      </c>
      <c r="AU120" s="18" t="s">
        <v>87</v>
      </c>
    </row>
    <row r="121" spans="2:65" s="11" customFormat="1" ht="22.9" customHeight="1">
      <c r="B121" s="117"/>
      <c r="D121" s="118" t="s">
        <v>75</v>
      </c>
      <c r="E121" s="127" t="s">
        <v>3804</v>
      </c>
      <c r="F121" s="127" t="s">
        <v>3805</v>
      </c>
      <c r="I121" s="120"/>
      <c r="J121" s="128">
        <f>BK121</f>
        <v>0</v>
      </c>
      <c r="L121" s="117"/>
      <c r="M121" s="122"/>
      <c r="P121" s="123">
        <f>SUM(P122:P123)</f>
        <v>0</v>
      </c>
      <c r="R121" s="123">
        <f>SUM(R122:R123)</f>
        <v>0</v>
      </c>
      <c r="T121" s="124">
        <f>SUM(T122:T123)</f>
        <v>0</v>
      </c>
      <c r="AR121" s="118" t="s">
        <v>244</v>
      </c>
      <c r="AT121" s="125" t="s">
        <v>75</v>
      </c>
      <c r="AU121" s="125" t="s">
        <v>84</v>
      </c>
      <c r="AY121" s="118" t="s">
        <v>223</v>
      </c>
      <c r="BK121" s="126">
        <f>SUM(BK122:BK123)</f>
        <v>0</v>
      </c>
    </row>
    <row r="122" spans="2:65" s="1" customFormat="1" ht="16.5" customHeight="1">
      <c r="B122" s="34"/>
      <c r="C122" s="129" t="s">
        <v>334</v>
      </c>
      <c r="D122" s="129" t="s">
        <v>227</v>
      </c>
      <c r="E122" s="130" t="s">
        <v>3806</v>
      </c>
      <c r="F122" s="131" t="s">
        <v>3805</v>
      </c>
      <c r="G122" s="132" t="s">
        <v>3767</v>
      </c>
      <c r="H122" s="133">
        <v>1</v>
      </c>
      <c r="I122" s="134"/>
      <c r="J122" s="135">
        <f>ROUND(I122*H122,2)</f>
        <v>0</v>
      </c>
      <c r="K122" s="131" t="s">
        <v>19</v>
      </c>
      <c r="L122" s="34"/>
      <c r="M122" s="136" t="s">
        <v>19</v>
      </c>
      <c r="N122" s="137" t="s">
        <v>47</v>
      </c>
      <c r="P122" s="138">
        <f>O122*H122</f>
        <v>0</v>
      </c>
      <c r="Q122" s="138">
        <v>0</v>
      </c>
      <c r="R122" s="138">
        <f>Q122*H122</f>
        <v>0</v>
      </c>
      <c r="S122" s="138">
        <v>0</v>
      </c>
      <c r="T122" s="139">
        <f>S122*H122</f>
        <v>0</v>
      </c>
      <c r="AR122" s="140" t="s">
        <v>232</v>
      </c>
      <c r="AT122" s="140" t="s">
        <v>227</v>
      </c>
      <c r="AU122" s="140" t="s">
        <v>87</v>
      </c>
      <c r="AY122" s="18" t="s">
        <v>223</v>
      </c>
      <c r="BE122" s="141">
        <f>IF(N122="základní",J122,0)</f>
        <v>0</v>
      </c>
      <c r="BF122" s="141">
        <f>IF(N122="snížená",J122,0)</f>
        <v>0</v>
      </c>
      <c r="BG122" s="141">
        <f>IF(N122="zákl. přenesená",J122,0)</f>
        <v>0</v>
      </c>
      <c r="BH122" s="141">
        <f>IF(N122="sníž. přenesená",J122,0)</f>
        <v>0</v>
      </c>
      <c r="BI122" s="141">
        <f>IF(N122="nulová",J122,0)</f>
        <v>0</v>
      </c>
      <c r="BJ122" s="18" t="s">
        <v>84</v>
      </c>
      <c r="BK122" s="141">
        <f>ROUND(I122*H122,2)</f>
        <v>0</v>
      </c>
      <c r="BL122" s="18" t="s">
        <v>232</v>
      </c>
      <c r="BM122" s="140" t="s">
        <v>411</v>
      </c>
    </row>
    <row r="123" spans="2:65" s="1" customFormat="1" ht="136.5">
      <c r="B123" s="34"/>
      <c r="D123" s="143" t="s">
        <v>1024</v>
      </c>
      <c r="F123" s="187" t="s">
        <v>3866</v>
      </c>
      <c r="I123" s="165"/>
      <c r="L123" s="34"/>
      <c r="M123" s="166"/>
      <c r="T123" s="55"/>
      <c r="AT123" s="18" t="s">
        <v>1024</v>
      </c>
      <c r="AU123" s="18" t="s">
        <v>87</v>
      </c>
    </row>
    <row r="124" spans="2:65" s="11" customFormat="1" ht="22.9" customHeight="1">
      <c r="B124" s="117"/>
      <c r="D124" s="118" t="s">
        <v>75</v>
      </c>
      <c r="E124" s="127" t="s">
        <v>3808</v>
      </c>
      <c r="F124" s="127" t="s">
        <v>3406</v>
      </c>
      <c r="I124" s="120"/>
      <c r="J124" s="128">
        <f>BK124</f>
        <v>0</v>
      </c>
      <c r="L124" s="117"/>
      <c r="M124" s="122"/>
      <c r="P124" s="123">
        <f>SUM(P125:P128)</f>
        <v>0</v>
      </c>
      <c r="R124" s="123">
        <f>SUM(R125:R128)</f>
        <v>0</v>
      </c>
      <c r="T124" s="124">
        <f>SUM(T125:T128)</f>
        <v>0</v>
      </c>
      <c r="AR124" s="118" t="s">
        <v>244</v>
      </c>
      <c r="AT124" s="125" t="s">
        <v>75</v>
      </c>
      <c r="AU124" s="125" t="s">
        <v>84</v>
      </c>
      <c r="AY124" s="118" t="s">
        <v>223</v>
      </c>
      <c r="BK124" s="126">
        <f>SUM(BK125:BK128)</f>
        <v>0</v>
      </c>
    </row>
    <row r="125" spans="2:65" s="1" customFormat="1" ht="16.5" customHeight="1">
      <c r="B125" s="34"/>
      <c r="C125" s="129" t="s">
        <v>340</v>
      </c>
      <c r="D125" s="129" t="s">
        <v>227</v>
      </c>
      <c r="E125" s="130" t="s">
        <v>3809</v>
      </c>
      <c r="F125" s="131" t="s">
        <v>3810</v>
      </c>
      <c r="G125" s="132" t="s">
        <v>3767</v>
      </c>
      <c r="H125" s="133">
        <v>1</v>
      </c>
      <c r="I125" s="134"/>
      <c r="J125" s="135">
        <f>ROUND(I125*H125,2)</f>
        <v>0</v>
      </c>
      <c r="K125" s="131" t="s">
        <v>19</v>
      </c>
      <c r="L125" s="34"/>
      <c r="M125" s="136" t="s">
        <v>19</v>
      </c>
      <c r="N125" s="137" t="s">
        <v>47</v>
      </c>
      <c r="P125" s="138">
        <f>O125*H125</f>
        <v>0</v>
      </c>
      <c r="Q125" s="138">
        <v>0</v>
      </c>
      <c r="R125" s="138">
        <f>Q125*H125</f>
        <v>0</v>
      </c>
      <c r="S125" s="138">
        <v>0</v>
      </c>
      <c r="T125" s="139">
        <f>S125*H125</f>
        <v>0</v>
      </c>
      <c r="AR125" s="140" t="s">
        <v>232</v>
      </c>
      <c r="AT125" s="140" t="s">
        <v>227</v>
      </c>
      <c r="AU125" s="140" t="s">
        <v>87</v>
      </c>
      <c r="AY125" s="18" t="s">
        <v>223</v>
      </c>
      <c r="BE125" s="141">
        <f>IF(N125="základní",J125,0)</f>
        <v>0</v>
      </c>
      <c r="BF125" s="141">
        <f>IF(N125="snížená",J125,0)</f>
        <v>0</v>
      </c>
      <c r="BG125" s="141">
        <f>IF(N125="zákl. přenesená",J125,0)</f>
        <v>0</v>
      </c>
      <c r="BH125" s="141">
        <f>IF(N125="sníž. přenesená",J125,0)</f>
        <v>0</v>
      </c>
      <c r="BI125" s="141">
        <f>IF(N125="nulová",J125,0)</f>
        <v>0</v>
      </c>
      <c r="BJ125" s="18" t="s">
        <v>84</v>
      </c>
      <c r="BK125" s="141">
        <f>ROUND(I125*H125,2)</f>
        <v>0</v>
      </c>
      <c r="BL125" s="18" t="s">
        <v>232</v>
      </c>
      <c r="BM125" s="140" t="s">
        <v>421</v>
      </c>
    </row>
    <row r="126" spans="2:65" s="1" customFormat="1" ht="48.75">
      <c r="B126" s="34"/>
      <c r="D126" s="143" t="s">
        <v>1024</v>
      </c>
      <c r="F126" s="187" t="s">
        <v>3811</v>
      </c>
      <c r="I126" s="165"/>
      <c r="L126" s="34"/>
      <c r="M126" s="166"/>
      <c r="T126" s="55"/>
      <c r="AT126" s="18" t="s">
        <v>1024</v>
      </c>
      <c r="AU126" s="18" t="s">
        <v>87</v>
      </c>
    </row>
    <row r="127" spans="2:65" s="1" customFormat="1" ht="16.5" customHeight="1">
      <c r="B127" s="34"/>
      <c r="C127" s="129" t="s">
        <v>346</v>
      </c>
      <c r="D127" s="129" t="s">
        <v>227</v>
      </c>
      <c r="E127" s="130" t="s">
        <v>3816</v>
      </c>
      <c r="F127" s="131" t="s">
        <v>3817</v>
      </c>
      <c r="G127" s="132" t="s">
        <v>3767</v>
      </c>
      <c r="H127" s="133">
        <v>1</v>
      </c>
      <c r="I127" s="134"/>
      <c r="J127" s="135">
        <f>ROUND(I127*H127,2)</f>
        <v>0</v>
      </c>
      <c r="K127" s="131" t="s">
        <v>19</v>
      </c>
      <c r="L127" s="34"/>
      <c r="M127" s="136" t="s">
        <v>19</v>
      </c>
      <c r="N127" s="137" t="s">
        <v>47</v>
      </c>
      <c r="P127" s="138">
        <f>O127*H127</f>
        <v>0</v>
      </c>
      <c r="Q127" s="138">
        <v>0</v>
      </c>
      <c r="R127" s="138">
        <f>Q127*H127</f>
        <v>0</v>
      </c>
      <c r="S127" s="138">
        <v>0</v>
      </c>
      <c r="T127" s="139">
        <f>S127*H127</f>
        <v>0</v>
      </c>
      <c r="AR127" s="140" t="s">
        <v>232</v>
      </c>
      <c r="AT127" s="140" t="s">
        <v>227</v>
      </c>
      <c r="AU127" s="140" t="s">
        <v>87</v>
      </c>
      <c r="AY127" s="18" t="s">
        <v>223</v>
      </c>
      <c r="BE127" s="141">
        <f>IF(N127="základní",J127,0)</f>
        <v>0</v>
      </c>
      <c r="BF127" s="141">
        <f>IF(N127="snížená",J127,0)</f>
        <v>0</v>
      </c>
      <c r="BG127" s="141">
        <f>IF(N127="zákl. přenesená",J127,0)</f>
        <v>0</v>
      </c>
      <c r="BH127" s="141">
        <f>IF(N127="sníž. přenesená",J127,0)</f>
        <v>0</v>
      </c>
      <c r="BI127" s="141">
        <f>IF(N127="nulová",J127,0)</f>
        <v>0</v>
      </c>
      <c r="BJ127" s="18" t="s">
        <v>84</v>
      </c>
      <c r="BK127" s="141">
        <f>ROUND(I127*H127,2)</f>
        <v>0</v>
      </c>
      <c r="BL127" s="18" t="s">
        <v>232</v>
      </c>
      <c r="BM127" s="140" t="s">
        <v>433</v>
      </c>
    </row>
    <row r="128" spans="2:65" s="1" customFormat="1" ht="39">
      <c r="B128" s="34"/>
      <c r="D128" s="143" t="s">
        <v>1024</v>
      </c>
      <c r="F128" s="187" t="s">
        <v>3818</v>
      </c>
      <c r="I128" s="165"/>
      <c r="L128" s="34"/>
      <c r="M128" s="166"/>
      <c r="T128" s="55"/>
      <c r="AT128" s="18" t="s">
        <v>1024</v>
      </c>
      <c r="AU128" s="18" t="s">
        <v>87</v>
      </c>
    </row>
    <row r="129" spans="2:65" s="11" customFormat="1" ht="22.9" customHeight="1">
      <c r="B129" s="117"/>
      <c r="D129" s="118" t="s">
        <v>75</v>
      </c>
      <c r="E129" s="127" t="s">
        <v>3825</v>
      </c>
      <c r="F129" s="127" t="s">
        <v>3826</v>
      </c>
      <c r="I129" s="120"/>
      <c r="J129" s="128">
        <f>BK129</f>
        <v>0</v>
      </c>
      <c r="L129" s="117"/>
      <c r="M129" s="122"/>
      <c r="P129" s="123">
        <f>SUM(P130:P135)</f>
        <v>0</v>
      </c>
      <c r="R129" s="123">
        <f>SUM(R130:R135)</f>
        <v>0</v>
      </c>
      <c r="T129" s="124">
        <f>SUM(T130:T135)</f>
        <v>0</v>
      </c>
      <c r="AR129" s="118" t="s">
        <v>84</v>
      </c>
      <c r="AT129" s="125" t="s">
        <v>75</v>
      </c>
      <c r="AU129" s="125" t="s">
        <v>84</v>
      </c>
      <c r="AY129" s="118" t="s">
        <v>223</v>
      </c>
      <c r="BK129" s="126">
        <f>SUM(BK130:BK135)</f>
        <v>0</v>
      </c>
    </row>
    <row r="130" spans="2:65" s="1" customFormat="1" ht="16.5" customHeight="1">
      <c r="B130" s="34"/>
      <c r="C130" s="129" t="s">
        <v>353</v>
      </c>
      <c r="D130" s="129" t="s">
        <v>227</v>
      </c>
      <c r="E130" s="130" t="s">
        <v>3827</v>
      </c>
      <c r="F130" s="131" t="s">
        <v>3828</v>
      </c>
      <c r="G130" s="132" t="s">
        <v>230</v>
      </c>
      <c r="H130" s="133">
        <v>50</v>
      </c>
      <c r="I130" s="134"/>
      <c r="J130" s="135">
        <f>ROUND(I130*H130,2)</f>
        <v>0</v>
      </c>
      <c r="K130" s="131" t="s">
        <v>19</v>
      </c>
      <c r="L130" s="34"/>
      <c r="M130" s="136" t="s">
        <v>19</v>
      </c>
      <c r="N130" s="137" t="s">
        <v>47</v>
      </c>
      <c r="P130" s="138">
        <f>O130*H130</f>
        <v>0</v>
      </c>
      <c r="Q130" s="138">
        <v>0</v>
      </c>
      <c r="R130" s="138">
        <f>Q130*H130</f>
        <v>0</v>
      </c>
      <c r="S130" s="138">
        <v>0</v>
      </c>
      <c r="T130" s="139">
        <f>S130*H130</f>
        <v>0</v>
      </c>
      <c r="AR130" s="140" t="s">
        <v>3781</v>
      </c>
      <c r="AT130" s="140" t="s">
        <v>227</v>
      </c>
      <c r="AU130" s="140" t="s">
        <v>87</v>
      </c>
      <c r="AY130" s="18" t="s">
        <v>223</v>
      </c>
      <c r="BE130" s="141">
        <f>IF(N130="základní",J130,0)</f>
        <v>0</v>
      </c>
      <c r="BF130" s="141">
        <f>IF(N130="snížená",J130,0)</f>
        <v>0</v>
      </c>
      <c r="BG130" s="141">
        <f>IF(N130="zákl. přenesená",J130,0)</f>
        <v>0</v>
      </c>
      <c r="BH130" s="141">
        <f>IF(N130="sníž. přenesená",J130,0)</f>
        <v>0</v>
      </c>
      <c r="BI130" s="141">
        <f>IF(N130="nulová",J130,0)</f>
        <v>0</v>
      </c>
      <c r="BJ130" s="18" t="s">
        <v>84</v>
      </c>
      <c r="BK130" s="141">
        <f>ROUND(I130*H130,2)</f>
        <v>0</v>
      </c>
      <c r="BL130" s="18" t="s">
        <v>3781</v>
      </c>
      <c r="BM130" s="140" t="s">
        <v>3829</v>
      </c>
    </row>
    <row r="131" spans="2:65" s="13" customFormat="1" ht="11.25">
      <c r="B131" s="149"/>
      <c r="D131" s="143" t="s">
        <v>249</v>
      </c>
      <c r="E131" s="150" t="s">
        <v>19</v>
      </c>
      <c r="F131" s="151" t="s">
        <v>3830</v>
      </c>
      <c r="H131" s="152">
        <v>50</v>
      </c>
      <c r="I131" s="153"/>
      <c r="L131" s="149"/>
      <c r="M131" s="154"/>
      <c r="T131" s="155"/>
      <c r="AT131" s="150" t="s">
        <v>249</v>
      </c>
      <c r="AU131" s="150" t="s">
        <v>87</v>
      </c>
      <c r="AV131" s="13" t="s">
        <v>87</v>
      </c>
      <c r="AW131" s="13" t="s">
        <v>37</v>
      </c>
      <c r="AX131" s="13" t="s">
        <v>84</v>
      </c>
      <c r="AY131" s="150" t="s">
        <v>223</v>
      </c>
    </row>
    <row r="132" spans="2:65" s="1" customFormat="1" ht="37.9" customHeight="1">
      <c r="B132" s="34"/>
      <c r="C132" s="129" t="s">
        <v>361</v>
      </c>
      <c r="D132" s="129" t="s">
        <v>227</v>
      </c>
      <c r="E132" s="130" t="s">
        <v>3867</v>
      </c>
      <c r="F132" s="131" t="s">
        <v>3868</v>
      </c>
      <c r="G132" s="132" t="s">
        <v>3767</v>
      </c>
      <c r="H132" s="133">
        <v>1</v>
      </c>
      <c r="I132" s="134"/>
      <c r="J132" s="135">
        <f>ROUND(I132*H132,2)</f>
        <v>0</v>
      </c>
      <c r="K132" s="131" t="s">
        <v>19</v>
      </c>
      <c r="L132" s="34"/>
      <c r="M132" s="136" t="s">
        <v>19</v>
      </c>
      <c r="N132" s="137" t="s">
        <v>47</v>
      </c>
      <c r="P132" s="138">
        <f>O132*H132</f>
        <v>0</v>
      </c>
      <c r="Q132" s="138">
        <v>0</v>
      </c>
      <c r="R132" s="138">
        <f>Q132*H132</f>
        <v>0</v>
      </c>
      <c r="S132" s="138">
        <v>0</v>
      </c>
      <c r="T132" s="139">
        <f>S132*H132</f>
        <v>0</v>
      </c>
      <c r="AR132" s="140" t="s">
        <v>3781</v>
      </c>
      <c r="AT132" s="140" t="s">
        <v>227</v>
      </c>
      <c r="AU132" s="140" t="s">
        <v>87</v>
      </c>
      <c r="AY132" s="18" t="s">
        <v>223</v>
      </c>
      <c r="BE132" s="141">
        <f>IF(N132="základní",J132,0)</f>
        <v>0</v>
      </c>
      <c r="BF132" s="141">
        <f>IF(N132="snížená",J132,0)</f>
        <v>0</v>
      </c>
      <c r="BG132" s="141">
        <f>IF(N132="zákl. přenesená",J132,0)</f>
        <v>0</v>
      </c>
      <c r="BH132" s="141">
        <f>IF(N132="sníž. přenesená",J132,0)</f>
        <v>0</v>
      </c>
      <c r="BI132" s="141">
        <f>IF(N132="nulová",J132,0)</f>
        <v>0</v>
      </c>
      <c r="BJ132" s="18" t="s">
        <v>84</v>
      </c>
      <c r="BK132" s="141">
        <f>ROUND(I132*H132,2)</f>
        <v>0</v>
      </c>
      <c r="BL132" s="18" t="s">
        <v>3781</v>
      </c>
      <c r="BM132" s="140" t="s">
        <v>3869</v>
      </c>
    </row>
    <row r="133" spans="2:65" s="1" customFormat="1" ht="48.75">
      <c r="B133" s="34"/>
      <c r="D133" s="143" t="s">
        <v>1024</v>
      </c>
      <c r="F133" s="187" t="s">
        <v>3870</v>
      </c>
      <c r="I133" s="165"/>
      <c r="L133" s="34"/>
      <c r="M133" s="166"/>
      <c r="T133" s="55"/>
      <c r="AT133" s="18" t="s">
        <v>1024</v>
      </c>
      <c r="AU133" s="18" t="s">
        <v>87</v>
      </c>
    </row>
    <row r="134" spans="2:65" s="1" customFormat="1" ht="24.2" customHeight="1">
      <c r="B134" s="34"/>
      <c r="C134" s="129" t="s">
        <v>369</v>
      </c>
      <c r="D134" s="129" t="s">
        <v>227</v>
      </c>
      <c r="E134" s="130" t="s">
        <v>3779</v>
      </c>
      <c r="F134" s="131" t="s">
        <v>3871</v>
      </c>
      <c r="G134" s="132" t="s">
        <v>3767</v>
      </c>
      <c r="H134" s="133">
        <v>1</v>
      </c>
      <c r="I134" s="134"/>
      <c r="J134" s="135">
        <f>ROUND(I134*H134,2)</f>
        <v>0</v>
      </c>
      <c r="K134" s="131" t="s">
        <v>19</v>
      </c>
      <c r="L134" s="34"/>
      <c r="M134" s="136" t="s">
        <v>19</v>
      </c>
      <c r="N134" s="137" t="s">
        <v>47</v>
      </c>
      <c r="P134" s="138">
        <f>O134*H134</f>
        <v>0</v>
      </c>
      <c r="Q134" s="138">
        <v>0</v>
      </c>
      <c r="R134" s="138">
        <f>Q134*H134</f>
        <v>0</v>
      </c>
      <c r="S134" s="138">
        <v>0</v>
      </c>
      <c r="T134" s="139">
        <f>S134*H134</f>
        <v>0</v>
      </c>
      <c r="AR134" s="140" t="s">
        <v>3781</v>
      </c>
      <c r="AT134" s="140" t="s">
        <v>227</v>
      </c>
      <c r="AU134" s="140" t="s">
        <v>87</v>
      </c>
      <c r="AY134" s="18" t="s">
        <v>223</v>
      </c>
      <c r="BE134" s="141">
        <f>IF(N134="základní",J134,0)</f>
        <v>0</v>
      </c>
      <c r="BF134" s="141">
        <f>IF(N134="snížená",J134,0)</f>
        <v>0</v>
      </c>
      <c r="BG134" s="141">
        <f>IF(N134="zákl. přenesená",J134,0)</f>
        <v>0</v>
      </c>
      <c r="BH134" s="141">
        <f>IF(N134="sníž. přenesená",J134,0)</f>
        <v>0</v>
      </c>
      <c r="BI134" s="141">
        <f>IF(N134="nulová",J134,0)</f>
        <v>0</v>
      </c>
      <c r="BJ134" s="18" t="s">
        <v>84</v>
      </c>
      <c r="BK134" s="141">
        <f>ROUND(I134*H134,2)</f>
        <v>0</v>
      </c>
      <c r="BL134" s="18" t="s">
        <v>3781</v>
      </c>
      <c r="BM134" s="140" t="s">
        <v>3872</v>
      </c>
    </row>
    <row r="135" spans="2:65" s="1" customFormat="1" ht="58.5">
      <c r="B135" s="34"/>
      <c r="D135" s="143" t="s">
        <v>1024</v>
      </c>
      <c r="F135" s="187" t="s">
        <v>3873</v>
      </c>
      <c r="I135" s="165"/>
      <c r="L135" s="34"/>
      <c r="M135" s="184"/>
      <c r="N135" s="185"/>
      <c r="O135" s="185"/>
      <c r="P135" s="185"/>
      <c r="Q135" s="185"/>
      <c r="R135" s="185"/>
      <c r="S135" s="185"/>
      <c r="T135" s="186"/>
      <c r="AT135" s="18" t="s">
        <v>1024</v>
      </c>
      <c r="AU135" s="18" t="s">
        <v>87</v>
      </c>
    </row>
    <row r="136" spans="2:65" s="1" customFormat="1" ht="6.95" customHeight="1">
      <c r="B136" s="43"/>
      <c r="C136" s="44"/>
      <c r="D136" s="44"/>
      <c r="E136" s="44"/>
      <c r="F136" s="44"/>
      <c r="G136" s="44"/>
      <c r="H136" s="44"/>
      <c r="I136" s="44"/>
      <c r="J136" s="44"/>
      <c r="K136" s="44"/>
      <c r="L136" s="34"/>
    </row>
  </sheetData>
  <sheetProtection algorithmName="SHA-512" hashValue="C2P8WvA9Egq/g803bK3WQx4SnN0cJFSDqjOaTuMDv9O0Yg5OSGzOjiJLOwUa/Dwrtun6DP3JvAX8x/4aF8/SGw==" saltValue="JPUKTL5+3FYHsmeefzs9HAfbOoja05M3mAFpbQ+r+CJOm92DPsAYRTQNaKhOei0eopTnXKryIplgWvCsoRZ+kQ==" spinCount="100000" sheet="1" objects="1" scenarios="1" formatColumns="0" formatRows="0" autoFilter="0"/>
  <autoFilter ref="C87:K135" xr:uid="{00000000-0009-0000-0000-00001D000000}"/>
  <mergeCells count="9">
    <mergeCell ref="E50:H50"/>
    <mergeCell ref="E78:H78"/>
    <mergeCell ref="E80:H80"/>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K219"/>
  <sheetViews>
    <sheetView showGridLines="0" topLeftCell="A43" zoomScale="110" zoomScaleNormal="110" workbookViewId="0"/>
  </sheetViews>
  <sheetFormatPr defaultRowHeight="15"/>
  <cols>
    <col min="1" max="1" width="8.33203125" style="198" customWidth="1"/>
    <col min="2" max="2" width="1.6640625" style="198" customWidth="1"/>
    <col min="3" max="4" width="5" style="198" customWidth="1"/>
    <col min="5" max="5" width="11.6640625" style="198" customWidth="1"/>
    <col min="6" max="6" width="9.1640625" style="198" customWidth="1"/>
    <col min="7" max="7" width="5" style="198" customWidth="1"/>
    <col min="8" max="8" width="77.83203125" style="198" customWidth="1"/>
    <col min="9" max="10" width="20" style="198" customWidth="1"/>
    <col min="11" max="11" width="1.6640625" style="198" customWidth="1"/>
  </cols>
  <sheetData>
    <row r="1" spans="2:11" customFormat="1" ht="37.5" customHeight="1"/>
    <row r="2" spans="2:11" customFormat="1" ht="7.5" customHeight="1">
      <c r="B2" s="199"/>
      <c r="C2" s="200"/>
      <c r="D2" s="200"/>
      <c r="E2" s="200"/>
      <c r="F2" s="200"/>
      <c r="G2" s="200"/>
      <c r="H2" s="200"/>
      <c r="I2" s="200"/>
      <c r="J2" s="200"/>
      <c r="K2" s="201"/>
    </row>
    <row r="3" spans="2:11" s="16" customFormat="1" ht="45" customHeight="1">
      <c r="B3" s="202"/>
      <c r="C3" s="326" t="s">
        <v>3874</v>
      </c>
      <c r="D3" s="326"/>
      <c r="E3" s="326"/>
      <c r="F3" s="326"/>
      <c r="G3" s="326"/>
      <c r="H3" s="326"/>
      <c r="I3" s="326"/>
      <c r="J3" s="326"/>
      <c r="K3" s="203"/>
    </row>
    <row r="4" spans="2:11" customFormat="1" ht="25.5" customHeight="1">
      <c r="B4" s="204"/>
      <c r="C4" s="325" t="s">
        <v>3875</v>
      </c>
      <c r="D4" s="325"/>
      <c r="E4" s="325"/>
      <c r="F4" s="325"/>
      <c r="G4" s="325"/>
      <c r="H4" s="325"/>
      <c r="I4" s="325"/>
      <c r="J4" s="325"/>
      <c r="K4" s="205"/>
    </row>
    <row r="5" spans="2:11" customFormat="1" ht="5.25" customHeight="1">
      <c r="B5" s="204"/>
      <c r="C5" s="206"/>
      <c r="D5" s="206"/>
      <c r="E5" s="206"/>
      <c r="F5" s="206"/>
      <c r="G5" s="206"/>
      <c r="H5" s="206"/>
      <c r="I5" s="206"/>
      <c r="J5" s="206"/>
      <c r="K5" s="205"/>
    </row>
    <row r="6" spans="2:11" customFormat="1" ht="15" customHeight="1">
      <c r="B6" s="204"/>
      <c r="C6" s="324" t="s">
        <v>3876</v>
      </c>
      <c r="D6" s="324"/>
      <c r="E6" s="324"/>
      <c r="F6" s="324"/>
      <c r="G6" s="324"/>
      <c r="H6" s="324"/>
      <c r="I6" s="324"/>
      <c r="J6" s="324"/>
      <c r="K6" s="205"/>
    </row>
    <row r="7" spans="2:11" customFormat="1" ht="15" customHeight="1">
      <c r="B7" s="208"/>
      <c r="C7" s="324" t="s">
        <v>3877</v>
      </c>
      <c r="D7" s="324"/>
      <c r="E7" s="324"/>
      <c r="F7" s="324"/>
      <c r="G7" s="324"/>
      <c r="H7" s="324"/>
      <c r="I7" s="324"/>
      <c r="J7" s="324"/>
      <c r="K7" s="205"/>
    </row>
    <row r="8" spans="2:11" customFormat="1" ht="12.75" customHeight="1">
      <c r="B8" s="208"/>
      <c r="C8" s="207"/>
      <c r="D8" s="207"/>
      <c r="E8" s="207"/>
      <c r="F8" s="207"/>
      <c r="G8" s="207"/>
      <c r="H8" s="207"/>
      <c r="I8" s="207"/>
      <c r="J8" s="207"/>
      <c r="K8" s="205"/>
    </row>
    <row r="9" spans="2:11" customFormat="1" ht="15" customHeight="1">
      <c r="B9" s="208"/>
      <c r="C9" s="324" t="s">
        <v>3878</v>
      </c>
      <c r="D9" s="324"/>
      <c r="E9" s="324"/>
      <c r="F9" s="324"/>
      <c r="G9" s="324"/>
      <c r="H9" s="324"/>
      <c r="I9" s="324"/>
      <c r="J9" s="324"/>
      <c r="K9" s="205"/>
    </row>
    <row r="10" spans="2:11" customFormat="1" ht="15" customHeight="1">
      <c r="B10" s="208"/>
      <c r="C10" s="207"/>
      <c r="D10" s="324" t="s">
        <v>3879</v>
      </c>
      <c r="E10" s="324"/>
      <c r="F10" s="324"/>
      <c r="G10" s="324"/>
      <c r="H10" s="324"/>
      <c r="I10" s="324"/>
      <c r="J10" s="324"/>
      <c r="K10" s="205"/>
    </row>
    <row r="11" spans="2:11" customFormat="1" ht="15" customHeight="1">
      <c r="B11" s="208"/>
      <c r="C11" s="209"/>
      <c r="D11" s="324" t="s">
        <v>3880</v>
      </c>
      <c r="E11" s="324"/>
      <c r="F11" s="324"/>
      <c r="G11" s="324"/>
      <c r="H11" s="324"/>
      <c r="I11" s="324"/>
      <c r="J11" s="324"/>
      <c r="K11" s="205"/>
    </row>
    <row r="12" spans="2:11" customFormat="1" ht="15" customHeight="1">
      <c r="B12" s="208"/>
      <c r="C12" s="209"/>
      <c r="D12" s="207"/>
      <c r="E12" s="207"/>
      <c r="F12" s="207"/>
      <c r="G12" s="207"/>
      <c r="H12" s="207"/>
      <c r="I12" s="207"/>
      <c r="J12" s="207"/>
      <c r="K12" s="205"/>
    </row>
    <row r="13" spans="2:11" customFormat="1" ht="15" customHeight="1">
      <c r="B13" s="208"/>
      <c r="C13" s="209"/>
      <c r="D13" s="210" t="s">
        <v>3881</v>
      </c>
      <c r="E13" s="207"/>
      <c r="F13" s="207"/>
      <c r="G13" s="207"/>
      <c r="H13" s="207"/>
      <c r="I13" s="207"/>
      <c r="J13" s="207"/>
      <c r="K13" s="205"/>
    </row>
    <row r="14" spans="2:11" customFormat="1" ht="12.75" customHeight="1">
      <c r="B14" s="208"/>
      <c r="C14" s="209"/>
      <c r="D14" s="209"/>
      <c r="E14" s="209"/>
      <c r="F14" s="209"/>
      <c r="G14" s="209"/>
      <c r="H14" s="209"/>
      <c r="I14" s="209"/>
      <c r="J14" s="209"/>
      <c r="K14" s="205"/>
    </row>
    <row r="15" spans="2:11" customFormat="1" ht="15" customHeight="1">
      <c r="B15" s="208"/>
      <c r="C15" s="209"/>
      <c r="D15" s="324" t="s">
        <v>3882</v>
      </c>
      <c r="E15" s="324"/>
      <c r="F15" s="324"/>
      <c r="G15" s="324"/>
      <c r="H15" s="324"/>
      <c r="I15" s="324"/>
      <c r="J15" s="324"/>
      <c r="K15" s="205"/>
    </row>
    <row r="16" spans="2:11" customFormat="1" ht="15" customHeight="1">
      <c r="B16" s="208"/>
      <c r="C16" s="209"/>
      <c r="D16" s="324" t="s">
        <v>3883</v>
      </c>
      <c r="E16" s="324"/>
      <c r="F16" s="324"/>
      <c r="G16" s="324"/>
      <c r="H16" s="324"/>
      <c r="I16" s="324"/>
      <c r="J16" s="324"/>
      <c r="K16" s="205"/>
    </row>
    <row r="17" spans="2:11" customFormat="1" ht="15" customHeight="1">
      <c r="B17" s="208"/>
      <c r="C17" s="209"/>
      <c r="D17" s="324" t="s">
        <v>3884</v>
      </c>
      <c r="E17" s="324"/>
      <c r="F17" s="324"/>
      <c r="G17" s="324"/>
      <c r="H17" s="324"/>
      <c r="I17" s="324"/>
      <c r="J17" s="324"/>
      <c r="K17" s="205"/>
    </row>
    <row r="18" spans="2:11" customFormat="1" ht="15" customHeight="1">
      <c r="B18" s="208"/>
      <c r="C18" s="209"/>
      <c r="D18" s="209"/>
      <c r="E18" s="211" t="s">
        <v>83</v>
      </c>
      <c r="F18" s="324" t="s">
        <v>3885</v>
      </c>
      <c r="G18" s="324"/>
      <c r="H18" s="324"/>
      <c r="I18" s="324"/>
      <c r="J18" s="324"/>
      <c r="K18" s="205"/>
    </row>
    <row r="19" spans="2:11" customFormat="1" ht="15" customHeight="1">
      <c r="B19" s="208"/>
      <c r="C19" s="209"/>
      <c r="D19" s="209"/>
      <c r="E19" s="211" t="s">
        <v>3886</v>
      </c>
      <c r="F19" s="324" t="s">
        <v>3887</v>
      </c>
      <c r="G19" s="324"/>
      <c r="H19" s="324"/>
      <c r="I19" s="324"/>
      <c r="J19" s="324"/>
      <c r="K19" s="205"/>
    </row>
    <row r="20" spans="2:11" customFormat="1" ht="15" customHeight="1">
      <c r="B20" s="208"/>
      <c r="C20" s="209"/>
      <c r="D20" s="209"/>
      <c r="E20" s="211" t="s">
        <v>3888</v>
      </c>
      <c r="F20" s="324" t="s">
        <v>3889</v>
      </c>
      <c r="G20" s="324"/>
      <c r="H20" s="324"/>
      <c r="I20" s="324"/>
      <c r="J20" s="324"/>
      <c r="K20" s="205"/>
    </row>
    <row r="21" spans="2:11" customFormat="1" ht="15" customHeight="1">
      <c r="B21" s="208"/>
      <c r="C21" s="209"/>
      <c r="D21" s="209"/>
      <c r="E21" s="211" t="s">
        <v>3890</v>
      </c>
      <c r="F21" s="324" t="s">
        <v>3891</v>
      </c>
      <c r="G21" s="324"/>
      <c r="H21" s="324"/>
      <c r="I21" s="324"/>
      <c r="J21" s="324"/>
      <c r="K21" s="205"/>
    </row>
    <row r="22" spans="2:11" customFormat="1" ht="15" customHeight="1">
      <c r="B22" s="208"/>
      <c r="C22" s="209"/>
      <c r="D22" s="209"/>
      <c r="E22" s="211" t="s">
        <v>3892</v>
      </c>
      <c r="F22" s="324" t="s">
        <v>3893</v>
      </c>
      <c r="G22" s="324"/>
      <c r="H22" s="324"/>
      <c r="I22" s="324"/>
      <c r="J22" s="324"/>
      <c r="K22" s="205"/>
    </row>
    <row r="23" spans="2:11" customFormat="1" ht="15" customHeight="1">
      <c r="B23" s="208"/>
      <c r="C23" s="209"/>
      <c r="D23" s="209"/>
      <c r="E23" s="211" t="s">
        <v>3894</v>
      </c>
      <c r="F23" s="324" t="s">
        <v>3895</v>
      </c>
      <c r="G23" s="324"/>
      <c r="H23" s="324"/>
      <c r="I23" s="324"/>
      <c r="J23" s="324"/>
      <c r="K23" s="205"/>
    </row>
    <row r="24" spans="2:11" customFormat="1" ht="12.75" customHeight="1">
      <c r="B24" s="208"/>
      <c r="C24" s="209"/>
      <c r="D24" s="209"/>
      <c r="E24" s="209"/>
      <c r="F24" s="209"/>
      <c r="G24" s="209"/>
      <c r="H24" s="209"/>
      <c r="I24" s="209"/>
      <c r="J24" s="209"/>
      <c r="K24" s="205"/>
    </row>
    <row r="25" spans="2:11" customFormat="1" ht="15" customHeight="1">
      <c r="B25" s="208"/>
      <c r="C25" s="324" t="s">
        <v>3896</v>
      </c>
      <c r="D25" s="324"/>
      <c r="E25" s="324"/>
      <c r="F25" s="324"/>
      <c r="G25" s="324"/>
      <c r="H25" s="324"/>
      <c r="I25" s="324"/>
      <c r="J25" s="324"/>
      <c r="K25" s="205"/>
    </row>
    <row r="26" spans="2:11" customFormat="1" ht="15" customHeight="1">
      <c r="B26" s="208"/>
      <c r="C26" s="324" t="s">
        <v>3897</v>
      </c>
      <c r="D26" s="324"/>
      <c r="E26" s="324"/>
      <c r="F26" s="324"/>
      <c r="G26" s="324"/>
      <c r="H26" s="324"/>
      <c r="I26" s="324"/>
      <c r="J26" s="324"/>
      <c r="K26" s="205"/>
    </row>
    <row r="27" spans="2:11" customFormat="1" ht="15" customHeight="1">
      <c r="B27" s="208"/>
      <c r="C27" s="207"/>
      <c r="D27" s="324" t="s">
        <v>3898</v>
      </c>
      <c r="E27" s="324"/>
      <c r="F27" s="324"/>
      <c r="G27" s="324"/>
      <c r="H27" s="324"/>
      <c r="I27" s="324"/>
      <c r="J27" s="324"/>
      <c r="K27" s="205"/>
    </row>
    <row r="28" spans="2:11" customFormat="1" ht="15" customHeight="1">
      <c r="B28" s="208"/>
      <c r="C28" s="209"/>
      <c r="D28" s="324" t="s">
        <v>3899</v>
      </c>
      <c r="E28" s="324"/>
      <c r="F28" s="324"/>
      <c r="G28" s="324"/>
      <c r="H28" s="324"/>
      <c r="I28" s="324"/>
      <c r="J28" s="324"/>
      <c r="K28" s="205"/>
    </row>
    <row r="29" spans="2:11" customFormat="1" ht="12.75" customHeight="1">
      <c r="B29" s="208"/>
      <c r="C29" s="209"/>
      <c r="D29" s="209"/>
      <c r="E29" s="209"/>
      <c r="F29" s="209"/>
      <c r="G29" s="209"/>
      <c r="H29" s="209"/>
      <c r="I29" s="209"/>
      <c r="J29" s="209"/>
      <c r="K29" s="205"/>
    </row>
    <row r="30" spans="2:11" customFormat="1" ht="15" customHeight="1">
      <c r="B30" s="208"/>
      <c r="C30" s="209"/>
      <c r="D30" s="324" t="s">
        <v>3900</v>
      </c>
      <c r="E30" s="324"/>
      <c r="F30" s="324"/>
      <c r="G30" s="324"/>
      <c r="H30" s="324"/>
      <c r="I30" s="324"/>
      <c r="J30" s="324"/>
      <c r="K30" s="205"/>
    </row>
    <row r="31" spans="2:11" customFormat="1" ht="15" customHeight="1">
      <c r="B31" s="208"/>
      <c r="C31" s="209"/>
      <c r="D31" s="324" t="s">
        <v>3901</v>
      </c>
      <c r="E31" s="324"/>
      <c r="F31" s="324"/>
      <c r="G31" s="324"/>
      <c r="H31" s="324"/>
      <c r="I31" s="324"/>
      <c r="J31" s="324"/>
      <c r="K31" s="205"/>
    </row>
    <row r="32" spans="2:11" customFormat="1" ht="12.75" customHeight="1">
      <c r="B32" s="208"/>
      <c r="C32" s="209"/>
      <c r="D32" s="209"/>
      <c r="E32" s="209"/>
      <c r="F32" s="209"/>
      <c r="G32" s="209"/>
      <c r="H32" s="209"/>
      <c r="I32" s="209"/>
      <c r="J32" s="209"/>
      <c r="K32" s="205"/>
    </row>
    <row r="33" spans="2:11" customFormat="1" ht="15" customHeight="1">
      <c r="B33" s="208"/>
      <c r="C33" s="209"/>
      <c r="D33" s="324" t="s">
        <v>3902</v>
      </c>
      <c r="E33" s="324"/>
      <c r="F33" s="324"/>
      <c r="G33" s="324"/>
      <c r="H33" s="324"/>
      <c r="I33" s="324"/>
      <c r="J33" s="324"/>
      <c r="K33" s="205"/>
    </row>
    <row r="34" spans="2:11" customFormat="1" ht="15" customHeight="1">
      <c r="B34" s="208"/>
      <c r="C34" s="209"/>
      <c r="D34" s="324" t="s">
        <v>3903</v>
      </c>
      <c r="E34" s="324"/>
      <c r="F34" s="324"/>
      <c r="G34" s="324"/>
      <c r="H34" s="324"/>
      <c r="I34" s="324"/>
      <c r="J34" s="324"/>
      <c r="K34" s="205"/>
    </row>
    <row r="35" spans="2:11" customFormat="1" ht="15" customHeight="1">
      <c r="B35" s="208"/>
      <c r="C35" s="209"/>
      <c r="D35" s="324" t="s">
        <v>3904</v>
      </c>
      <c r="E35" s="324"/>
      <c r="F35" s="324"/>
      <c r="G35" s="324"/>
      <c r="H35" s="324"/>
      <c r="I35" s="324"/>
      <c r="J35" s="324"/>
      <c r="K35" s="205"/>
    </row>
    <row r="36" spans="2:11" customFormat="1" ht="15" customHeight="1">
      <c r="B36" s="208"/>
      <c r="C36" s="209"/>
      <c r="D36" s="207"/>
      <c r="E36" s="210" t="s">
        <v>209</v>
      </c>
      <c r="F36" s="207"/>
      <c r="G36" s="324" t="s">
        <v>3905</v>
      </c>
      <c r="H36" s="324"/>
      <c r="I36" s="324"/>
      <c r="J36" s="324"/>
      <c r="K36" s="205"/>
    </row>
    <row r="37" spans="2:11" customFormat="1" ht="30.75" customHeight="1">
      <c r="B37" s="208"/>
      <c r="C37" s="209"/>
      <c r="D37" s="207"/>
      <c r="E37" s="210" t="s">
        <v>3906</v>
      </c>
      <c r="F37" s="207"/>
      <c r="G37" s="324" t="s">
        <v>3907</v>
      </c>
      <c r="H37" s="324"/>
      <c r="I37" s="324"/>
      <c r="J37" s="324"/>
      <c r="K37" s="205"/>
    </row>
    <row r="38" spans="2:11" customFormat="1" ht="15" customHeight="1">
      <c r="B38" s="208"/>
      <c r="C38" s="209"/>
      <c r="D38" s="207"/>
      <c r="E38" s="210" t="s">
        <v>57</v>
      </c>
      <c r="F38" s="207"/>
      <c r="G38" s="324" t="s">
        <v>3908</v>
      </c>
      <c r="H38" s="324"/>
      <c r="I38" s="324"/>
      <c r="J38" s="324"/>
      <c r="K38" s="205"/>
    </row>
    <row r="39" spans="2:11" customFormat="1" ht="15" customHeight="1">
      <c r="B39" s="208"/>
      <c r="C39" s="209"/>
      <c r="D39" s="207"/>
      <c r="E39" s="210" t="s">
        <v>58</v>
      </c>
      <c r="F39" s="207"/>
      <c r="G39" s="324" t="s">
        <v>3909</v>
      </c>
      <c r="H39" s="324"/>
      <c r="I39" s="324"/>
      <c r="J39" s="324"/>
      <c r="K39" s="205"/>
    </row>
    <row r="40" spans="2:11" customFormat="1" ht="15" customHeight="1">
      <c r="B40" s="208"/>
      <c r="C40" s="209"/>
      <c r="D40" s="207"/>
      <c r="E40" s="210" t="s">
        <v>210</v>
      </c>
      <c r="F40" s="207"/>
      <c r="G40" s="324" t="s">
        <v>3910</v>
      </c>
      <c r="H40" s="324"/>
      <c r="I40" s="324"/>
      <c r="J40" s="324"/>
      <c r="K40" s="205"/>
    </row>
    <row r="41" spans="2:11" customFormat="1" ht="15" customHeight="1">
      <c r="B41" s="208"/>
      <c r="C41" s="209"/>
      <c r="D41" s="207"/>
      <c r="E41" s="210" t="s">
        <v>211</v>
      </c>
      <c r="F41" s="207"/>
      <c r="G41" s="324" t="s">
        <v>3911</v>
      </c>
      <c r="H41" s="324"/>
      <c r="I41" s="324"/>
      <c r="J41" s="324"/>
      <c r="K41" s="205"/>
    </row>
    <row r="42" spans="2:11" customFormat="1" ht="15" customHeight="1">
      <c r="B42" s="208"/>
      <c r="C42" s="209"/>
      <c r="D42" s="207"/>
      <c r="E42" s="210" t="s">
        <v>3912</v>
      </c>
      <c r="F42" s="207"/>
      <c r="G42" s="324" t="s">
        <v>3913</v>
      </c>
      <c r="H42" s="324"/>
      <c r="I42" s="324"/>
      <c r="J42" s="324"/>
      <c r="K42" s="205"/>
    </row>
    <row r="43" spans="2:11" customFormat="1" ht="15" customHeight="1">
      <c r="B43" s="208"/>
      <c r="C43" s="209"/>
      <c r="D43" s="207"/>
      <c r="E43" s="210"/>
      <c r="F43" s="207"/>
      <c r="G43" s="324" t="s">
        <v>3914</v>
      </c>
      <c r="H43" s="324"/>
      <c r="I43" s="324"/>
      <c r="J43" s="324"/>
      <c r="K43" s="205"/>
    </row>
    <row r="44" spans="2:11" customFormat="1" ht="15" customHeight="1">
      <c r="B44" s="208"/>
      <c r="C44" s="209"/>
      <c r="D44" s="207"/>
      <c r="E44" s="210" t="s">
        <v>3915</v>
      </c>
      <c r="F44" s="207"/>
      <c r="G44" s="324" t="s">
        <v>3916</v>
      </c>
      <c r="H44" s="324"/>
      <c r="I44" s="324"/>
      <c r="J44" s="324"/>
      <c r="K44" s="205"/>
    </row>
    <row r="45" spans="2:11" customFormat="1" ht="15" customHeight="1">
      <c r="B45" s="208"/>
      <c r="C45" s="209"/>
      <c r="D45" s="207"/>
      <c r="E45" s="210" t="s">
        <v>213</v>
      </c>
      <c r="F45" s="207"/>
      <c r="G45" s="324" t="s">
        <v>3917</v>
      </c>
      <c r="H45" s="324"/>
      <c r="I45" s="324"/>
      <c r="J45" s="324"/>
      <c r="K45" s="205"/>
    </row>
    <row r="46" spans="2:11" customFormat="1" ht="12.75" customHeight="1">
      <c r="B46" s="208"/>
      <c r="C46" s="209"/>
      <c r="D46" s="207"/>
      <c r="E46" s="207"/>
      <c r="F46" s="207"/>
      <c r="G46" s="207"/>
      <c r="H46" s="207"/>
      <c r="I46" s="207"/>
      <c r="J46" s="207"/>
      <c r="K46" s="205"/>
    </row>
    <row r="47" spans="2:11" customFormat="1" ht="15" customHeight="1">
      <c r="B47" s="208"/>
      <c r="C47" s="209"/>
      <c r="D47" s="324" t="s">
        <v>3918</v>
      </c>
      <c r="E47" s="324"/>
      <c r="F47" s="324"/>
      <c r="G47" s="324"/>
      <c r="H47" s="324"/>
      <c r="I47" s="324"/>
      <c r="J47" s="324"/>
      <c r="K47" s="205"/>
    </row>
    <row r="48" spans="2:11" customFormat="1" ht="15" customHeight="1">
      <c r="B48" s="208"/>
      <c r="C48" s="209"/>
      <c r="D48" s="209"/>
      <c r="E48" s="324" t="s">
        <v>3919</v>
      </c>
      <c r="F48" s="324"/>
      <c r="G48" s="324"/>
      <c r="H48" s="324"/>
      <c r="I48" s="324"/>
      <c r="J48" s="324"/>
      <c r="K48" s="205"/>
    </row>
    <row r="49" spans="2:11" customFormat="1" ht="15" customHeight="1">
      <c r="B49" s="208"/>
      <c r="C49" s="209"/>
      <c r="D49" s="209"/>
      <c r="E49" s="324" t="s">
        <v>3920</v>
      </c>
      <c r="F49" s="324"/>
      <c r="G49" s="324"/>
      <c r="H49" s="324"/>
      <c r="I49" s="324"/>
      <c r="J49" s="324"/>
      <c r="K49" s="205"/>
    </row>
    <row r="50" spans="2:11" customFormat="1" ht="15" customHeight="1">
      <c r="B50" s="208"/>
      <c r="C50" s="209"/>
      <c r="D50" s="209"/>
      <c r="E50" s="324" t="s">
        <v>3921</v>
      </c>
      <c r="F50" s="324"/>
      <c r="G50" s="324"/>
      <c r="H50" s="324"/>
      <c r="I50" s="324"/>
      <c r="J50" s="324"/>
      <c r="K50" s="205"/>
    </row>
    <row r="51" spans="2:11" customFormat="1" ht="15" customHeight="1">
      <c r="B51" s="208"/>
      <c r="C51" s="209"/>
      <c r="D51" s="324" t="s">
        <v>3922</v>
      </c>
      <c r="E51" s="324"/>
      <c r="F51" s="324"/>
      <c r="G51" s="324"/>
      <c r="H51" s="324"/>
      <c r="I51" s="324"/>
      <c r="J51" s="324"/>
      <c r="K51" s="205"/>
    </row>
    <row r="52" spans="2:11" customFormat="1" ht="25.5" customHeight="1">
      <c r="B52" s="204"/>
      <c r="C52" s="325" t="s">
        <v>3923</v>
      </c>
      <c r="D52" s="325"/>
      <c r="E52" s="325"/>
      <c r="F52" s="325"/>
      <c r="G52" s="325"/>
      <c r="H52" s="325"/>
      <c r="I52" s="325"/>
      <c r="J52" s="325"/>
      <c r="K52" s="205"/>
    </row>
    <row r="53" spans="2:11" customFormat="1" ht="5.25" customHeight="1">
      <c r="B53" s="204"/>
      <c r="C53" s="206"/>
      <c r="D53" s="206"/>
      <c r="E53" s="206"/>
      <c r="F53" s="206"/>
      <c r="G53" s="206"/>
      <c r="H53" s="206"/>
      <c r="I53" s="206"/>
      <c r="J53" s="206"/>
      <c r="K53" s="205"/>
    </row>
    <row r="54" spans="2:11" customFormat="1" ht="15" customHeight="1">
      <c r="B54" s="204"/>
      <c r="C54" s="324" t="s">
        <v>3924</v>
      </c>
      <c r="D54" s="324"/>
      <c r="E54" s="324"/>
      <c r="F54" s="324"/>
      <c r="G54" s="324"/>
      <c r="H54" s="324"/>
      <c r="I54" s="324"/>
      <c r="J54" s="324"/>
      <c r="K54" s="205"/>
    </row>
    <row r="55" spans="2:11" customFormat="1" ht="15" customHeight="1">
      <c r="B55" s="204"/>
      <c r="C55" s="324" t="s">
        <v>3925</v>
      </c>
      <c r="D55" s="324"/>
      <c r="E55" s="324"/>
      <c r="F55" s="324"/>
      <c r="G55" s="324"/>
      <c r="H55" s="324"/>
      <c r="I55" s="324"/>
      <c r="J55" s="324"/>
      <c r="K55" s="205"/>
    </row>
    <row r="56" spans="2:11" customFormat="1" ht="12.75" customHeight="1">
      <c r="B56" s="204"/>
      <c r="C56" s="207"/>
      <c r="D56" s="207"/>
      <c r="E56" s="207"/>
      <c r="F56" s="207"/>
      <c r="G56" s="207"/>
      <c r="H56" s="207"/>
      <c r="I56" s="207"/>
      <c r="J56" s="207"/>
      <c r="K56" s="205"/>
    </row>
    <row r="57" spans="2:11" customFormat="1" ht="15" customHeight="1">
      <c r="B57" s="204"/>
      <c r="C57" s="324" t="s">
        <v>3926</v>
      </c>
      <c r="D57" s="324"/>
      <c r="E57" s="324"/>
      <c r="F57" s="324"/>
      <c r="G57" s="324"/>
      <c r="H57" s="324"/>
      <c r="I57" s="324"/>
      <c r="J57" s="324"/>
      <c r="K57" s="205"/>
    </row>
    <row r="58" spans="2:11" customFormat="1" ht="15" customHeight="1">
      <c r="B58" s="204"/>
      <c r="C58" s="209"/>
      <c r="D58" s="324" t="s">
        <v>3927</v>
      </c>
      <c r="E58" s="324"/>
      <c r="F58" s="324"/>
      <c r="G58" s="324"/>
      <c r="H58" s="324"/>
      <c r="I58" s="324"/>
      <c r="J58" s="324"/>
      <c r="K58" s="205"/>
    </row>
    <row r="59" spans="2:11" customFormat="1" ht="15" customHeight="1">
      <c r="B59" s="204"/>
      <c r="C59" s="209"/>
      <c r="D59" s="324" t="s">
        <v>3928</v>
      </c>
      <c r="E59" s="324"/>
      <c r="F59" s="324"/>
      <c r="G59" s="324"/>
      <c r="H59" s="324"/>
      <c r="I59" s="324"/>
      <c r="J59" s="324"/>
      <c r="K59" s="205"/>
    </row>
    <row r="60" spans="2:11" customFormat="1" ht="15" customHeight="1">
      <c r="B60" s="204"/>
      <c r="C60" s="209"/>
      <c r="D60" s="324" t="s">
        <v>3929</v>
      </c>
      <c r="E60" s="324"/>
      <c r="F60" s="324"/>
      <c r="G60" s="324"/>
      <c r="H60" s="324"/>
      <c r="I60" s="324"/>
      <c r="J60" s="324"/>
      <c r="K60" s="205"/>
    </row>
    <row r="61" spans="2:11" customFormat="1" ht="15" customHeight="1">
      <c r="B61" s="204"/>
      <c r="C61" s="209"/>
      <c r="D61" s="324" t="s">
        <v>3930</v>
      </c>
      <c r="E61" s="324"/>
      <c r="F61" s="324"/>
      <c r="G61" s="324"/>
      <c r="H61" s="324"/>
      <c r="I61" s="324"/>
      <c r="J61" s="324"/>
      <c r="K61" s="205"/>
    </row>
    <row r="62" spans="2:11" customFormat="1" ht="15" customHeight="1">
      <c r="B62" s="204"/>
      <c r="C62" s="209"/>
      <c r="D62" s="327" t="s">
        <v>3931</v>
      </c>
      <c r="E62" s="327"/>
      <c r="F62" s="327"/>
      <c r="G62" s="327"/>
      <c r="H62" s="327"/>
      <c r="I62" s="327"/>
      <c r="J62" s="327"/>
      <c r="K62" s="205"/>
    </row>
    <row r="63" spans="2:11" customFormat="1" ht="15" customHeight="1">
      <c r="B63" s="204"/>
      <c r="C63" s="209"/>
      <c r="D63" s="324" t="s">
        <v>3932</v>
      </c>
      <c r="E63" s="324"/>
      <c r="F63" s="324"/>
      <c r="G63" s="324"/>
      <c r="H63" s="324"/>
      <c r="I63" s="324"/>
      <c r="J63" s="324"/>
      <c r="K63" s="205"/>
    </row>
    <row r="64" spans="2:11" customFormat="1" ht="12.75" customHeight="1">
      <c r="B64" s="204"/>
      <c r="C64" s="209"/>
      <c r="D64" s="209"/>
      <c r="E64" s="212"/>
      <c r="F64" s="209"/>
      <c r="G64" s="209"/>
      <c r="H64" s="209"/>
      <c r="I64" s="209"/>
      <c r="J64" s="209"/>
      <c r="K64" s="205"/>
    </row>
    <row r="65" spans="2:11" customFormat="1" ht="15" customHeight="1">
      <c r="B65" s="204"/>
      <c r="C65" s="209"/>
      <c r="D65" s="324" t="s">
        <v>3933</v>
      </c>
      <c r="E65" s="324"/>
      <c r="F65" s="324"/>
      <c r="G65" s="324"/>
      <c r="H65" s="324"/>
      <c r="I65" s="324"/>
      <c r="J65" s="324"/>
      <c r="K65" s="205"/>
    </row>
    <row r="66" spans="2:11" customFormat="1" ht="15" customHeight="1">
      <c r="B66" s="204"/>
      <c r="C66" s="209"/>
      <c r="D66" s="327" t="s">
        <v>3934</v>
      </c>
      <c r="E66" s="327"/>
      <c r="F66" s="327"/>
      <c r="G66" s="327"/>
      <c r="H66" s="327"/>
      <c r="I66" s="327"/>
      <c r="J66" s="327"/>
      <c r="K66" s="205"/>
    </row>
    <row r="67" spans="2:11" customFormat="1" ht="15" customHeight="1">
      <c r="B67" s="204"/>
      <c r="C67" s="209"/>
      <c r="D67" s="324" t="s">
        <v>3935</v>
      </c>
      <c r="E67" s="324"/>
      <c r="F67" s="324"/>
      <c r="G67" s="324"/>
      <c r="H67" s="324"/>
      <c r="I67" s="324"/>
      <c r="J67" s="324"/>
      <c r="K67" s="205"/>
    </row>
    <row r="68" spans="2:11" customFormat="1" ht="15" customHeight="1">
      <c r="B68" s="204"/>
      <c r="C68" s="209"/>
      <c r="D68" s="324" t="s">
        <v>3936</v>
      </c>
      <c r="E68" s="324"/>
      <c r="F68" s="324"/>
      <c r="G68" s="324"/>
      <c r="H68" s="324"/>
      <c r="I68" s="324"/>
      <c r="J68" s="324"/>
      <c r="K68" s="205"/>
    </row>
    <row r="69" spans="2:11" customFormat="1" ht="15" customHeight="1">
      <c r="B69" s="204"/>
      <c r="C69" s="209"/>
      <c r="D69" s="324" t="s">
        <v>3937</v>
      </c>
      <c r="E69" s="324"/>
      <c r="F69" s="324"/>
      <c r="G69" s="324"/>
      <c r="H69" s="324"/>
      <c r="I69" s="324"/>
      <c r="J69" s="324"/>
      <c r="K69" s="205"/>
    </row>
    <row r="70" spans="2:11" customFormat="1" ht="15" customHeight="1">
      <c r="B70" s="204"/>
      <c r="C70" s="209"/>
      <c r="D70" s="324" t="s">
        <v>3938</v>
      </c>
      <c r="E70" s="324"/>
      <c r="F70" s="324"/>
      <c r="G70" s="324"/>
      <c r="H70" s="324"/>
      <c r="I70" s="324"/>
      <c r="J70" s="324"/>
      <c r="K70" s="205"/>
    </row>
    <row r="71" spans="2:11" customFormat="1" ht="12.75" customHeight="1">
      <c r="B71" s="213"/>
      <c r="C71" s="214"/>
      <c r="D71" s="214"/>
      <c r="E71" s="214"/>
      <c r="F71" s="214"/>
      <c r="G71" s="214"/>
      <c r="H71" s="214"/>
      <c r="I71" s="214"/>
      <c r="J71" s="214"/>
      <c r="K71" s="215"/>
    </row>
    <row r="72" spans="2:11" customFormat="1" ht="18.75" customHeight="1">
      <c r="B72" s="216"/>
      <c r="C72" s="216"/>
      <c r="D72" s="216"/>
      <c r="E72" s="216"/>
      <c r="F72" s="216"/>
      <c r="G72" s="216"/>
      <c r="H72" s="216"/>
      <c r="I72" s="216"/>
      <c r="J72" s="216"/>
      <c r="K72" s="217"/>
    </row>
    <row r="73" spans="2:11" customFormat="1" ht="18.75" customHeight="1">
      <c r="B73" s="217"/>
      <c r="C73" s="217"/>
      <c r="D73" s="217"/>
      <c r="E73" s="217"/>
      <c r="F73" s="217"/>
      <c r="G73" s="217"/>
      <c r="H73" s="217"/>
      <c r="I73" s="217"/>
      <c r="J73" s="217"/>
      <c r="K73" s="217"/>
    </row>
    <row r="74" spans="2:11" customFormat="1" ht="7.5" customHeight="1">
      <c r="B74" s="218"/>
      <c r="C74" s="219"/>
      <c r="D74" s="219"/>
      <c r="E74" s="219"/>
      <c r="F74" s="219"/>
      <c r="G74" s="219"/>
      <c r="H74" s="219"/>
      <c r="I74" s="219"/>
      <c r="J74" s="219"/>
      <c r="K74" s="220"/>
    </row>
    <row r="75" spans="2:11" customFormat="1" ht="45" customHeight="1">
      <c r="B75" s="221"/>
      <c r="C75" s="328" t="s">
        <v>3939</v>
      </c>
      <c r="D75" s="328"/>
      <c r="E75" s="328"/>
      <c r="F75" s="328"/>
      <c r="G75" s="328"/>
      <c r="H75" s="328"/>
      <c r="I75" s="328"/>
      <c r="J75" s="328"/>
      <c r="K75" s="222"/>
    </row>
    <row r="76" spans="2:11" customFormat="1" ht="17.25" customHeight="1">
      <c r="B76" s="221"/>
      <c r="C76" s="223" t="s">
        <v>3940</v>
      </c>
      <c r="D76" s="223"/>
      <c r="E76" s="223"/>
      <c r="F76" s="223" t="s">
        <v>3941</v>
      </c>
      <c r="G76" s="224"/>
      <c r="H76" s="223" t="s">
        <v>58</v>
      </c>
      <c r="I76" s="223" t="s">
        <v>61</v>
      </c>
      <c r="J76" s="223" t="s">
        <v>3942</v>
      </c>
      <c r="K76" s="222"/>
    </row>
    <row r="77" spans="2:11" customFormat="1" ht="17.25" customHeight="1">
      <c r="B77" s="221"/>
      <c r="C77" s="225" t="s">
        <v>3943</v>
      </c>
      <c r="D77" s="225"/>
      <c r="E77" s="225"/>
      <c r="F77" s="226" t="s">
        <v>3944</v>
      </c>
      <c r="G77" s="227"/>
      <c r="H77" s="225"/>
      <c r="I77" s="225"/>
      <c r="J77" s="225" t="s">
        <v>3945</v>
      </c>
      <c r="K77" s="222"/>
    </row>
    <row r="78" spans="2:11" customFormat="1" ht="5.25" customHeight="1">
      <c r="B78" s="221"/>
      <c r="C78" s="228"/>
      <c r="D78" s="228"/>
      <c r="E78" s="228"/>
      <c r="F78" s="228"/>
      <c r="G78" s="229"/>
      <c r="H78" s="228"/>
      <c r="I78" s="228"/>
      <c r="J78" s="228"/>
      <c r="K78" s="222"/>
    </row>
    <row r="79" spans="2:11" customFormat="1" ht="15" customHeight="1">
      <c r="B79" s="221"/>
      <c r="C79" s="210" t="s">
        <v>57</v>
      </c>
      <c r="D79" s="230"/>
      <c r="E79" s="230"/>
      <c r="F79" s="231" t="s">
        <v>3946</v>
      </c>
      <c r="G79" s="232"/>
      <c r="H79" s="210" t="s">
        <v>3947</v>
      </c>
      <c r="I79" s="210" t="s">
        <v>3948</v>
      </c>
      <c r="J79" s="210">
        <v>20</v>
      </c>
      <c r="K79" s="222"/>
    </row>
    <row r="80" spans="2:11" customFormat="1" ht="15" customHeight="1">
      <c r="B80" s="221"/>
      <c r="C80" s="210" t="s">
        <v>3949</v>
      </c>
      <c r="D80" s="210"/>
      <c r="E80" s="210"/>
      <c r="F80" s="231" t="s">
        <v>3946</v>
      </c>
      <c r="G80" s="232"/>
      <c r="H80" s="210" t="s">
        <v>3950</v>
      </c>
      <c r="I80" s="210" t="s">
        <v>3948</v>
      </c>
      <c r="J80" s="210">
        <v>120</v>
      </c>
      <c r="K80" s="222"/>
    </row>
    <row r="81" spans="2:11" customFormat="1" ht="15" customHeight="1">
      <c r="B81" s="233"/>
      <c r="C81" s="210" t="s">
        <v>3951</v>
      </c>
      <c r="D81" s="210"/>
      <c r="E81" s="210"/>
      <c r="F81" s="231" t="s">
        <v>3952</v>
      </c>
      <c r="G81" s="232"/>
      <c r="H81" s="210" t="s">
        <v>3953</v>
      </c>
      <c r="I81" s="210" t="s">
        <v>3948</v>
      </c>
      <c r="J81" s="210">
        <v>50</v>
      </c>
      <c r="K81" s="222"/>
    </row>
    <row r="82" spans="2:11" customFormat="1" ht="15" customHeight="1">
      <c r="B82" s="233"/>
      <c r="C82" s="210" t="s">
        <v>3954</v>
      </c>
      <c r="D82" s="210"/>
      <c r="E82" s="210"/>
      <c r="F82" s="231" t="s">
        <v>3946</v>
      </c>
      <c r="G82" s="232"/>
      <c r="H82" s="210" t="s">
        <v>3955</v>
      </c>
      <c r="I82" s="210" t="s">
        <v>3956</v>
      </c>
      <c r="J82" s="210"/>
      <c r="K82" s="222"/>
    </row>
    <row r="83" spans="2:11" customFormat="1" ht="15" customHeight="1">
      <c r="B83" s="233"/>
      <c r="C83" s="210" t="s">
        <v>3957</v>
      </c>
      <c r="D83" s="210"/>
      <c r="E83" s="210"/>
      <c r="F83" s="231" t="s">
        <v>3952</v>
      </c>
      <c r="G83" s="210"/>
      <c r="H83" s="210" t="s">
        <v>3958</v>
      </c>
      <c r="I83" s="210" t="s">
        <v>3948</v>
      </c>
      <c r="J83" s="210">
        <v>15</v>
      </c>
      <c r="K83" s="222"/>
    </row>
    <row r="84" spans="2:11" customFormat="1" ht="15" customHeight="1">
      <c r="B84" s="233"/>
      <c r="C84" s="210" t="s">
        <v>3959</v>
      </c>
      <c r="D84" s="210"/>
      <c r="E84" s="210"/>
      <c r="F84" s="231" t="s">
        <v>3952</v>
      </c>
      <c r="G84" s="210"/>
      <c r="H84" s="210" t="s">
        <v>3960</v>
      </c>
      <c r="I84" s="210" t="s">
        <v>3948</v>
      </c>
      <c r="J84" s="210">
        <v>15</v>
      </c>
      <c r="K84" s="222"/>
    </row>
    <row r="85" spans="2:11" customFormat="1" ht="15" customHeight="1">
      <c r="B85" s="233"/>
      <c r="C85" s="210" t="s">
        <v>3961</v>
      </c>
      <c r="D85" s="210"/>
      <c r="E85" s="210"/>
      <c r="F85" s="231" t="s">
        <v>3952</v>
      </c>
      <c r="G85" s="210"/>
      <c r="H85" s="210" t="s">
        <v>3962</v>
      </c>
      <c r="I85" s="210" t="s">
        <v>3948</v>
      </c>
      <c r="J85" s="210">
        <v>20</v>
      </c>
      <c r="K85" s="222"/>
    </row>
    <row r="86" spans="2:11" customFormat="1" ht="15" customHeight="1">
      <c r="B86" s="233"/>
      <c r="C86" s="210" t="s">
        <v>3963</v>
      </c>
      <c r="D86" s="210"/>
      <c r="E86" s="210"/>
      <c r="F86" s="231" t="s">
        <v>3952</v>
      </c>
      <c r="G86" s="210"/>
      <c r="H86" s="210" t="s">
        <v>3964</v>
      </c>
      <c r="I86" s="210" t="s">
        <v>3948</v>
      </c>
      <c r="J86" s="210">
        <v>20</v>
      </c>
      <c r="K86" s="222"/>
    </row>
    <row r="87" spans="2:11" customFormat="1" ht="15" customHeight="1">
      <c r="B87" s="233"/>
      <c r="C87" s="210" t="s">
        <v>3965</v>
      </c>
      <c r="D87" s="210"/>
      <c r="E87" s="210"/>
      <c r="F87" s="231" t="s">
        <v>3952</v>
      </c>
      <c r="G87" s="232"/>
      <c r="H87" s="210" t="s">
        <v>3966</v>
      </c>
      <c r="I87" s="210" t="s">
        <v>3948</v>
      </c>
      <c r="J87" s="210">
        <v>50</v>
      </c>
      <c r="K87" s="222"/>
    </row>
    <row r="88" spans="2:11" customFormat="1" ht="15" customHeight="1">
      <c r="B88" s="233"/>
      <c r="C88" s="210" t="s">
        <v>3967</v>
      </c>
      <c r="D88" s="210"/>
      <c r="E88" s="210"/>
      <c r="F88" s="231" t="s">
        <v>3952</v>
      </c>
      <c r="G88" s="232"/>
      <c r="H88" s="210" t="s">
        <v>3968</v>
      </c>
      <c r="I88" s="210" t="s">
        <v>3948</v>
      </c>
      <c r="J88" s="210">
        <v>20</v>
      </c>
      <c r="K88" s="222"/>
    </row>
    <row r="89" spans="2:11" customFormat="1" ht="15" customHeight="1">
      <c r="B89" s="233"/>
      <c r="C89" s="210" t="s">
        <v>3969</v>
      </c>
      <c r="D89" s="210"/>
      <c r="E89" s="210"/>
      <c r="F89" s="231" t="s">
        <v>3952</v>
      </c>
      <c r="G89" s="232"/>
      <c r="H89" s="210" t="s">
        <v>3970</v>
      </c>
      <c r="I89" s="210" t="s">
        <v>3948</v>
      </c>
      <c r="J89" s="210">
        <v>20</v>
      </c>
      <c r="K89" s="222"/>
    </row>
    <row r="90" spans="2:11" customFormat="1" ht="15" customHeight="1">
      <c r="B90" s="233"/>
      <c r="C90" s="210" t="s">
        <v>3971</v>
      </c>
      <c r="D90" s="210"/>
      <c r="E90" s="210"/>
      <c r="F90" s="231" t="s">
        <v>3952</v>
      </c>
      <c r="G90" s="232"/>
      <c r="H90" s="210" t="s">
        <v>3972</v>
      </c>
      <c r="I90" s="210" t="s">
        <v>3948</v>
      </c>
      <c r="J90" s="210">
        <v>50</v>
      </c>
      <c r="K90" s="222"/>
    </row>
    <row r="91" spans="2:11" customFormat="1" ht="15" customHeight="1">
      <c r="B91" s="233"/>
      <c r="C91" s="210" t="s">
        <v>3973</v>
      </c>
      <c r="D91" s="210"/>
      <c r="E91" s="210"/>
      <c r="F91" s="231" t="s">
        <v>3952</v>
      </c>
      <c r="G91" s="232"/>
      <c r="H91" s="210" t="s">
        <v>3973</v>
      </c>
      <c r="I91" s="210" t="s">
        <v>3948</v>
      </c>
      <c r="J91" s="210">
        <v>50</v>
      </c>
      <c r="K91" s="222"/>
    </row>
    <row r="92" spans="2:11" customFormat="1" ht="15" customHeight="1">
      <c r="B92" s="233"/>
      <c r="C92" s="210" t="s">
        <v>3974</v>
      </c>
      <c r="D92" s="210"/>
      <c r="E92" s="210"/>
      <c r="F92" s="231" t="s">
        <v>3952</v>
      </c>
      <c r="G92" s="232"/>
      <c r="H92" s="210" t="s">
        <v>3975</v>
      </c>
      <c r="I92" s="210" t="s">
        <v>3948</v>
      </c>
      <c r="J92" s="210">
        <v>255</v>
      </c>
      <c r="K92" s="222"/>
    </row>
    <row r="93" spans="2:11" customFormat="1" ht="15" customHeight="1">
      <c r="B93" s="233"/>
      <c r="C93" s="210" t="s">
        <v>3976</v>
      </c>
      <c r="D93" s="210"/>
      <c r="E93" s="210"/>
      <c r="F93" s="231" t="s">
        <v>3946</v>
      </c>
      <c r="G93" s="232"/>
      <c r="H93" s="210" t="s">
        <v>3977</v>
      </c>
      <c r="I93" s="210" t="s">
        <v>3978</v>
      </c>
      <c r="J93" s="210"/>
      <c r="K93" s="222"/>
    </row>
    <row r="94" spans="2:11" customFormat="1" ht="15" customHeight="1">
      <c r="B94" s="233"/>
      <c r="C94" s="210" t="s">
        <v>3979</v>
      </c>
      <c r="D94" s="210"/>
      <c r="E94" s="210"/>
      <c r="F94" s="231" t="s">
        <v>3946</v>
      </c>
      <c r="G94" s="232"/>
      <c r="H94" s="210" t="s">
        <v>3980</v>
      </c>
      <c r="I94" s="210" t="s">
        <v>3981</v>
      </c>
      <c r="J94" s="210"/>
      <c r="K94" s="222"/>
    </row>
    <row r="95" spans="2:11" customFormat="1" ht="15" customHeight="1">
      <c r="B95" s="233"/>
      <c r="C95" s="210" t="s">
        <v>3982</v>
      </c>
      <c r="D95" s="210"/>
      <c r="E95" s="210"/>
      <c r="F95" s="231" t="s">
        <v>3946</v>
      </c>
      <c r="G95" s="232"/>
      <c r="H95" s="210" t="s">
        <v>3982</v>
      </c>
      <c r="I95" s="210" t="s">
        <v>3981</v>
      </c>
      <c r="J95" s="210"/>
      <c r="K95" s="222"/>
    </row>
    <row r="96" spans="2:11" customFormat="1" ht="15" customHeight="1">
      <c r="B96" s="233"/>
      <c r="C96" s="210" t="s">
        <v>42</v>
      </c>
      <c r="D96" s="210"/>
      <c r="E96" s="210"/>
      <c r="F96" s="231" t="s">
        <v>3946</v>
      </c>
      <c r="G96" s="232"/>
      <c r="H96" s="210" t="s">
        <v>3983</v>
      </c>
      <c r="I96" s="210" t="s">
        <v>3981</v>
      </c>
      <c r="J96" s="210"/>
      <c r="K96" s="222"/>
    </row>
    <row r="97" spans="2:11" customFormat="1" ht="15" customHeight="1">
      <c r="B97" s="233"/>
      <c r="C97" s="210" t="s">
        <v>52</v>
      </c>
      <c r="D97" s="210"/>
      <c r="E97" s="210"/>
      <c r="F97" s="231" t="s">
        <v>3946</v>
      </c>
      <c r="G97" s="232"/>
      <c r="H97" s="210" t="s">
        <v>3984</v>
      </c>
      <c r="I97" s="210" t="s">
        <v>3981</v>
      </c>
      <c r="J97" s="210"/>
      <c r="K97" s="222"/>
    </row>
    <row r="98" spans="2:11" customFormat="1" ht="15" customHeight="1">
      <c r="B98" s="234"/>
      <c r="C98" s="235"/>
      <c r="D98" s="235"/>
      <c r="E98" s="235"/>
      <c r="F98" s="235"/>
      <c r="G98" s="235"/>
      <c r="H98" s="235"/>
      <c r="I98" s="235"/>
      <c r="J98" s="235"/>
      <c r="K98" s="236"/>
    </row>
    <row r="99" spans="2:11" customFormat="1" ht="18.75" customHeight="1">
      <c r="B99" s="237"/>
      <c r="C99" s="238"/>
      <c r="D99" s="238"/>
      <c r="E99" s="238"/>
      <c r="F99" s="238"/>
      <c r="G99" s="238"/>
      <c r="H99" s="238"/>
      <c r="I99" s="238"/>
      <c r="J99" s="238"/>
      <c r="K99" s="237"/>
    </row>
    <row r="100" spans="2:11" customFormat="1" ht="18.75" customHeight="1">
      <c r="B100" s="217"/>
      <c r="C100" s="217"/>
      <c r="D100" s="217"/>
      <c r="E100" s="217"/>
      <c r="F100" s="217"/>
      <c r="G100" s="217"/>
      <c r="H100" s="217"/>
      <c r="I100" s="217"/>
      <c r="J100" s="217"/>
      <c r="K100" s="217"/>
    </row>
    <row r="101" spans="2:11" customFormat="1" ht="7.5" customHeight="1">
      <c r="B101" s="218"/>
      <c r="C101" s="219"/>
      <c r="D101" s="219"/>
      <c r="E101" s="219"/>
      <c r="F101" s="219"/>
      <c r="G101" s="219"/>
      <c r="H101" s="219"/>
      <c r="I101" s="219"/>
      <c r="J101" s="219"/>
      <c r="K101" s="220"/>
    </row>
    <row r="102" spans="2:11" customFormat="1" ht="45" customHeight="1">
      <c r="B102" s="221"/>
      <c r="C102" s="328" t="s">
        <v>3985</v>
      </c>
      <c r="D102" s="328"/>
      <c r="E102" s="328"/>
      <c r="F102" s="328"/>
      <c r="G102" s="328"/>
      <c r="H102" s="328"/>
      <c r="I102" s="328"/>
      <c r="J102" s="328"/>
      <c r="K102" s="222"/>
    </row>
    <row r="103" spans="2:11" customFormat="1" ht="17.25" customHeight="1">
      <c r="B103" s="221"/>
      <c r="C103" s="223" t="s">
        <v>3940</v>
      </c>
      <c r="D103" s="223"/>
      <c r="E103" s="223"/>
      <c r="F103" s="223" t="s">
        <v>3941</v>
      </c>
      <c r="G103" s="224"/>
      <c r="H103" s="223" t="s">
        <v>58</v>
      </c>
      <c r="I103" s="223" t="s">
        <v>61</v>
      </c>
      <c r="J103" s="223" t="s">
        <v>3942</v>
      </c>
      <c r="K103" s="222"/>
    </row>
    <row r="104" spans="2:11" customFormat="1" ht="17.25" customHeight="1">
      <c r="B104" s="221"/>
      <c r="C104" s="225" t="s">
        <v>3943</v>
      </c>
      <c r="D104" s="225"/>
      <c r="E104" s="225"/>
      <c r="F104" s="226" t="s">
        <v>3944</v>
      </c>
      <c r="G104" s="227"/>
      <c r="H104" s="225"/>
      <c r="I104" s="225"/>
      <c r="J104" s="225" t="s">
        <v>3945</v>
      </c>
      <c r="K104" s="222"/>
    </row>
    <row r="105" spans="2:11" customFormat="1" ht="5.25" customHeight="1">
      <c r="B105" s="221"/>
      <c r="C105" s="223"/>
      <c r="D105" s="223"/>
      <c r="E105" s="223"/>
      <c r="F105" s="223"/>
      <c r="G105" s="239"/>
      <c r="H105" s="223"/>
      <c r="I105" s="223"/>
      <c r="J105" s="223"/>
      <c r="K105" s="222"/>
    </row>
    <row r="106" spans="2:11" customFormat="1" ht="15" customHeight="1">
      <c r="B106" s="221"/>
      <c r="C106" s="210" t="s">
        <v>57</v>
      </c>
      <c r="D106" s="230"/>
      <c r="E106" s="230"/>
      <c r="F106" s="231" t="s">
        <v>3946</v>
      </c>
      <c r="G106" s="210"/>
      <c r="H106" s="210" t="s">
        <v>3986</v>
      </c>
      <c r="I106" s="210" t="s">
        <v>3948</v>
      </c>
      <c r="J106" s="210">
        <v>20</v>
      </c>
      <c r="K106" s="222"/>
    </row>
    <row r="107" spans="2:11" customFormat="1" ht="15" customHeight="1">
      <c r="B107" s="221"/>
      <c r="C107" s="210" t="s">
        <v>3949</v>
      </c>
      <c r="D107" s="210"/>
      <c r="E107" s="210"/>
      <c r="F107" s="231" t="s">
        <v>3946</v>
      </c>
      <c r="G107" s="210"/>
      <c r="H107" s="210" t="s">
        <v>3986</v>
      </c>
      <c r="I107" s="210" t="s">
        <v>3948</v>
      </c>
      <c r="J107" s="210">
        <v>120</v>
      </c>
      <c r="K107" s="222"/>
    </row>
    <row r="108" spans="2:11" customFormat="1" ht="15" customHeight="1">
      <c r="B108" s="233"/>
      <c r="C108" s="210" t="s">
        <v>3951</v>
      </c>
      <c r="D108" s="210"/>
      <c r="E108" s="210"/>
      <c r="F108" s="231" t="s">
        <v>3952</v>
      </c>
      <c r="G108" s="210"/>
      <c r="H108" s="210" t="s">
        <v>3986</v>
      </c>
      <c r="I108" s="210" t="s">
        <v>3948</v>
      </c>
      <c r="J108" s="210">
        <v>50</v>
      </c>
      <c r="K108" s="222"/>
    </row>
    <row r="109" spans="2:11" customFormat="1" ht="15" customHeight="1">
      <c r="B109" s="233"/>
      <c r="C109" s="210" t="s">
        <v>3954</v>
      </c>
      <c r="D109" s="210"/>
      <c r="E109" s="210"/>
      <c r="F109" s="231" t="s">
        <v>3946</v>
      </c>
      <c r="G109" s="210"/>
      <c r="H109" s="210" t="s">
        <v>3986</v>
      </c>
      <c r="I109" s="210" t="s">
        <v>3956</v>
      </c>
      <c r="J109" s="210"/>
      <c r="K109" s="222"/>
    </row>
    <row r="110" spans="2:11" customFormat="1" ht="15" customHeight="1">
      <c r="B110" s="233"/>
      <c r="C110" s="210" t="s">
        <v>3965</v>
      </c>
      <c r="D110" s="210"/>
      <c r="E110" s="210"/>
      <c r="F110" s="231" t="s">
        <v>3952</v>
      </c>
      <c r="G110" s="210"/>
      <c r="H110" s="210" t="s">
        <v>3986</v>
      </c>
      <c r="I110" s="210" t="s">
        <v>3948</v>
      </c>
      <c r="J110" s="210">
        <v>50</v>
      </c>
      <c r="K110" s="222"/>
    </row>
    <row r="111" spans="2:11" customFormat="1" ht="15" customHeight="1">
      <c r="B111" s="233"/>
      <c r="C111" s="210" t="s">
        <v>3973</v>
      </c>
      <c r="D111" s="210"/>
      <c r="E111" s="210"/>
      <c r="F111" s="231" t="s">
        <v>3952</v>
      </c>
      <c r="G111" s="210"/>
      <c r="H111" s="210" t="s">
        <v>3986</v>
      </c>
      <c r="I111" s="210" t="s">
        <v>3948</v>
      </c>
      <c r="J111" s="210">
        <v>50</v>
      </c>
      <c r="K111" s="222"/>
    </row>
    <row r="112" spans="2:11" customFormat="1" ht="15" customHeight="1">
      <c r="B112" s="233"/>
      <c r="C112" s="210" t="s">
        <v>3971</v>
      </c>
      <c r="D112" s="210"/>
      <c r="E112" s="210"/>
      <c r="F112" s="231" t="s">
        <v>3952</v>
      </c>
      <c r="G112" s="210"/>
      <c r="H112" s="210" t="s">
        <v>3986</v>
      </c>
      <c r="I112" s="210" t="s">
        <v>3948</v>
      </c>
      <c r="J112" s="210">
        <v>50</v>
      </c>
      <c r="K112" s="222"/>
    </row>
    <row r="113" spans="2:11" customFormat="1" ht="15" customHeight="1">
      <c r="B113" s="233"/>
      <c r="C113" s="210" t="s">
        <v>57</v>
      </c>
      <c r="D113" s="210"/>
      <c r="E113" s="210"/>
      <c r="F113" s="231" t="s">
        <v>3946</v>
      </c>
      <c r="G113" s="210"/>
      <c r="H113" s="210" t="s">
        <v>3987</v>
      </c>
      <c r="I113" s="210" t="s">
        <v>3948</v>
      </c>
      <c r="J113" s="210">
        <v>20</v>
      </c>
      <c r="K113" s="222"/>
    </row>
    <row r="114" spans="2:11" customFormat="1" ht="15" customHeight="1">
      <c r="B114" s="233"/>
      <c r="C114" s="210" t="s">
        <v>3988</v>
      </c>
      <c r="D114" s="210"/>
      <c r="E114" s="210"/>
      <c r="F114" s="231" t="s">
        <v>3946</v>
      </c>
      <c r="G114" s="210"/>
      <c r="H114" s="210" t="s">
        <v>3989</v>
      </c>
      <c r="I114" s="210" t="s">
        <v>3948</v>
      </c>
      <c r="J114" s="210">
        <v>120</v>
      </c>
      <c r="K114" s="222"/>
    </row>
    <row r="115" spans="2:11" customFormat="1" ht="15" customHeight="1">
      <c r="B115" s="233"/>
      <c r="C115" s="210" t="s">
        <v>42</v>
      </c>
      <c r="D115" s="210"/>
      <c r="E115" s="210"/>
      <c r="F115" s="231" t="s">
        <v>3946</v>
      </c>
      <c r="G115" s="210"/>
      <c r="H115" s="210" t="s">
        <v>3990</v>
      </c>
      <c r="I115" s="210" t="s">
        <v>3981</v>
      </c>
      <c r="J115" s="210"/>
      <c r="K115" s="222"/>
    </row>
    <row r="116" spans="2:11" customFormat="1" ht="15" customHeight="1">
      <c r="B116" s="233"/>
      <c r="C116" s="210" t="s">
        <v>52</v>
      </c>
      <c r="D116" s="210"/>
      <c r="E116" s="210"/>
      <c r="F116" s="231" t="s">
        <v>3946</v>
      </c>
      <c r="G116" s="210"/>
      <c r="H116" s="210" t="s">
        <v>3991</v>
      </c>
      <c r="I116" s="210" t="s">
        <v>3981</v>
      </c>
      <c r="J116" s="210"/>
      <c r="K116" s="222"/>
    </row>
    <row r="117" spans="2:11" customFormat="1" ht="15" customHeight="1">
      <c r="B117" s="233"/>
      <c r="C117" s="210" t="s">
        <v>61</v>
      </c>
      <c r="D117" s="210"/>
      <c r="E117" s="210"/>
      <c r="F117" s="231" t="s">
        <v>3946</v>
      </c>
      <c r="G117" s="210"/>
      <c r="H117" s="210" t="s">
        <v>3992</v>
      </c>
      <c r="I117" s="210" t="s">
        <v>3993</v>
      </c>
      <c r="J117" s="210"/>
      <c r="K117" s="222"/>
    </row>
    <row r="118" spans="2:11" customFormat="1" ht="15" customHeight="1">
      <c r="B118" s="234"/>
      <c r="C118" s="240"/>
      <c r="D118" s="240"/>
      <c r="E118" s="240"/>
      <c r="F118" s="240"/>
      <c r="G118" s="240"/>
      <c r="H118" s="240"/>
      <c r="I118" s="240"/>
      <c r="J118" s="240"/>
      <c r="K118" s="236"/>
    </row>
    <row r="119" spans="2:11" customFormat="1" ht="18.75" customHeight="1">
      <c r="B119" s="241"/>
      <c r="C119" s="242"/>
      <c r="D119" s="242"/>
      <c r="E119" s="242"/>
      <c r="F119" s="243"/>
      <c r="G119" s="242"/>
      <c r="H119" s="242"/>
      <c r="I119" s="242"/>
      <c r="J119" s="242"/>
      <c r="K119" s="241"/>
    </row>
    <row r="120" spans="2:11" customFormat="1" ht="18.75" customHeight="1">
      <c r="B120" s="217"/>
      <c r="C120" s="217"/>
      <c r="D120" s="217"/>
      <c r="E120" s="217"/>
      <c r="F120" s="217"/>
      <c r="G120" s="217"/>
      <c r="H120" s="217"/>
      <c r="I120" s="217"/>
      <c r="J120" s="217"/>
      <c r="K120" s="217"/>
    </row>
    <row r="121" spans="2:11" customFormat="1" ht="7.5" customHeight="1">
      <c r="B121" s="244"/>
      <c r="C121" s="245"/>
      <c r="D121" s="245"/>
      <c r="E121" s="245"/>
      <c r="F121" s="245"/>
      <c r="G121" s="245"/>
      <c r="H121" s="245"/>
      <c r="I121" s="245"/>
      <c r="J121" s="245"/>
      <c r="K121" s="246"/>
    </row>
    <row r="122" spans="2:11" customFormat="1" ht="45" customHeight="1">
      <c r="B122" s="247"/>
      <c r="C122" s="326" t="s">
        <v>3994</v>
      </c>
      <c r="D122" s="326"/>
      <c r="E122" s="326"/>
      <c r="F122" s="326"/>
      <c r="G122" s="326"/>
      <c r="H122" s="326"/>
      <c r="I122" s="326"/>
      <c r="J122" s="326"/>
      <c r="K122" s="248"/>
    </row>
    <row r="123" spans="2:11" customFormat="1" ht="17.25" customHeight="1">
      <c r="B123" s="249"/>
      <c r="C123" s="223" t="s">
        <v>3940</v>
      </c>
      <c r="D123" s="223"/>
      <c r="E123" s="223"/>
      <c r="F123" s="223" t="s">
        <v>3941</v>
      </c>
      <c r="G123" s="224"/>
      <c r="H123" s="223" t="s">
        <v>58</v>
      </c>
      <c r="I123" s="223" t="s">
        <v>61</v>
      </c>
      <c r="J123" s="223" t="s">
        <v>3942</v>
      </c>
      <c r="K123" s="250"/>
    </row>
    <row r="124" spans="2:11" customFormat="1" ht="17.25" customHeight="1">
      <c r="B124" s="249"/>
      <c r="C124" s="225" t="s">
        <v>3943</v>
      </c>
      <c r="D124" s="225"/>
      <c r="E124" s="225"/>
      <c r="F124" s="226" t="s">
        <v>3944</v>
      </c>
      <c r="G124" s="227"/>
      <c r="H124" s="225"/>
      <c r="I124" s="225"/>
      <c r="J124" s="225" t="s">
        <v>3945</v>
      </c>
      <c r="K124" s="250"/>
    </row>
    <row r="125" spans="2:11" customFormat="1" ht="5.25" customHeight="1">
      <c r="B125" s="251"/>
      <c r="C125" s="228"/>
      <c r="D125" s="228"/>
      <c r="E125" s="228"/>
      <c r="F125" s="228"/>
      <c r="G125" s="252"/>
      <c r="H125" s="228"/>
      <c r="I125" s="228"/>
      <c r="J125" s="228"/>
      <c r="K125" s="253"/>
    </row>
    <row r="126" spans="2:11" customFormat="1" ht="15" customHeight="1">
      <c r="B126" s="251"/>
      <c r="C126" s="210" t="s">
        <v>3949</v>
      </c>
      <c r="D126" s="230"/>
      <c r="E126" s="230"/>
      <c r="F126" s="231" t="s">
        <v>3946</v>
      </c>
      <c r="G126" s="210"/>
      <c r="H126" s="210" t="s">
        <v>3986</v>
      </c>
      <c r="I126" s="210" t="s">
        <v>3948</v>
      </c>
      <c r="J126" s="210">
        <v>120</v>
      </c>
      <c r="K126" s="254"/>
    </row>
    <row r="127" spans="2:11" customFormat="1" ht="15" customHeight="1">
      <c r="B127" s="251"/>
      <c r="C127" s="210" t="s">
        <v>3995</v>
      </c>
      <c r="D127" s="210"/>
      <c r="E127" s="210"/>
      <c r="F127" s="231" t="s">
        <v>3946</v>
      </c>
      <c r="G127" s="210"/>
      <c r="H127" s="210" t="s">
        <v>3996</v>
      </c>
      <c r="I127" s="210" t="s">
        <v>3948</v>
      </c>
      <c r="J127" s="210" t="s">
        <v>3997</v>
      </c>
      <c r="K127" s="254"/>
    </row>
    <row r="128" spans="2:11" customFormat="1" ht="15" customHeight="1">
      <c r="B128" s="251"/>
      <c r="C128" s="210" t="s">
        <v>3894</v>
      </c>
      <c r="D128" s="210"/>
      <c r="E128" s="210"/>
      <c r="F128" s="231" t="s">
        <v>3946</v>
      </c>
      <c r="G128" s="210"/>
      <c r="H128" s="210" t="s">
        <v>3998</v>
      </c>
      <c r="I128" s="210" t="s">
        <v>3948</v>
      </c>
      <c r="J128" s="210" t="s">
        <v>3997</v>
      </c>
      <c r="K128" s="254"/>
    </row>
    <row r="129" spans="2:11" customFormat="1" ht="15" customHeight="1">
      <c r="B129" s="251"/>
      <c r="C129" s="210" t="s">
        <v>3957</v>
      </c>
      <c r="D129" s="210"/>
      <c r="E129" s="210"/>
      <c r="F129" s="231" t="s">
        <v>3952</v>
      </c>
      <c r="G129" s="210"/>
      <c r="H129" s="210" t="s">
        <v>3958</v>
      </c>
      <c r="I129" s="210" t="s">
        <v>3948</v>
      </c>
      <c r="J129" s="210">
        <v>15</v>
      </c>
      <c r="K129" s="254"/>
    </row>
    <row r="130" spans="2:11" customFormat="1" ht="15" customHeight="1">
      <c r="B130" s="251"/>
      <c r="C130" s="210" t="s">
        <v>3959</v>
      </c>
      <c r="D130" s="210"/>
      <c r="E130" s="210"/>
      <c r="F130" s="231" t="s">
        <v>3952</v>
      </c>
      <c r="G130" s="210"/>
      <c r="H130" s="210" t="s">
        <v>3960</v>
      </c>
      <c r="I130" s="210" t="s">
        <v>3948</v>
      </c>
      <c r="J130" s="210">
        <v>15</v>
      </c>
      <c r="K130" s="254"/>
    </row>
    <row r="131" spans="2:11" customFormat="1" ht="15" customHeight="1">
      <c r="B131" s="251"/>
      <c r="C131" s="210" t="s">
        <v>3961</v>
      </c>
      <c r="D131" s="210"/>
      <c r="E131" s="210"/>
      <c r="F131" s="231" t="s">
        <v>3952</v>
      </c>
      <c r="G131" s="210"/>
      <c r="H131" s="210" t="s">
        <v>3962</v>
      </c>
      <c r="I131" s="210" t="s">
        <v>3948</v>
      </c>
      <c r="J131" s="210">
        <v>20</v>
      </c>
      <c r="K131" s="254"/>
    </row>
    <row r="132" spans="2:11" customFormat="1" ht="15" customHeight="1">
      <c r="B132" s="251"/>
      <c r="C132" s="210" t="s">
        <v>3963</v>
      </c>
      <c r="D132" s="210"/>
      <c r="E132" s="210"/>
      <c r="F132" s="231" t="s">
        <v>3952</v>
      </c>
      <c r="G132" s="210"/>
      <c r="H132" s="210" t="s">
        <v>3964</v>
      </c>
      <c r="I132" s="210" t="s">
        <v>3948</v>
      </c>
      <c r="J132" s="210">
        <v>20</v>
      </c>
      <c r="K132" s="254"/>
    </row>
    <row r="133" spans="2:11" customFormat="1" ht="15" customHeight="1">
      <c r="B133" s="251"/>
      <c r="C133" s="210" t="s">
        <v>3951</v>
      </c>
      <c r="D133" s="210"/>
      <c r="E133" s="210"/>
      <c r="F133" s="231" t="s">
        <v>3952</v>
      </c>
      <c r="G133" s="210"/>
      <c r="H133" s="210" t="s">
        <v>3986</v>
      </c>
      <c r="I133" s="210" t="s">
        <v>3948</v>
      </c>
      <c r="J133" s="210">
        <v>50</v>
      </c>
      <c r="K133" s="254"/>
    </row>
    <row r="134" spans="2:11" customFormat="1" ht="15" customHeight="1">
      <c r="B134" s="251"/>
      <c r="C134" s="210" t="s">
        <v>3965</v>
      </c>
      <c r="D134" s="210"/>
      <c r="E134" s="210"/>
      <c r="F134" s="231" t="s">
        <v>3952</v>
      </c>
      <c r="G134" s="210"/>
      <c r="H134" s="210" t="s">
        <v>3986</v>
      </c>
      <c r="I134" s="210" t="s">
        <v>3948</v>
      </c>
      <c r="J134" s="210">
        <v>50</v>
      </c>
      <c r="K134" s="254"/>
    </row>
    <row r="135" spans="2:11" customFormat="1" ht="15" customHeight="1">
      <c r="B135" s="251"/>
      <c r="C135" s="210" t="s">
        <v>3971</v>
      </c>
      <c r="D135" s="210"/>
      <c r="E135" s="210"/>
      <c r="F135" s="231" t="s">
        <v>3952</v>
      </c>
      <c r="G135" s="210"/>
      <c r="H135" s="210" t="s">
        <v>3986</v>
      </c>
      <c r="I135" s="210" t="s">
        <v>3948</v>
      </c>
      <c r="J135" s="210">
        <v>50</v>
      </c>
      <c r="K135" s="254"/>
    </row>
    <row r="136" spans="2:11" customFormat="1" ht="15" customHeight="1">
      <c r="B136" s="251"/>
      <c r="C136" s="210" t="s">
        <v>3973</v>
      </c>
      <c r="D136" s="210"/>
      <c r="E136" s="210"/>
      <c r="F136" s="231" t="s">
        <v>3952</v>
      </c>
      <c r="G136" s="210"/>
      <c r="H136" s="210" t="s">
        <v>3986</v>
      </c>
      <c r="I136" s="210" t="s">
        <v>3948</v>
      </c>
      <c r="J136" s="210">
        <v>50</v>
      </c>
      <c r="K136" s="254"/>
    </row>
    <row r="137" spans="2:11" customFormat="1" ht="15" customHeight="1">
      <c r="B137" s="251"/>
      <c r="C137" s="210" t="s">
        <v>3974</v>
      </c>
      <c r="D137" s="210"/>
      <c r="E137" s="210"/>
      <c r="F137" s="231" t="s">
        <v>3952</v>
      </c>
      <c r="G137" s="210"/>
      <c r="H137" s="210" t="s">
        <v>3999</v>
      </c>
      <c r="I137" s="210" t="s">
        <v>3948</v>
      </c>
      <c r="J137" s="210">
        <v>255</v>
      </c>
      <c r="K137" s="254"/>
    </row>
    <row r="138" spans="2:11" customFormat="1" ht="15" customHeight="1">
      <c r="B138" s="251"/>
      <c r="C138" s="210" t="s">
        <v>3976</v>
      </c>
      <c r="D138" s="210"/>
      <c r="E138" s="210"/>
      <c r="F138" s="231" t="s">
        <v>3946</v>
      </c>
      <c r="G138" s="210"/>
      <c r="H138" s="210" t="s">
        <v>4000</v>
      </c>
      <c r="I138" s="210" t="s">
        <v>3978</v>
      </c>
      <c r="J138" s="210"/>
      <c r="K138" s="254"/>
    </row>
    <row r="139" spans="2:11" customFormat="1" ht="15" customHeight="1">
      <c r="B139" s="251"/>
      <c r="C139" s="210" t="s">
        <v>3979</v>
      </c>
      <c r="D139" s="210"/>
      <c r="E139" s="210"/>
      <c r="F139" s="231" t="s">
        <v>3946</v>
      </c>
      <c r="G139" s="210"/>
      <c r="H139" s="210" t="s">
        <v>4001</v>
      </c>
      <c r="I139" s="210" t="s">
        <v>3981</v>
      </c>
      <c r="J139" s="210"/>
      <c r="K139" s="254"/>
    </row>
    <row r="140" spans="2:11" customFormat="1" ht="15" customHeight="1">
      <c r="B140" s="251"/>
      <c r="C140" s="210" t="s">
        <v>3982</v>
      </c>
      <c r="D140" s="210"/>
      <c r="E140" s="210"/>
      <c r="F140" s="231" t="s">
        <v>3946</v>
      </c>
      <c r="G140" s="210"/>
      <c r="H140" s="210" t="s">
        <v>3982</v>
      </c>
      <c r="I140" s="210" t="s">
        <v>3981</v>
      </c>
      <c r="J140" s="210"/>
      <c r="K140" s="254"/>
    </row>
    <row r="141" spans="2:11" customFormat="1" ht="15" customHeight="1">
      <c r="B141" s="251"/>
      <c r="C141" s="210" t="s">
        <v>42</v>
      </c>
      <c r="D141" s="210"/>
      <c r="E141" s="210"/>
      <c r="F141" s="231" t="s">
        <v>3946</v>
      </c>
      <c r="G141" s="210"/>
      <c r="H141" s="210" t="s">
        <v>4002</v>
      </c>
      <c r="I141" s="210" t="s">
        <v>3981</v>
      </c>
      <c r="J141" s="210"/>
      <c r="K141" s="254"/>
    </row>
    <row r="142" spans="2:11" customFormat="1" ht="15" customHeight="1">
      <c r="B142" s="251"/>
      <c r="C142" s="210" t="s">
        <v>4003</v>
      </c>
      <c r="D142" s="210"/>
      <c r="E142" s="210"/>
      <c r="F142" s="231" t="s">
        <v>3946</v>
      </c>
      <c r="G142" s="210"/>
      <c r="H142" s="210" t="s">
        <v>4004</v>
      </c>
      <c r="I142" s="210" t="s">
        <v>3981</v>
      </c>
      <c r="J142" s="210"/>
      <c r="K142" s="254"/>
    </row>
    <row r="143" spans="2:11" customFormat="1" ht="15" customHeight="1">
      <c r="B143" s="255"/>
      <c r="C143" s="256"/>
      <c r="D143" s="256"/>
      <c r="E143" s="256"/>
      <c r="F143" s="256"/>
      <c r="G143" s="256"/>
      <c r="H143" s="256"/>
      <c r="I143" s="256"/>
      <c r="J143" s="256"/>
      <c r="K143" s="257"/>
    </row>
    <row r="144" spans="2:11" customFormat="1" ht="18.75" customHeight="1">
      <c r="B144" s="242"/>
      <c r="C144" s="242"/>
      <c r="D144" s="242"/>
      <c r="E144" s="242"/>
      <c r="F144" s="243"/>
      <c r="G144" s="242"/>
      <c r="H144" s="242"/>
      <c r="I144" s="242"/>
      <c r="J144" s="242"/>
      <c r="K144" s="242"/>
    </row>
    <row r="145" spans="2:11" customFormat="1" ht="18.75" customHeight="1">
      <c r="B145" s="217"/>
      <c r="C145" s="217"/>
      <c r="D145" s="217"/>
      <c r="E145" s="217"/>
      <c r="F145" s="217"/>
      <c r="G145" s="217"/>
      <c r="H145" s="217"/>
      <c r="I145" s="217"/>
      <c r="J145" s="217"/>
      <c r="K145" s="217"/>
    </row>
    <row r="146" spans="2:11" customFormat="1" ht="7.5" customHeight="1">
      <c r="B146" s="218"/>
      <c r="C146" s="219"/>
      <c r="D146" s="219"/>
      <c r="E146" s="219"/>
      <c r="F146" s="219"/>
      <c r="G146" s="219"/>
      <c r="H146" s="219"/>
      <c r="I146" s="219"/>
      <c r="J146" s="219"/>
      <c r="K146" s="220"/>
    </row>
    <row r="147" spans="2:11" customFormat="1" ht="45" customHeight="1">
      <c r="B147" s="221"/>
      <c r="C147" s="328" t="s">
        <v>4005</v>
      </c>
      <c r="D147" s="328"/>
      <c r="E147" s="328"/>
      <c r="F147" s="328"/>
      <c r="G147" s="328"/>
      <c r="H147" s="328"/>
      <c r="I147" s="328"/>
      <c r="J147" s="328"/>
      <c r="K147" s="222"/>
    </row>
    <row r="148" spans="2:11" customFormat="1" ht="17.25" customHeight="1">
      <c r="B148" s="221"/>
      <c r="C148" s="223" t="s">
        <v>3940</v>
      </c>
      <c r="D148" s="223"/>
      <c r="E148" s="223"/>
      <c r="F148" s="223" t="s">
        <v>3941</v>
      </c>
      <c r="G148" s="224"/>
      <c r="H148" s="223" t="s">
        <v>58</v>
      </c>
      <c r="I148" s="223" t="s">
        <v>61</v>
      </c>
      <c r="J148" s="223" t="s">
        <v>3942</v>
      </c>
      <c r="K148" s="222"/>
    </row>
    <row r="149" spans="2:11" customFormat="1" ht="17.25" customHeight="1">
      <c r="B149" s="221"/>
      <c r="C149" s="225" t="s">
        <v>3943</v>
      </c>
      <c r="D149" s="225"/>
      <c r="E149" s="225"/>
      <c r="F149" s="226" t="s">
        <v>3944</v>
      </c>
      <c r="G149" s="227"/>
      <c r="H149" s="225"/>
      <c r="I149" s="225"/>
      <c r="J149" s="225" t="s">
        <v>3945</v>
      </c>
      <c r="K149" s="222"/>
    </row>
    <row r="150" spans="2:11" customFormat="1" ht="5.25" customHeight="1">
      <c r="B150" s="233"/>
      <c r="C150" s="228"/>
      <c r="D150" s="228"/>
      <c r="E150" s="228"/>
      <c r="F150" s="228"/>
      <c r="G150" s="229"/>
      <c r="H150" s="228"/>
      <c r="I150" s="228"/>
      <c r="J150" s="228"/>
      <c r="K150" s="254"/>
    </row>
    <row r="151" spans="2:11" customFormat="1" ht="15" customHeight="1">
      <c r="B151" s="233"/>
      <c r="C151" s="258" t="s">
        <v>3949</v>
      </c>
      <c r="D151" s="210"/>
      <c r="E151" s="210"/>
      <c r="F151" s="259" t="s">
        <v>3946</v>
      </c>
      <c r="G151" s="210"/>
      <c r="H151" s="258" t="s">
        <v>3986</v>
      </c>
      <c r="I151" s="258" t="s">
        <v>3948</v>
      </c>
      <c r="J151" s="258">
        <v>120</v>
      </c>
      <c r="K151" s="254"/>
    </row>
    <row r="152" spans="2:11" customFormat="1" ht="15" customHeight="1">
      <c r="B152" s="233"/>
      <c r="C152" s="258" t="s">
        <v>3995</v>
      </c>
      <c r="D152" s="210"/>
      <c r="E152" s="210"/>
      <c r="F152" s="259" t="s">
        <v>3946</v>
      </c>
      <c r="G152" s="210"/>
      <c r="H152" s="258" t="s">
        <v>4006</v>
      </c>
      <c r="I152" s="258" t="s">
        <v>3948</v>
      </c>
      <c r="J152" s="258" t="s">
        <v>3997</v>
      </c>
      <c r="K152" s="254"/>
    </row>
    <row r="153" spans="2:11" customFormat="1" ht="15" customHeight="1">
      <c r="B153" s="233"/>
      <c r="C153" s="258" t="s">
        <v>3894</v>
      </c>
      <c r="D153" s="210"/>
      <c r="E153" s="210"/>
      <c r="F153" s="259" t="s">
        <v>3946</v>
      </c>
      <c r="G153" s="210"/>
      <c r="H153" s="258" t="s">
        <v>4007</v>
      </c>
      <c r="I153" s="258" t="s">
        <v>3948</v>
      </c>
      <c r="J153" s="258" t="s">
        <v>3997</v>
      </c>
      <c r="K153" s="254"/>
    </row>
    <row r="154" spans="2:11" customFormat="1" ht="15" customHeight="1">
      <c r="B154" s="233"/>
      <c r="C154" s="258" t="s">
        <v>3951</v>
      </c>
      <c r="D154" s="210"/>
      <c r="E154" s="210"/>
      <c r="F154" s="259" t="s">
        <v>3952</v>
      </c>
      <c r="G154" s="210"/>
      <c r="H154" s="258" t="s">
        <v>3986</v>
      </c>
      <c r="I154" s="258" t="s">
        <v>3948</v>
      </c>
      <c r="J154" s="258">
        <v>50</v>
      </c>
      <c r="K154" s="254"/>
    </row>
    <row r="155" spans="2:11" customFormat="1" ht="15" customHeight="1">
      <c r="B155" s="233"/>
      <c r="C155" s="258" t="s">
        <v>3954</v>
      </c>
      <c r="D155" s="210"/>
      <c r="E155" s="210"/>
      <c r="F155" s="259" t="s">
        <v>3946</v>
      </c>
      <c r="G155" s="210"/>
      <c r="H155" s="258" t="s">
        <v>3986</v>
      </c>
      <c r="I155" s="258" t="s">
        <v>3956</v>
      </c>
      <c r="J155" s="258"/>
      <c r="K155" s="254"/>
    </row>
    <row r="156" spans="2:11" customFormat="1" ht="15" customHeight="1">
      <c r="B156" s="233"/>
      <c r="C156" s="258" t="s">
        <v>3965</v>
      </c>
      <c r="D156" s="210"/>
      <c r="E156" s="210"/>
      <c r="F156" s="259" t="s">
        <v>3952</v>
      </c>
      <c r="G156" s="210"/>
      <c r="H156" s="258" t="s">
        <v>3986</v>
      </c>
      <c r="I156" s="258" t="s">
        <v>3948</v>
      </c>
      <c r="J156" s="258">
        <v>50</v>
      </c>
      <c r="K156" s="254"/>
    </row>
    <row r="157" spans="2:11" customFormat="1" ht="15" customHeight="1">
      <c r="B157" s="233"/>
      <c r="C157" s="258" t="s">
        <v>3973</v>
      </c>
      <c r="D157" s="210"/>
      <c r="E157" s="210"/>
      <c r="F157" s="259" t="s">
        <v>3952</v>
      </c>
      <c r="G157" s="210"/>
      <c r="H157" s="258" t="s">
        <v>3986</v>
      </c>
      <c r="I157" s="258" t="s">
        <v>3948</v>
      </c>
      <c r="J157" s="258">
        <v>50</v>
      </c>
      <c r="K157" s="254"/>
    </row>
    <row r="158" spans="2:11" customFormat="1" ht="15" customHeight="1">
      <c r="B158" s="233"/>
      <c r="C158" s="258" t="s">
        <v>3971</v>
      </c>
      <c r="D158" s="210"/>
      <c r="E158" s="210"/>
      <c r="F158" s="259" t="s">
        <v>3952</v>
      </c>
      <c r="G158" s="210"/>
      <c r="H158" s="258" t="s">
        <v>3986</v>
      </c>
      <c r="I158" s="258" t="s">
        <v>3948</v>
      </c>
      <c r="J158" s="258">
        <v>50</v>
      </c>
      <c r="K158" s="254"/>
    </row>
    <row r="159" spans="2:11" customFormat="1" ht="15" customHeight="1">
      <c r="B159" s="233"/>
      <c r="C159" s="258" t="s">
        <v>184</v>
      </c>
      <c r="D159" s="210"/>
      <c r="E159" s="210"/>
      <c r="F159" s="259" t="s">
        <v>3946</v>
      </c>
      <c r="G159" s="210"/>
      <c r="H159" s="258" t="s">
        <v>4008</v>
      </c>
      <c r="I159" s="258" t="s">
        <v>3948</v>
      </c>
      <c r="J159" s="258" t="s">
        <v>4009</v>
      </c>
      <c r="K159" s="254"/>
    </row>
    <row r="160" spans="2:11" customFormat="1" ht="15" customHeight="1">
      <c r="B160" s="233"/>
      <c r="C160" s="258" t="s">
        <v>4010</v>
      </c>
      <c r="D160" s="210"/>
      <c r="E160" s="210"/>
      <c r="F160" s="259" t="s">
        <v>3946</v>
      </c>
      <c r="G160" s="210"/>
      <c r="H160" s="258" t="s">
        <v>4011</v>
      </c>
      <c r="I160" s="258" t="s">
        <v>3981</v>
      </c>
      <c r="J160" s="258"/>
      <c r="K160" s="254"/>
    </row>
    <row r="161" spans="2:11" customFormat="1" ht="15" customHeight="1">
      <c r="B161" s="260"/>
      <c r="C161" s="240"/>
      <c r="D161" s="240"/>
      <c r="E161" s="240"/>
      <c r="F161" s="240"/>
      <c r="G161" s="240"/>
      <c r="H161" s="240"/>
      <c r="I161" s="240"/>
      <c r="J161" s="240"/>
      <c r="K161" s="261"/>
    </row>
    <row r="162" spans="2:11" customFormat="1" ht="18.75" customHeight="1">
      <c r="B162" s="242"/>
      <c r="C162" s="252"/>
      <c r="D162" s="252"/>
      <c r="E162" s="252"/>
      <c r="F162" s="262"/>
      <c r="G162" s="252"/>
      <c r="H162" s="252"/>
      <c r="I162" s="252"/>
      <c r="J162" s="252"/>
      <c r="K162" s="242"/>
    </row>
    <row r="163" spans="2:11" customFormat="1" ht="18.75" customHeight="1">
      <c r="B163" s="217"/>
      <c r="C163" s="217"/>
      <c r="D163" s="217"/>
      <c r="E163" s="217"/>
      <c r="F163" s="217"/>
      <c r="G163" s="217"/>
      <c r="H163" s="217"/>
      <c r="I163" s="217"/>
      <c r="J163" s="217"/>
      <c r="K163" s="217"/>
    </row>
    <row r="164" spans="2:11" customFormat="1" ht="7.5" customHeight="1">
      <c r="B164" s="199"/>
      <c r="C164" s="200"/>
      <c r="D164" s="200"/>
      <c r="E164" s="200"/>
      <c r="F164" s="200"/>
      <c r="G164" s="200"/>
      <c r="H164" s="200"/>
      <c r="I164" s="200"/>
      <c r="J164" s="200"/>
      <c r="K164" s="201"/>
    </row>
    <row r="165" spans="2:11" customFormat="1" ht="45" customHeight="1">
      <c r="B165" s="202"/>
      <c r="C165" s="326" t="s">
        <v>4012</v>
      </c>
      <c r="D165" s="326"/>
      <c r="E165" s="326"/>
      <c r="F165" s="326"/>
      <c r="G165" s="326"/>
      <c r="H165" s="326"/>
      <c r="I165" s="326"/>
      <c r="J165" s="326"/>
      <c r="K165" s="203"/>
    </row>
    <row r="166" spans="2:11" customFormat="1" ht="17.25" customHeight="1">
      <c r="B166" s="202"/>
      <c r="C166" s="223" t="s">
        <v>3940</v>
      </c>
      <c r="D166" s="223"/>
      <c r="E166" s="223"/>
      <c r="F166" s="223" t="s">
        <v>3941</v>
      </c>
      <c r="G166" s="263"/>
      <c r="H166" s="264" t="s">
        <v>58</v>
      </c>
      <c r="I166" s="264" t="s">
        <v>61</v>
      </c>
      <c r="J166" s="223" t="s">
        <v>3942</v>
      </c>
      <c r="K166" s="203"/>
    </row>
    <row r="167" spans="2:11" customFormat="1" ht="17.25" customHeight="1">
      <c r="B167" s="204"/>
      <c r="C167" s="225" t="s">
        <v>3943</v>
      </c>
      <c r="D167" s="225"/>
      <c r="E167" s="225"/>
      <c r="F167" s="226" t="s">
        <v>3944</v>
      </c>
      <c r="G167" s="265"/>
      <c r="H167" s="266"/>
      <c r="I167" s="266"/>
      <c r="J167" s="225" t="s">
        <v>3945</v>
      </c>
      <c r="K167" s="205"/>
    </row>
    <row r="168" spans="2:11" customFormat="1" ht="5.25" customHeight="1">
      <c r="B168" s="233"/>
      <c r="C168" s="228"/>
      <c r="D168" s="228"/>
      <c r="E168" s="228"/>
      <c r="F168" s="228"/>
      <c r="G168" s="229"/>
      <c r="H168" s="228"/>
      <c r="I168" s="228"/>
      <c r="J168" s="228"/>
      <c r="K168" s="254"/>
    </row>
    <row r="169" spans="2:11" customFormat="1" ht="15" customHeight="1">
      <c r="B169" s="233"/>
      <c r="C169" s="210" t="s">
        <v>3949</v>
      </c>
      <c r="D169" s="210"/>
      <c r="E169" s="210"/>
      <c r="F169" s="231" t="s">
        <v>3946</v>
      </c>
      <c r="G169" s="210"/>
      <c r="H169" s="210" t="s">
        <v>3986</v>
      </c>
      <c r="I169" s="210" t="s">
        <v>3948</v>
      </c>
      <c r="J169" s="210">
        <v>120</v>
      </c>
      <c r="K169" s="254"/>
    </row>
    <row r="170" spans="2:11" customFormat="1" ht="15" customHeight="1">
      <c r="B170" s="233"/>
      <c r="C170" s="210" t="s">
        <v>3995</v>
      </c>
      <c r="D170" s="210"/>
      <c r="E170" s="210"/>
      <c r="F170" s="231" t="s">
        <v>3946</v>
      </c>
      <c r="G170" s="210"/>
      <c r="H170" s="210" t="s">
        <v>3996</v>
      </c>
      <c r="I170" s="210" t="s">
        <v>3948</v>
      </c>
      <c r="J170" s="210" t="s">
        <v>3997</v>
      </c>
      <c r="K170" s="254"/>
    </row>
    <row r="171" spans="2:11" customFormat="1" ht="15" customHeight="1">
      <c r="B171" s="233"/>
      <c r="C171" s="210" t="s">
        <v>3894</v>
      </c>
      <c r="D171" s="210"/>
      <c r="E171" s="210"/>
      <c r="F171" s="231" t="s">
        <v>3946</v>
      </c>
      <c r="G171" s="210"/>
      <c r="H171" s="210" t="s">
        <v>4013</v>
      </c>
      <c r="I171" s="210" t="s">
        <v>3948</v>
      </c>
      <c r="J171" s="210" t="s">
        <v>3997</v>
      </c>
      <c r="K171" s="254"/>
    </row>
    <row r="172" spans="2:11" customFormat="1" ht="15" customHeight="1">
      <c r="B172" s="233"/>
      <c r="C172" s="210" t="s">
        <v>3951</v>
      </c>
      <c r="D172" s="210"/>
      <c r="E172" s="210"/>
      <c r="F172" s="231" t="s">
        <v>3952</v>
      </c>
      <c r="G172" s="210"/>
      <c r="H172" s="210" t="s">
        <v>4013</v>
      </c>
      <c r="I172" s="210" t="s">
        <v>3948</v>
      </c>
      <c r="J172" s="210">
        <v>50</v>
      </c>
      <c r="K172" s="254"/>
    </row>
    <row r="173" spans="2:11" customFormat="1" ht="15" customHeight="1">
      <c r="B173" s="233"/>
      <c r="C173" s="210" t="s">
        <v>3954</v>
      </c>
      <c r="D173" s="210"/>
      <c r="E173" s="210"/>
      <c r="F173" s="231" t="s">
        <v>3946</v>
      </c>
      <c r="G173" s="210"/>
      <c r="H173" s="210" t="s">
        <v>4013</v>
      </c>
      <c r="I173" s="210" t="s">
        <v>3956</v>
      </c>
      <c r="J173" s="210"/>
      <c r="K173" s="254"/>
    </row>
    <row r="174" spans="2:11" customFormat="1" ht="15" customHeight="1">
      <c r="B174" s="233"/>
      <c r="C174" s="210" t="s">
        <v>3965</v>
      </c>
      <c r="D174" s="210"/>
      <c r="E174" s="210"/>
      <c r="F174" s="231" t="s">
        <v>3952</v>
      </c>
      <c r="G174" s="210"/>
      <c r="H174" s="210" t="s">
        <v>4013</v>
      </c>
      <c r="I174" s="210" t="s">
        <v>3948</v>
      </c>
      <c r="J174" s="210">
        <v>50</v>
      </c>
      <c r="K174" s="254"/>
    </row>
    <row r="175" spans="2:11" customFormat="1" ht="15" customHeight="1">
      <c r="B175" s="233"/>
      <c r="C175" s="210" t="s">
        <v>3973</v>
      </c>
      <c r="D175" s="210"/>
      <c r="E175" s="210"/>
      <c r="F175" s="231" t="s">
        <v>3952</v>
      </c>
      <c r="G175" s="210"/>
      <c r="H175" s="210" t="s">
        <v>4013</v>
      </c>
      <c r="I175" s="210" t="s">
        <v>3948</v>
      </c>
      <c r="J175" s="210">
        <v>50</v>
      </c>
      <c r="K175" s="254"/>
    </row>
    <row r="176" spans="2:11" customFormat="1" ht="15" customHeight="1">
      <c r="B176" s="233"/>
      <c r="C176" s="210" t="s">
        <v>3971</v>
      </c>
      <c r="D176" s="210"/>
      <c r="E176" s="210"/>
      <c r="F176" s="231" t="s">
        <v>3952</v>
      </c>
      <c r="G176" s="210"/>
      <c r="H176" s="210" t="s">
        <v>4013</v>
      </c>
      <c r="I176" s="210" t="s">
        <v>3948</v>
      </c>
      <c r="J176" s="210">
        <v>50</v>
      </c>
      <c r="K176" s="254"/>
    </row>
    <row r="177" spans="2:11" customFormat="1" ht="15" customHeight="1">
      <c r="B177" s="233"/>
      <c r="C177" s="210" t="s">
        <v>209</v>
      </c>
      <c r="D177" s="210"/>
      <c r="E177" s="210"/>
      <c r="F177" s="231" t="s">
        <v>3946</v>
      </c>
      <c r="G177" s="210"/>
      <c r="H177" s="210" t="s">
        <v>4014</v>
      </c>
      <c r="I177" s="210" t="s">
        <v>4015</v>
      </c>
      <c r="J177" s="210"/>
      <c r="K177" s="254"/>
    </row>
    <row r="178" spans="2:11" customFormat="1" ht="15" customHeight="1">
      <c r="B178" s="233"/>
      <c r="C178" s="210" t="s">
        <v>61</v>
      </c>
      <c r="D178" s="210"/>
      <c r="E178" s="210"/>
      <c r="F178" s="231" t="s">
        <v>3946</v>
      </c>
      <c r="G178" s="210"/>
      <c r="H178" s="210" t="s">
        <v>4016</v>
      </c>
      <c r="I178" s="210" t="s">
        <v>4017</v>
      </c>
      <c r="J178" s="210">
        <v>1</v>
      </c>
      <c r="K178" s="254"/>
    </row>
    <row r="179" spans="2:11" customFormat="1" ht="15" customHeight="1">
      <c r="B179" s="233"/>
      <c r="C179" s="210" t="s">
        <v>57</v>
      </c>
      <c r="D179" s="210"/>
      <c r="E179" s="210"/>
      <c r="F179" s="231" t="s">
        <v>3946</v>
      </c>
      <c r="G179" s="210"/>
      <c r="H179" s="210" t="s">
        <v>4018</v>
      </c>
      <c r="I179" s="210" t="s">
        <v>3948</v>
      </c>
      <c r="J179" s="210">
        <v>20</v>
      </c>
      <c r="K179" s="254"/>
    </row>
    <row r="180" spans="2:11" customFormat="1" ht="15" customHeight="1">
      <c r="B180" s="233"/>
      <c r="C180" s="210" t="s">
        <v>58</v>
      </c>
      <c r="D180" s="210"/>
      <c r="E180" s="210"/>
      <c r="F180" s="231" t="s">
        <v>3946</v>
      </c>
      <c r="G180" s="210"/>
      <c r="H180" s="210" t="s">
        <v>4019</v>
      </c>
      <c r="I180" s="210" t="s">
        <v>3948</v>
      </c>
      <c r="J180" s="210">
        <v>255</v>
      </c>
      <c r="K180" s="254"/>
    </row>
    <row r="181" spans="2:11" customFormat="1" ht="15" customHeight="1">
      <c r="B181" s="233"/>
      <c r="C181" s="210" t="s">
        <v>210</v>
      </c>
      <c r="D181" s="210"/>
      <c r="E181" s="210"/>
      <c r="F181" s="231" t="s">
        <v>3946</v>
      </c>
      <c r="G181" s="210"/>
      <c r="H181" s="210" t="s">
        <v>3910</v>
      </c>
      <c r="I181" s="210" t="s">
        <v>3948</v>
      </c>
      <c r="J181" s="210">
        <v>10</v>
      </c>
      <c r="K181" s="254"/>
    </row>
    <row r="182" spans="2:11" customFormat="1" ht="15" customHeight="1">
      <c r="B182" s="233"/>
      <c r="C182" s="210" t="s">
        <v>211</v>
      </c>
      <c r="D182" s="210"/>
      <c r="E182" s="210"/>
      <c r="F182" s="231" t="s">
        <v>3946</v>
      </c>
      <c r="G182" s="210"/>
      <c r="H182" s="210" t="s">
        <v>4020</v>
      </c>
      <c r="I182" s="210" t="s">
        <v>3981</v>
      </c>
      <c r="J182" s="210"/>
      <c r="K182" s="254"/>
    </row>
    <row r="183" spans="2:11" customFormat="1" ht="15" customHeight="1">
      <c r="B183" s="233"/>
      <c r="C183" s="210" t="s">
        <v>4021</v>
      </c>
      <c r="D183" s="210"/>
      <c r="E183" s="210"/>
      <c r="F183" s="231" t="s">
        <v>3946</v>
      </c>
      <c r="G183" s="210"/>
      <c r="H183" s="210" t="s">
        <v>4022</v>
      </c>
      <c r="I183" s="210" t="s">
        <v>3981</v>
      </c>
      <c r="J183" s="210"/>
      <c r="K183" s="254"/>
    </row>
    <row r="184" spans="2:11" customFormat="1" ht="15" customHeight="1">
      <c r="B184" s="233"/>
      <c r="C184" s="210" t="s">
        <v>4010</v>
      </c>
      <c r="D184" s="210"/>
      <c r="E184" s="210"/>
      <c r="F184" s="231" t="s">
        <v>3946</v>
      </c>
      <c r="G184" s="210"/>
      <c r="H184" s="210" t="s">
        <v>4023</v>
      </c>
      <c r="I184" s="210" t="s">
        <v>3981</v>
      </c>
      <c r="J184" s="210"/>
      <c r="K184" s="254"/>
    </row>
    <row r="185" spans="2:11" customFormat="1" ht="15" customHeight="1">
      <c r="B185" s="233"/>
      <c r="C185" s="210" t="s">
        <v>213</v>
      </c>
      <c r="D185" s="210"/>
      <c r="E185" s="210"/>
      <c r="F185" s="231" t="s">
        <v>3952</v>
      </c>
      <c r="G185" s="210"/>
      <c r="H185" s="210" t="s">
        <v>4024</v>
      </c>
      <c r="I185" s="210" t="s">
        <v>3948</v>
      </c>
      <c r="J185" s="210">
        <v>50</v>
      </c>
      <c r="K185" s="254"/>
    </row>
    <row r="186" spans="2:11" customFormat="1" ht="15" customHeight="1">
      <c r="B186" s="233"/>
      <c r="C186" s="210" t="s">
        <v>4025</v>
      </c>
      <c r="D186" s="210"/>
      <c r="E186" s="210"/>
      <c r="F186" s="231" t="s">
        <v>3952</v>
      </c>
      <c r="G186" s="210"/>
      <c r="H186" s="210" t="s">
        <v>4026</v>
      </c>
      <c r="I186" s="210" t="s">
        <v>4027</v>
      </c>
      <c r="J186" s="210"/>
      <c r="K186" s="254"/>
    </row>
    <row r="187" spans="2:11" customFormat="1" ht="15" customHeight="1">
      <c r="B187" s="233"/>
      <c r="C187" s="210" t="s">
        <v>4028</v>
      </c>
      <c r="D187" s="210"/>
      <c r="E187" s="210"/>
      <c r="F187" s="231" t="s">
        <v>3952</v>
      </c>
      <c r="G187" s="210"/>
      <c r="H187" s="210" t="s">
        <v>4029</v>
      </c>
      <c r="I187" s="210" t="s">
        <v>4027</v>
      </c>
      <c r="J187" s="210"/>
      <c r="K187" s="254"/>
    </row>
    <row r="188" spans="2:11" customFormat="1" ht="15" customHeight="1">
      <c r="B188" s="233"/>
      <c r="C188" s="210" t="s">
        <v>4030</v>
      </c>
      <c r="D188" s="210"/>
      <c r="E188" s="210"/>
      <c r="F188" s="231" t="s">
        <v>3952</v>
      </c>
      <c r="G188" s="210"/>
      <c r="H188" s="210" t="s">
        <v>4031</v>
      </c>
      <c r="I188" s="210" t="s">
        <v>4027</v>
      </c>
      <c r="J188" s="210"/>
      <c r="K188" s="254"/>
    </row>
    <row r="189" spans="2:11" customFormat="1" ht="15" customHeight="1">
      <c r="B189" s="233"/>
      <c r="C189" s="267" t="s">
        <v>4032</v>
      </c>
      <c r="D189" s="210"/>
      <c r="E189" s="210"/>
      <c r="F189" s="231" t="s">
        <v>3952</v>
      </c>
      <c r="G189" s="210"/>
      <c r="H189" s="210" t="s">
        <v>4033</v>
      </c>
      <c r="I189" s="210" t="s">
        <v>4034</v>
      </c>
      <c r="J189" s="268" t="s">
        <v>4035</v>
      </c>
      <c r="K189" s="254"/>
    </row>
    <row r="190" spans="2:11" customFormat="1" ht="15" customHeight="1">
      <c r="B190" s="269"/>
      <c r="C190" s="270" t="s">
        <v>4036</v>
      </c>
      <c r="D190" s="271"/>
      <c r="E190" s="271"/>
      <c r="F190" s="272" t="s">
        <v>3952</v>
      </c>
      <c r="G190" s="271"/>
      <c r="H190" s="271" t="s">
        <v>4037</v>
      </c>
      <c r="I190" s="271" t="s">
        <v>4034</v>
      </c>
      <c r="J190" s="273" t="s">
        <v>4035</v>
      </c>
      <c r="K190" s="274"/>
    </row>
    <row r="191" spans="2:11" customFormat="1" ht="15" customHeight="1">
      <c r="B191" s="233"/>
      <c r="C191" s="267" t="s">
        <v>46</v>
      </c>
      <c r="D191" s="210"/>
      <c r="E191" s="210"/>
      <c r="F191" s="231" t="s">
        <v>3946</v>
      </c>
      <c r="G191" s="210"/>
      <c r="H191" s="207" t="s">
        <v>4038</v>
      </c>
      <c r="I191" s="210" t="s">
        <v>4039</v>
      </c>
      <c r="J191" s="210"/>
      <c r="K191" s="254"/>
    </row>
    <row r="192" spans="2:11" customFormat="1" ht="15" customHeight="1">
      <c r="B192" s="233"/>
      <c r="C192" s="267" t="s">
        <v>4040</v>
      </c>
      <c r="D192" s="210"/>
      <c r="E192" s="210"/>
      <c r="F192" s="231" t="s">
        <v>3946</v>
      </c>
      <c r="G192" s="210"/>
      <c r="H192" s="210" t="s">
        <v>4041</v>
      </c>
      <c r="I192" s="210" t="s">
        <v>3981</v>
      </c>
      <c r="J192" s="210"/>
      <c r="K192" s="254"/>
    </row>
    <row r="193" spans="2:11" customFormat="1" ht="15" customHeight="1">
      <c r="B193" s="233"/>
      <c r="C193" s="267" t="s">
        <v>4042</v>
      </c>
      <c r="D193" s="210"/>
      <c r="E193" s="210"/>
      <c r="F193" s="231" t="s">
        <v>3946</v>
      </c>
      <c r="G193" s="210"/>
      <c r="H193" s="210" t="s">
        <v>4043</v>
      </c>
      <c r="I193" s="210" t="s">
        <v>3981</v>
      </c>
      <c r="J193" s="210"/>
      <c r="K193" s="254"/>
    </row>
    <row r="194" spans="2:11" customFormat="1" ht="15" customHeight="1">
      <c r="B194" s="233"/>
      <c r="C194" s="267" t="s">
        <v>4044</v>
      </c>
      <c r="D194" s="210"/>
      <c r="E194" s="210"/>
      <c r="F194" s="231" t="s">
        <v>3952</v>
      </c>
      <c r="G194" s="210"/>
      <c r="H194" s="210" t="s">
        <v>4045</v>
      </c>
      <c r="I194" s="210" t="s">
        <v>3981</v>
      </c>
      <c r="J194" s="210"/>
      <c r="K194" s="254"/>
    </row>
    <row r="195" spans="2:11" customFormat="1" ht="15" customHeight="1">
      <c r="B195" s="260"/>
      <c r="C195" s="275"/>
      <c r="D195" s="240"/>
      <c r="E195" s="240"/>
      <c r="F195" s="240"/>
      <c r="G195" s="240"/>
      <c r="H195" s="240"/>
      <c r="I195" s="240"/>
      <c r="J195" s="240"/>
      <c r="K195" s="261"/>
    </row>
    <row r="196" spans="2:11" customFormat="1" ht="18.75" customHeight="1">
      <c r="B196" s="242"/>
      <c r="C196" s="252"/>
      <c r="D196" s="252"/>
      <c r="E196" s="252"/>
      <c r="F196" s="262"/>
      <c r="G196" s="252"/>
      <c r="H196" s="252"/>
      <c r="I196" s="252"/>
      <c r="J196" s="252"/>
      <c r="K196" s="242"/>
    </row>
    <row r="197" spans="2:11" customFormat="1" ht="18.75" customHeight="1">
      <c r="B197" s="242"/>
      <c r="C197" s="252"/>
      <c r="D197" s="252"/>
      <c r="E197" s="252"/>
      <c r="F197" s="262"/>
      <c r="G197" s="252"/>
      <c r="H197" s="252"/>
      <c r="I197" s="252"/>
      <c r="J197" s="252"/>
      <c r="K197" s="242"/>
    </row>
    <row r="198" spans="2:11" customFormat="1" ht="18.75" customHeight="1">
      <c r="B198" s="217"/>
      <c r="C198" s="217"/>
      <c r="D198" s="217"/>
      <c r="E198" s="217"/>
      <c r="F198" s="217"/>
      <c r="G198" s="217"/>
      <c r="H198" s="217"/>
      <c r="I198" s="217"/>
      <c r="J198" s="217"/>
      <c r="K198" s="217"/>
    </row>
    <row r="199" spans="2:11" customFormat="1" ht="13.5">
      <c r="B199" s="199"/>
      <c r="C199" s="200"/>
      <c r="D199" s="200"/>
      <c r="E199" s="200"/>
      <c r="F199" s="200"/>
      <c r="G199" s="200"/>
      <c r="H199" s="200"/>
      <c r="I199" s="200"/>
      <c r="J199" s="200"/>
      <c r="K199" s="201"/>
    </row>
    <row r="200" spans="2:11" customFormat="1" ht="21">
      <c r="B200" s="202"/>
      <c r="C200" s="326" t="s">
        <v>4046</v>
      </c>
      <c r="D200" s="326"/>
      <c r="E200" s="326"/>
      <c r="F200" s="326"/>
      <c r="G200" s="326"/>
      <c r="H200" s="326"/>
      <c r="I200" s="326"/>
      <c r="J200" s="326"/>
      <c r="K200" s="203"/>
    </row>
    <row r="201" spans="2:11" customFormat="1" ht="25.5" customHeight="1">
      <c r="B201" s="202"/>
      <c r="C201" s="276" t="s">
        <v>4047</v>
      </c>
      <c r="D201" s="276"/>
      <c r="E201" s="276"/>
      <c r="F201" s="276" t="s">
        <v>4048</v>
      </c>
      <c r="G201" s="277"/>
      <c r="H201" s="329" t="s">
        <v>4049</v>
      </c>
      <c r="I201" s="329"/>
      <c r="J201" s="329"/>
      <c r="K201" s="203"/>
    </row>
    <row r="202" spans="2:11" customFormat="1" ht="5.25" customHeight="1">
      <c r="B202" s="233"/>
      <c r="C202" s="228"/>
      <c r="D202" s="228"/>
      <c r="E202" s="228"/>
      <c r="F202" s="228"/>
      <c r="G202" s="252"/>
      <c r="H202" s="228"/>
      <c r="I202" s="228"/>
      <c r="J202" s="228"/>
      <c r="K202" s="254"/>
    </row>
    <row r="203" spans="2:11" customFormat="1" ht="15" customHeight="1">
      <c r="B203" s="233"/>
      <c r="C203" s="210" t="s">
        <v>4039</v>
      </c>
      <c r="D203" s="210"/>
      <c r="E203" s="210"/>
      <c r="F203" s="231" t="s">
        <v>47</v>
      </c>
      <c r="G203" s="210"/>
      <c r="H203" s="330" t="s">
        <v>4050</v>
      </c>
      <c r="I203" s="330"/>
      <c r="J203" s="330"/>
      <c r="K203" s="254"/>
    </row>
    <row r="204" spans="2:11" customFormat="1" ht="15" customHeight="1">
      <c r="B204" s="233"/>
      <c r="C204" s="210"/>
      <c r="D204" s="210"/>
      <c r="E204" s="210"/>
      <c r="F204" s="231" t="s">
        <v>48</v>
      </c>
      <c r="G204" s="210"/>
      <c r="H204" s="330" t="s">
        <v>4051</v>
      </c>
      <c r="I204" s="330"/>
      <c r="J204" s="330"/>
      <c r="K204" s="254"/>
    </row>
    <row r="205" spans="2:11" customFormat="1" ht="15" customHeight="1">
      <c r="B205" s="233"/>
      <c r="C205" s="210"/>
      <c r="D205" s="210"/>
      <c r="E205" s="210"/>
      <c r="F205" s="231" t="s">
        <v>51</v>
      </c>
      <c r="G205" s="210"/>
      <c r="H205" s="330" t="s">
        <v>4052</v>
      </c>
      <c r="I205" s="330"/>
      <c r="J205" s="330"/>
      <c r="K205" s="254"/>
    </row>
    <row r="206" spans="2:11" customFormat="1" ht="15" customHeight="1">
      <c r="B206" s="233"/>
      <c r="C206" s="210"/>
      <c r="D206" s="210"/>
      <c r="E206" s="210"/>
      <c r="F206" s="231" t="s">
        <v>49</v>
      </c>
      <c r="G206" s="210"/>
      <c r="H206" s="330" t="s">
        <v>4053</v>
      </c>
      <c r="I206" s="330"/>
      <c r="J206" s="330"/>
      <c r="K206" s="254"/>
    </row>
    <row r="207" spans="2:11" customFormat="1" ht="15" customHeight="1">
      <c r="B207" s="233"/>
      <c r="C207" s="210"/>
      <c r="D207" s="210"/>
      <c r="E207" s="210"/>
      <c r="F207" s="231" t="s">
        <v>50</v>
      </c>
      <c r="G207" s="210"/>
      <c r="H207" s="330" t="s">
        <v>4054</v>
      </c>
      <c r="I207" s="330"/>
      <c r="J207" s="330"/>
      <c r="K207" s="254"/>
    </row>
    <row r="208" spans="2:11" customFormat="1" ht="15" customHeight="1">
      <c r="B208" s="233"/>
      <c r="C208" s="210"/>
      <c r="D208" s="210"/>
      <c r="E208" s="210"/>
      <c r="F208" s="231"/>
      <c r="G208" s="210"/>
      <c r="H208" s="210"/>
      <c r="I208" s="210"/>
      <c r="J208" s="210"/>
      <c r="K208" s="254"/>
    </row>
    <row r="209" spans="2:11" customFormat="1" ht="15" customHeight="1">
      <c r="B209" s="233"/>
      <c r="C209" s="210" t="s">
        <v>3993</v>
      </c>
      <c r="D209" s="210"/>
      <c r="E209" s="210"/>
      <c r="F209" s="231" t="s">
        <v>83</v>
      </c>
      <c r="G209" s="210"/>
      <c r="H209" s="330" t="s">
        <v>4055</v>
      </c>
      <c r="I209" s="330"/>
      <c r="J209" s="330"/>
      <c r="K209" s="254"/>
    </row>
    <row r="210" spans="2:11" customFormat="1" ht="15" customHeight="1">
      <c r="B210" s="233"/>
      <c r="C210" s="210"/>
      <c r="D210" s="210"/>
      <c r="E210" s="210"/>
      <c r="F210" s="231" t="s">
        <v>3888</v>
      </c>
      <c r="G210" s="210"/>
      <c r="H210" s="330" t="s">
        <v>3889</v>
      </c>
      <c r="I210" s="330"/>
      <c r="J210" s="330"/>
      <c r="K210" s="254"/>
    </row>
    <row r="211" spans="2:11" customFormat="1" ht="15" customHeight="1">
      <c r="B211" s="233"/>
      <c r="C211" s="210"/>
      <c r="D211" s="210"/>
      <c r="E211" s="210"/>
      <c r="F211" s="231" t="s">
        <v>3886</v>
      </c>
      <c r="G211" s="210"/>
      <c r="H211" s="330" t="s">
        <v>4056</v>
      </c>
      <c r="I211" s="330"/>
      <c r="J211" s="330"/>
      <c r="K211" s="254"/>
    </row>
    <row r="212" spans="2:11" customFormat="1" ht="15" customHeight="1">
      <c r="B212" s="278"/>
      <c r="C212" s="210"/>
      <c r="D212" s="210"/>
      <c r="E212" s="210"/>
      <c r="F212" s="231" t="s">
        <v>3890</v>
      </c>
      <c r="G212" s="267"/>
      <c r="H212" s="331" t="s">
        <v>3891</v>
      </c>
      <c r="I212" s="331"/>
      <c r="J212" s="331"/>
      <c r="K212" s="279"/>
    </row>
    <row r="213" spans="2:11" customFormat="1" ht="15" customHeight="1">
      <c r="B213" s="278"/>
      <c r="C213" s="210"/>
      <c r="D213" s="210"/>
      <c r="E213" s="210"/>
      <c r="F213" s="231" t="s">
        <v>3892</v>
      </c>
      <c r="G213" s="267"/>
      <c r="H213" s="331" t="s">
        <v>3406</v>
      </c>
      <c r="I213" s="331"/>
      <c r="J213" s="331"/>
      <c r="K213" s="279"/>
    </row>
    <row r="214" spans="2:11" customFormat="1" ht="15" customHeight="1">
      <c r="B214" s="278"/>
      <c r="C214" s="210"/>
      <c r="D214" s="210"/>
      <c r="E214" s="210"/>
      <c r="F214" s="231"/>
      <c r="G214" s="267"/>
      <c r="H214" s="258"/>
      <c r="I214" s="258"/>
      <c r="J214" s="258"/>
      <c r="K214" s="279"/>
    </row>
    <row r="215" spans="2:11" customFormat="1" ht="15" customHeight="1">
      <c r="B215" s="278"/>
      <c r="C215" s="210" t="s">
        <v>4017</v>
      </c>
      <c r="D215" s="210"/>
      <c r="E215" s="210"/>
      <c r="F215" s="231">
        <v>1</v>
      </c>
      <c r="G215" s="267"/>
      <c r="H215" s="331" t="s">
        <v>4057</v>
      </c>
      <c r="I215" s="331"/>
      <c r="J215" s="331"/>
      <c r="K215" s="279"/>
    </row>
    <row r="216" spans="2:11" customFormat="1" ht="15" customHeight="1">
      <c r="B216" s="278"/>
      <c r="C216" s="210"/>
      <c r="D216" s="210"/>
      <c r="E216" s="210"/>
      <c r="F216" s="231">
        <v>2</v>
      </c>
      <c r="G216" s="267"/>
      <c r="H216" s="331" t="s">
        <v>4058</v>
      </c>
      <c r="I216" s="331"/>
      <c r="J216" s="331"/>
      <c r="K216" s="279"/>
    </row>
    <row r="217" spans="2:11" customFormat="1" ht="15" customHeight="1">
      <c r="B217" s="278"/>
      <c r="C217" s="210"/>
      <c r="D217" s="210"/>
      <c r="E217" s="210"/>
      <c r="F217" s="231">
        <v>3</v>
      </c>
      <c r="G217" s="267"/>
      <c r="H217" s="331" t="s">
        <v>4059</v>
      </c>
      <c r="I217" s="331"/>
      <c r="J217" s="331"/>
      <c r="K217" s="279"/>
    </row>
    <row r="218" spans="2:11" customFormat="1" ht="15" customHeight="1">
      <c r="B218" s="278"/>
      <c r="C218" s="210"/>
      <c r="D218" s="210"/>
      <c r="E218" s="210"/>
      <c r="F218" s="231">
        <v>4</v>
      </c>
      <c r="G218" s="267"/>
      <c r="H218" s="331" t="s">
        <v>4060</v>
      </c>
      <c r="I218" s="331"/>
      <c r="J218" s="331"/>
      <c r="K218" s="279"/>
    </row>
    <row r="219" spans="2:11" customFormat="1" ht="12.75" customHeight="1">
      <c r="B219" s="280"/>
      <c r="C219" s="281"/>
      <c r="D219" s="281"/>
      <c r="E219" s="281"/>
      <c r="F219" s="281"/>
      <c r="G219" s="281"/>
      <c r="H219" s="281"/>
      <c r="I219" s="281"/>
      <c r="J219" s="281"/>
      <c r="K219" s="282"/>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39370078740157483" right="0.39370078740157483" top="0.39370078740157483" bottom="0.39370078740157483" header="0" footer="0"/>
  <pageSetup paperSize="9" scale="77" fitToHeight="0" orientation="portrait" r:id="rId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8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94</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1030</v>
      </c>
      <c r="F9" s="322"/>
      <c r="G9" s="322"/>
      <c r="H9" s="322"/>
      <c r="L9" s="34"/>
    </row>
    <row r="10" spans="2:46" s="1" customFormat="1" ht="11.25">
      <c r="B10" s="34"/>
      <c r="L10" s="34"/>
    </row>
    <row r="11" spans="2:46" s="1" customFormat="1" ht="12" customHeight="1">
      <c r="B11" s="34"/>
      <c r="D11" s="28" t="s">
        <v>18</v>
      </c>
      <c r="F11" s="26" t="s">
        <v>86</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ROUNDUP(J91,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ROUNDUP((SUM(BE91:BE185)),  2)</f>
        <v>0</v>
      </c>
      <c r="I33" s="91">
        <v>0.21</v>
      </c>
      <c r="J33" s="90">
        <f>ROUNDUP(((SUM(BE91:BE185))*I33),  2)</f>
        <v>0</v>
      </c>
      <c r="L33" s="34"/>
    </row>
    <row r="34" spans="2:12" s="1" customFormat="1" ht="14.45" customHeight="1">
      <c r="B34" s="34"/>
      <c r="E34" s="28" t="s">
        <v>48</v>
      </c>
      <c r="F34" s="90">
        <f>ROUNDUP((SUM(BF91:BF185)),  2)</f>
        <v>0</v>
      </c>
      <c r="I34" s="91">
        <v>0.12</v>
      </c>
      <c r="J34" s="90">
        <f>ROUNDUP(((SUM(BF91:BF185))*I34),  2)</f>
        <v>0</v>
      </c>
      <c r="L34" s="34"/>
    </row>
    <row r="35" spans="2:12" s="1" customFormat="1" ht="14.45" hidden="1" customHeight="1">
      <c r="B35" s="34"/>
      <c r="E35" s="28" t="s">
        <v>49</v>
      </c>
      <c r="F35" s="90">
        <f>ROUNDUP((SUM(BG91:BG185)),  2)</f>
        <v>0</v>
      </c>
      <c r="I35" s="91">
        <v>0.21</v>
      </c>
      <c r="J35" s="90">
        <f>0</f>
        <v>0</v>
      </c>
      <c r="L35" s="34"/>
    </row>
    <row r="36" spans="2:12" s="1" customFormat="1" ht="14.45" hidden="1" customHeight="1">
      <c r="B36" s="34"/>
      <c r="E36" s="28" t="s">
        <v>50</v>
      </c>
      <c r="F36" s="90">
        <f>ROUNDUP((SUM(BH91:BH185)),  2)</f>
        <v>0</v>
      </c>
      <c r="I36" s="91">
        <v>0.12</v>
      </c>
      <c r="J36" s="90">
        <f>0</f>
        <v>0</v>
      </c>
      <c r="L36" s="34"/>
    </row>
    <row r="37" spans="2:12" s="1" customFormat="1" ht="14.45" hidden="1" customHeight="1">
      <c r="B37" s="34"/>
      <c r="E37" s="28" t="s">
        <v>51</v>
      </c>
      <c r="F37" s="90">
        <f>ROUNDUP((SUM(BI91:BI185)),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SO 121 - SO 121 - Zastávkové zálivy na II/231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J91</f>
        <v>0</v>
      </c>
      <c r="L59" s="34"/>
      <c r="AU59" s="18" t="s">
        <v>186</v>
      </c>
    </row>
    <row r="60" spans="2:47" s="8" customFormat="1" ht="24.95" customHeight="1">
      <c r="B60" s="101"/>
      <c r="D60" s="102" t="s">
        <v>187</v>
      </c>
      <c r="E60" s="103"/>
      <c r="F60" s="103"/>
      <c r="G60" s="103"/>
      <c r="H60" s="103"/>
      <c r="I60" s="103"/>
      <c r="J60" s="104">
        <f>J92</f>
        <v>0</v>
      </c>
      <c r="L60" s="101"/>
    </row>
    <row r="61" spans="2:47" s="9" customFormat="1" ht="19.899999999999999" customHeight="1">
      <c r="B61" s="105"/>
      <c r="D61" s="106" t="s">
        <v>188</v>
      </c>
      <c r="E61" s="107"/>
      <c r="F61" s="107"/>
      <c r="G61" s="107"/>
      <c r="H61" s="107"/>
      <c r="I61" s="107"/>
      <c r="J61" s="108">
        <f>J93</f>
        <v>0</v>
      </c>
      <c r="L61" s="105"/>
    </row>
    <row r="62" spans="2:47" s="9" customFormat="1" ht="14.85" customHeight="1">
      <c r="B62" s="105"/>
      <c r="D62" s="106" t="s">
        <v>189</v>
      </c>
      <c r="E62" s="107"/>
      <c r="F62" s="107"/>
      <c r="G62" s="107"/>
      <c r="H62" s="107"/>
      <c r="I62" s="107"/>
      <c r="J62" s="108">
        <f>J94</f>
        <v>0</v>
      </c>
      <c r="L62" s="105"/>
    </row>
    <row r="63" spans="2:47" s="9" customFormat="1" ht="14.85" customHeight="1">
      <c r="B63" s="105"/>
      <c r="D63" s="106" t="s">
        <v>190</v>
      </c>
      <c r="E63" s="107"/>
      <c r="F63" s="107"/>
      <c r="G63" s="107"/>
      <c r="H63" s="107"/>
      <c r="I63" s="107"/>
      <c r="J63" s="108">
        <f>J107</f>
        <v>0</v>
      </c>
      <c r="L63" s="105"/>
    </row>
    <row r="64" spans="2:47" s="9" customFormat="1" ht="19.899999999999999" customHeight="1">
      <c r="B64" s="105"/>
      <c r="D64" s="106" t="s">
        <v>192</v>
      </c>
      <c r="E64" s="107"/>
      <c r="F64" s="107"/>
      <c r="G64" s="107"/>
      <c r="H64" s="107"/>
      <c r="I64" s="107"/>
      <c r="J64" s="108">
        <f>J126</f>
        <v>0</v>
      </c>
      <c r="L64" s="105"/>
    </row>
    <row r="65" spans="2:12" s="9" customFormat="1" ht="14.85" customHeight="1">
      <c r="B65" s="105"/>
      <c r="D65" s="106" t="s">
        <v>193</v>
      </c>
      <c r="E65" s="107"/>
      <c r="F65" s="107"/>
      <c r="G65" s="107"/>
      <c r="H65" s="107"/>
      <c r="I65" s="107"/>
      <c r="J65" s="108">
        <f>J127</f>
        <v>0</v>
      </c>
      <c r="L65" s="105"/>
    </row>
    <row r="66" spans="2:12" s="9" customFormat="1" ht="14.85" customHeight="1">
      <c r="B66" s="105"/>
      <c r="D66" s="106" t="s">
        <v>197</v>
      </c>
      <c r="E66" s="107"/>
      <c r="F66" s="107"/>
      <c r="G66" s="107"/>
      <c r="H66" s="107"/>
      <c r="I66" s="107"/>
      <c r="J66" s="108">
        <f>J140</f>
        <v>0</v>
      </c>
      <c r="L66" s="105"/>
    </row>
    <row r="67" spans="2:12" s="9" customFormat="1" ht="19.899999999999999" customHeight="1">
      <c r="B67" s="105"/>
      <c r="D67" s="106" t="s">
        <v>202</v>
      </c>
      <c r="E67" s="107"/>
      <c r="F67" s="107"/>
      <c r="G67" s="107"/>
      <c r="H67" s="107"/>
      <c r="I67" s="107"/>
      <c r="J67" s="108">
        <f>J144</f>
        <v>0</v>
      </c>
      <c r="L67" s="105"/>
    </row>
    <row r="68" spans="2:12" s="9" customFormat="1" ht="14.85" customHeight="1">
      <c r="B68" s="105"/>
      <c r="D68" s="106" t="s">
        <v>203</v>
      </c>
      <c r="E68" s="107"/>
      <c r="F68" s="107"/>
      <c r="G68" s="107"/>
      <c r="H68" s="107"/>
      <c r="I68" s="107"/>
      <c r="J68" s="108">
        <f>J145</f>
        <v>0</v>
      </c>
      <c r="L68" s="105"/>
    </row>
    <row r="69" spans="2:12" s="9" customFormat="1" ht="14.85" customHeight="1">
      <c r="B69" s="105"/>
      <c r="D69" s="106" t="s">
        <v>204</v>
      </c>
      <c r="E69" s="107"/>
      <c r="F69" s="107"/>
      <c r="G69" s="107"/>
      <c r="H69" s="107"/>
      <c r="I69" s="107"/>
      <c r="J69" s="108">
        <f>J150</f>
        <v>0</v>
      </c>
      <c r="L69" s="105"/>
    </row>
    <row r="70" spans="2:12" s="9" customFormat="1" ht="14.85" customHeight="1">
      <c r="B70" s="105"/>
      <c r="D70" s="106" t="s">
        <v>205</v>
      </c>
      <c r="E70" s="107"/>
      <c r="F70" s="107"/>
      <c r="G70" s="107"/>
      <c r="H70" s="107"/>
      <c r="I70" s="107"/>
      <c r="J70" s="108">
        <f>J158</f>
        <v>0</v>
      </c>
      <c r="L70" s="105"/>
    </row>
    <row r="71" spans="2:12" s="9" customFormat="1" ht="14.85" customHeight="1">
      <c r="B71" s="105"/>
      <c r="D71" s="106" t="s">
        <v>207</v>
      </c>
      <c r="E71" s="107"/>
      <c r="F71" s="107"/>
      <c r="G71" s="107"/>
      <c r="H71" s="107"/>
      <c r="I71" s="107"/>
      <c r="J71" s="108">
        <f>J175</f>
        <v>0</v>
      </c>
      <c r="L71" s="105"/>
    </row>
    <row r="72" spans="2:12" s="1" customFormat="1" ht="21.75" customHeight="1">
      <c r="B72" s="34"/>
      <c r="L72" s="34"/>
    </row>
    <row r="73" spans="2:12" s="1" customFormat="1" ht="6.95" customHeight="1">
      <c r="B73" s="43"/>
      <c r="C73" s="44"/>
      <c r="D73" s="44"/>
      <c r="E73" s="44"/>
      <c r="F73" s="44"/>
      <c r="G73" s="44"/>
      <c r="H73" s="44"/>
      <c r="I73" s="44"/>
      <c r="J73" s="44"/>
      <c r="K73" s="44"/>
      <c r="L73" s="34"/>
    </row>
    <row r="77" spans="2:12" s="1" customFormat="1" ht="6.95" customHeight="1">
      <c r="B77" s="45"/>
      <c r="C77" s="46"/>
      <c r="D77" s="46"/>
      <c r="E77" s="46"/>
      <c r="F77" s="46"/>
      <c r="G77" s="46"/>
      <c r="H77" s="46"/>
      <c r="I77" s="46"/>
      <c r="J77" s="46"/>
      <c r="K77" s="46"/>
      <c r="L77" s="34"/>
    </row>
    <row r="78" spans="2:12" s="1" customFormat="1" ht="24.95" customHeight="1">
      <c r="B78" s="34"/>
      <c r="C78" s="22" t="s">
        <v>208</v>
      </c>
      <c r="L78" s="34"/>
    </row>
    <row r="79" spans="2:12" s="1" customFormat="1" ht="6.95" customHeight="1">
      <c r="B79" s="34"/>
      <c r="L79" s="34"/>
    </row>
    <row r="80" spans="2:12" s="1" customFormat="1" ht="12" customHeight="1">
      <c r="B80" s="34"/>
      <c r="C80" s="28" t="s">
        <v>16</v>
      </c>
      <c r="L80" s="34"/>
    </row>
    <row r="81" spans="2:65" s="1" customFormat="1" ht="16.5" customHeight="1">
      <c r="B81" s="34"/>
      <c r="E81" s="320" t="str">
        <f>E7</f>
        <v>II/231 Rekonstrukce ul. 28.října, II.část</v>
      </c>
      <c r="F81" s="321"/>
      <c r="G81" s="321"/>
      <c r="H81" s="321"/>
      <c r="L81" s="34"/>
    </row>
    <row r="82" spans="2:65" s="1" customFormat="1" ht="12" customHeight="1">
      <c r="B82" s="34"/>
      <c r="C82" s="28" t="s">
        <v>180</v>
      </c>
      <c r="L82" s="34"/>
    </row>
    <row r="83" spans="2:65" s="1" customFormat="1" ht="30" customHeight="1">
      <c r="B83" s="34"/>
      <c r="E83" s="315" t="str">
        <f>E9</f>
        <v>SO 121 - SO 121 - Zastávkové zálivy na II/231 (100% SÚS)</v>
      </c>
      <c r="F83" s="322"/>
      <c r="G83" s="322"/>
      <c r="H83" s="322"/>
      <c r="L83" s="34"/>
    </row>
    <row r="84" spans="2:65" s="1" customFormat="1" ht="6.95" customHeight="1">
      <c r="B84" s="34"/>
      <c r="L84" s="34"/>
    </row>
    <row r="85" spans="2:65" s="1" customFormat="1" ht="12" customHeight="1">
      <c r="B85" s="34"/>
      <c r="C85" s="28" t="s">
        <v>21</v>
      </c>
      <c r="F85" s="26" t="str">
        <f>F12</f>
        <v xml:space="preserve"> </v>
      </c>
      <c r="I85" s="28" t="s">
        <v>23</v>
      </c>
      <c r="J85" s="51" t="str">
        <f>IF(J12="","",J12)</f>
        <v>1. 10. 2024</v>
      </c>
      <c r="L85" s="34"/>
    </row>
    <row r="86" spans="2:65" s="1" customFormat="1" ht="6.95" customHeight="1">
      <c r="B86" s="34"/>
      <c r="L86" s="34"/>
    </row>
    <row r="87" spans="2:65" s="1" customFormat="1" ht="15.2" customHeight="1">
      <c r="B87" s="34"/>
      <c r="C87" s="28" t="s">
        <v>29</v>
      </c>
      <c r="F87" s="26" t="str">
        <f>E15</f>
        <v>Statutární město Plzeň+ SÚS Plzeňského kraje, p.o.</v>
      </c>
      <c r="I87" s="28" t="s">
        <v>35</v>
      </c>
      <c r="J87" s="32" t="str">
        <f>E21</f>
        <v>PSDS s.r.o.</v>
      </c>
      <c r="L87" s="34"/>
    </row>
    <row r="88" spans="2:65" s="1" customFormat="1" ht="15.2" customHeight="1">
      <c r="B88" s="34"/>
      <c r="C88" s="28" t="s">
        <v>33</v>
      </c>
      <c r="F88" s="26" t="str">
        <f>IF(E18="","",E18)</f>
        <v>Vyplň údaj</v>
      </c>
      <c r="I88" s="28" t="s">
        <v>38</v>
      </c>
      <c r="J88" s="32" t="str">
        <f>E24</f>
        <v xml:space="preserve"> </v>
      </c>
      <c r="L88" s="34"/>
    </row>
    <row r="89" spans="2:65" s="1" customFormat="1" ht="10.35" customHeight="1">
      <c r="B89" s="34"/>
      <c r="L89" s="34"/>
    </row>
    <row r="90" spans="2:65" s="10" customFormat="1" ht="29.25" customHeight="1">
      <c r="B90" s="109"/>
      <c r="C90" s="110" t="s">
        <v>209</v>
      </c>
      <c r="D90" s="111" t="s">
        <v>61</v>
      </c>
      <c r="E90" s="111" t="s">
        <v>57</v>
      </c>
      <c r="F90" s="111" t="s">
        <v>58</v>
      </c>
      <c r="G90" s="111" t="s">
        <v>210</v>
      </c>
      <c r="H90" s="111" t="s">
        <v>211</v>
      </c>
      <c r="I90" s="111" t="s">
        <v>212</v>
      </c>
      <c r="J90" s="111" t="s">
        <v>185</v>
      </c>
      <c r="K90" s="112" t="s">
        <v>213</v>
      </c>
      <c r="L90" s="109"/>
      <c r="M90" s="58" t="s">
        <v>19</v>
      </c>
      <c r="N90" s="59" t="s">
        <v>46</v>
      </c>
      <c r="O90" s="59" t="s">
        <v>214</v>
      </c>
      <c r="P90" s="59" t="s">
        <v>215</v>
      </c>
      <c r="Q90" s="59" t="s">
        <v>216</v>
      </c>
      <c r="R90" s="59" t="s">
        <v>217</v>
      </c>
      <c r="S90" s="59" t="s">
        <v>218</v>
      </c>
      <c r="T90" s="60" t="s">
        <v>219</v>
      </c>
    </row>
    <row r="91" spans="2:65" s="1" customFormat="1" ht="22.9" customHeight="1">
      <c r="B91" s="34"/>
      <c r="C91" s="63" t="s">
        <v>220</v>
      </c>
      <c r="J91" s="113">
        <f>BK91</f>
        <v>0</v>
      </c>
      <c r="L91" s="34"/>
      <c r="M91" s="61"/>
      <c r="N91" s="52"/>
      <c r="O91" s="52"/>
      <c r="P91" s="114">
        <f>P92</f>
        <v>0</v>
      </c>
      <c r="Q91" s="52"/>
      <c r="R91" s="114">
        <f>R92</f>
        <v>11.8528</v>
      </c>
      <c r="S91" s="52"/>
      <c r="T91" s="115">
        <f>T92</f>
        <v>191.54</v>
      </c>
      <c r="AT91" s="18" t="s">
        <v>75</v>
      </c>
      <c r="AU91" s="18" t="s">
        <v>186</v>
      </c>
      <c r="BK91" s="116">
        <f>BK92</f>
        <v>0</v>
      </c>
    </row>
    <row r="92" spans="2:65" s="11" customFormat="1" ht="25.9" customHeight="1">
      <c r="B92" s="117"/>
      <c r="D92" s="118" t="s">
        <v>75</v>
      </c>
      <c r="E92" s="119" t="s">
        <v>221</v>
      </c>
      <c r="F92" s="119" t="s">
        <v>222</v>
      </c>
      <c r="I92" s="120"/>
      <c r="J92" s="121">
        <f>BK92</f>
        <v>0</v>
      </c>
      <c r="L92" s="117"/>
      <c r="M92" s="122"/>
      <c r="P92" s="123">
        <f>P93+P126+P144</f>
        <v>0</v>
      </c>
      <c r="R92" s="123">
        <f>R93+R126+R144</f>
        <v>11.8528</v>
      </c>
      <c r="T92" s="124">
        <f>T93+T126+T144</f>
        <v>191.54</v>
      </c>
      <c r="AR92" s="118" t="s">
        <v>84</v>
      </c>
      <c r="AT92" s="125" t="s">
        <v>75</v>
      </c>
      <c r="AU92" s="125" t="s">
        <v>76</v>
      </c>
      <c r="AY92" s="118" t="s">
        <v>223</v>
      </c>
      <c r="BK92" s="126">
        <f>BK93+BK126+BK144</f>
        <v>0</v>
      </c>
    </row>
    <row r="93" spans="2:65" s="11" customFormat="1" ht="22.9" customHeight="1">
      <c r="B93" s="117"/>
      <c r="D93" s="118" t="s">
        <v>75</v>
      </c>
      <c r="E93" s="127" t="s">
        <v>84</v>
      </c>
      <c r="F93" s="127" t="s">
        <v>224</v>
      </c>
      <c r="I93" s="120"/>
      <c r="J93" s="128">
        <f>BK93</f>
        <v>0</v>
      </c>
      <c r="L93" s="117"/>
      <c r="M93" s="122"/>
      <c r="P93" s="123">
        <f>P94+P107</f>
        <v>0</v>
      </c>
      <c r="R93" s="123">
        <f>R94+R107</f>
        <v>0</v>
      </c>
      <c r="T93" s="124">
        <f>T94+T107</f>
        <v>0</v>
      </c>
      <c r="AR93" s="118" t="s">
        <v>84</v>
      </c>
      <c r="AT93" s="125" t="s">
        <v>75</v>
      </c>
      <c r="AU93" s="125" t="s">
        <v>84</v>
      </c>
      <c r="AY93" s="118" t="s">
        <v>223</v>
      </c>
      <c r="BK93" s="126">
        <f>BK94+BK107</f>
        <v>0</v>
      </c>
    </row>
    <row r="94" spans="2:65" s="11" customFormat="1" ht="20.85" customHeight="1">
      <c r="B94" s="117"/>
      <c r="D94" s="118" t="s">
        <v>75</v>
      </c>
      <c r="E94" s="127" t="s">
        <v>225</v>
      </c>
      <c r="F94" s="127" t="s">
        <v>226</v>
      </c>
      <c r="I94" s="120"/>
      <c r="J94" s="128">
        <f>BK94</f>
        <v>0</v>
      </c>
      <c r="L94" s="117"/>
      <c r="M94" s="122"/>
      <c r="P94" s="123">
        <f>SUM(P95:P106)</f>
        <v>0</v>
      </c>
      <c r="R94" s="123">
        <f>SUM(R95:R106)</f>
        <v>0</v>
      </c>
      <c r="T94" s="124">
        <f>SUM(T95:T106)</f>
        <v>0</v>
      </c>
      <c r="AR94" s="118" t="s">
        <v>84</v>
      </c>
      <c r="AT94" s="125" t="s">
        <v>75</v>
      </c>
      <c r="AU94" s="125" t="s">
        <v>87</v>
      </c>
      <c r="AY94" s="118" t="s">
        <v>223</v>
      </c>
      <c r="BK94" s="126">
        <f>SUM(BK95:BK106)</f>
        <v>0</v>
      </c>
    </row>
    <row r="95" spans="2:65" s="1" customFormat="1" ht="66.75" customHeight="1">
      <c r="B95" s="34"/>
      <c r="C95" s="129" t="s">
        <v>84</v>
      </c>
      <c r="D95" s="129" t="s">
        <v>227</v>
      </c>
      <c r="E95" s="130" t="s">
        <v>245</v>
      </c>
      <c r="F95" s="131" t="s">
        <v>246</v>
      </c>
      <c r="G95" s="132" t="s">
        <v>247</v>
      </c>
      <c r="H95" s="133">
        <v>293.137</v>
      </c>
      <c r="I95" s="134"/>
      <c r="J95" s="135">
        <f>ROUND(I95*H95,2)</f>
        <v>0</v>
      </c>
      <c r="K95" s="131" t="s">
        <v>231</v>
      </c>
      <c r="L95" s="34"/>
      <c r="M95" s="136" t="s">
        <v>19</v>
      </c>
      <c r="N95" s="137" t="s">
        <v>47</v>
      </c>
      <c r="P95" s="138">
        <f>O95*H95</f>
        <v>0</v>
      </c>
      <c r="Q95" s="138">
        <v>0</v>
      </c>
      <c r="R95" s="138">
        <f>Q95*H95</f>
        <v>0</v>
      </c>
      <c r="S95" s="138">
        <v>0</v>
      </c>
      <c r="T95" s="139">
        <f>S95*H95</f>
        <v>0</v>
      </c>
      <c r="AR95" s="140" t="s">
        <v>232</v>
      </c>
      <c r="AT95" s="140" t="s">
        <v>227</v>
      </c>
      <c r="AU95" s="140" t="s">
        <v>233</v>
      </c>
      <c r="AY95" s="18" t="s">
        <v>223</v>
      </c>
      <c r="BE95" s="141">
        <f>IF(N95="základní",J95,0)</f>
        <v>0</v>
      </c>
      <c r="BF95" s="141">
        <f>IF(N95="snížená",J95,0)</f>
        <v>0</v>
      </c>
      <c r="BG95" s="141">
        <f>IF(N95="zákl. přenesená",J95,0)</f>
        <v>0</v>
      </c>
      <c r="BH95" s="141">
        <f>IF(N95="sníž. přenesená",J95,0)</f>
        <v>0</v>
      </c>
      <c r="BI95" s="141">
        <f>IF(N95="nulová",J95,0)</f>
        <v>0</v>
      </c>
      <c r="BJ95" s="18" t="s">
        <v>84</v>
      </c>
      <c r="BK95" s="141">
        <f>ROUND(I95*H95,2)</f>
        <v>0</v>
      </c>
      <c r="BL95" s="18" t="s">
        <v>232</v>
      </c>
      <c r="BM95" s="140" t="s">
        <v>1031</v>
      </c>
    </row>
    <row r="96" spans="2:65" s="12" customFormat="1" ht="11.25">
      <c r="B96" s="142"/>
      <c r="D96" s="143" t="s">
        <v>249</v>
      </c>
      <c r="E96" s="144" t="s">
        <v>19</v>
      </c>
      <c r="F96" s="145" t="s">
        <v>250</v>
      </c>
      <c r="H96" s="144" t="s">
        <v>19</v>
      </c>
      <c r="I96" s="146"/>
      <c r="L96" s="142"/>
      <c r="M96" s="147"/>
      <c r="T96" s="148"/>
      <c r="AT96" s="144" t="s">
        <v>249</v>
      </c>
      <c r="AU96" s="144" t="s">
        <v>233</v>
      </c>
      <c r="AV96" s="12" t="s">
        <v>84</v>
      </c>
      <c r="AW96" s="12" t="s">
        <v>37</v>
      </c>
      <c r="AX96" s="12" t="s">
        <v>76</v>
      </c>
      <c r="AY96" s="144" t="s">
        <v>223</v>
      </c>
    </row>
    <row r="97" spans="2:65" s="13" customFormat="1" ht="11.25">
      <c r="B97" s="149"/>
      <c r="D97" s="143" t="s">
        <v>249</v>
      </c>
      <c r="E97" s="150" t="s">
        <v>19</v>
      </c>
      <c r="F97" s="151" t="s">
        <v>1032</v>
      </c>
      <c r="H97" s="152">
        <v>293.137</v>
      </c>
      <c r="I97" s="153"/>
      <c r="L97" s="149"/>
      <c r="M97" s="154"/>
      <c r="T97" s="155"/>
      <c r="AT97" s="150" t="s">
        <v>249</v>
      </c>
      <c r="AU97" s="150" t="s">
        <v>233</v>
      </c>
      <c r="AV97" s="13" t="s">
        <v>87</v>
      </c>
      <c r="AW97" s="13" t="s">
        <v>37</v>
      </c>
      <c r="AX97" s="13" t="s">
        <v>84</v>
      </c>
      <c r="AY97" s="150" t="s">
        <v>223</v>
      </c>
    </row>
    <row r="98" spans="2:65" s="1" customFormat="1" ht="66.75" customHeight="1">
      <c r="B98" s="34"/>
      <c r="C98" s="129" t="s">
        <v>87</v>
      </c>
      <c r="D98" s="129" t="s">
        <v>227</v>
      </c>
      <c r="E98" s="130" t="s">
        <v>255</v>
      </c>
      <c r="F98" s="131" t="s">
        <v>256</v>
      </c>
      <c r="G98" s="132" t="s">
        <v>247</v>
      </c>
      <c r="H98" s="133">
        <v>90.906999999999996</v>
      </c>
      <c r="I98" s="134"/>
      <c r="J98" s="135">
        <f>ROUND(I98*H98,2)</f>
        <v>0</v>
      </c>
      <c r="K98" s="131" t="s">
        <v>231</v>
      </c>
      <c r="L98" s="34"/>
      <c r="M98" s="136" t="s">
        <v>19</v>
      </c>
      <c r="N98" s="137" t="s">
        <v>47</v>
      </c>
      <c r="P98" s="138">
        <f>O98*H98</f>
        <v>0</v>
      </c>
      <c r="Q98" s="138">
        <v>0</v>
      </c>
      <c r="R98" s="138">
        <f>Q98*H98</f>
        <v>0</v>
      </c>
      <c r="S98" s="138">
        <v>0</v>
      </c>
      <c r="T98" s="139">
        <f>S98*H98</f>
        <v>0</v>
      </c>
      <c r="AR98" s="140" t="s">
        <v>232</v>
      </c>
      <c r="AT98" s="140" t="s">
        <v>227</v>
      </c>
      <c r="AU98" s="140" t="s">
        <v>233</v>
      </c>
      <c r="AY98" s="18" t="s">
        <v>223</v>
      </c>
      <c r="BE98" s="141">
        <f>IF(N98="základní",J98,0)</f>
        <v>0</v>
      </c>
      <c r="BF98" s="141">
        <f>IF(N98="snížená",J98,0)</f>
        <v>0</v>
      </c>
      <c r="BG98" s="141">
        <f>IF(N98="zákl. přenesená",J98,0)</f>
        <v>0</v>
      </c>
      <c r="BH98" s="141">
        <f>IF(N98="sníž. přenesená",J98,0)</f>
        <v>0</v>
      </c>
      <c r="BI98" s="141">
        <f>IF(N98="nulová",J98,0)</f>
        <v>0</v>
      </c>
      <c r="BJ98" s="18" t="s">
        <v>84</v>
      </c>
      <c r="BK98" s="141">
        <f>ROUND(I98*H98,2)</f>
        <v>0</v>
      </c>
      <c r="BL98" s="18" t="s">
        <v>232</v>
      </c>
      <c r="BM98" s="140" t="s">
        <v>1033</v>
      </c>
    </row>
    <row r="99" spans="2:65" s="12" customFormat="1" ht="11.25">
      <c r="B99" s="142"/>
      <c r="D99" s="143" t="s">
        <v>249</v>
      </c>
      <c r="E99" s="144" t="s">
        <v>19</v>
      </c>
      <c r="F99" s="145" t="s">
        <v>258</v>
      </c>
      <c r="H99" s="144" t="s">
        <v>19</v>
      </c>
      <c r="I99" s="146"/>
      <c r="L99" s="142"/>
      <c r="M99" s="147"/>
      <c r="T99" s="148"/>
      <c r="AT99" s="144" t="s">
        <v>249</v>
      </c>
      <c r="AU99" s="144" t="s">
        <v>233</v>
      </c>
      <c r="AV99" s="12" t="s">
        <v>84</v>
      </c>
      <c r="AW99" s="12" t="s">
        <v>37</v>
      </c>
      <c r="AX99" s="12" t="s">
        <v>76</v>
      </c>
      <c r="AY99" s="144" t="s">
        <v>223</v>
      </c>
    </row>
    <row r="100" spans="2:65" s="13" customFormat="1" ht="11.25">
      <c r="B100" s="149"/>
      <c r="D100" s="143" t="s">
        <v>249</v>
      </c>
      <c r="E100" s="150" t="s">
        <v>19</v>
      </c>
      <c r="F100" s="151" t="s">
        <v>1034</v>
      </c>
      <c r="H100" s="152">
        <v>90.906999999999996</v>
      </c>
      <c r="I100" s="153"/>
      <c r="L100" s="149"/>
      <c r="M100" s="154"/>
      <c r="T100" s="155"/>
      <c r="AT100" s="150" t="s">
        <v>249</v>
      </c>
      <c r="AU100" s="150" t="s">
        <v>233</v>
      </c>
      <c r="AV100" s="13" t="s">
        <v>87</v>
      </c>
      <c r="AW100" s="13" t="s">
        <v>37</v>
      </c>
      <c r="AX100" s="13" t="s">
        <v>84</v>
      </c>
      <c r="AY100" s="150" t="s">
        <v>223</v>
      </c>
    </row>
    <row r="101" spans="2:65" s="1" customFormat="1" ht="49.15" customHeight="1">
      <c r="B101" s="34"/>
      <c r="C101" s="129" t="s">
        <v>233</v>
      </c>
      <c r="D101" s="129" t="s">
        <v>227</v>
      </c>
      <c r="E101" s="130" t="s">
        <v>263</v>
      </c>
      <c r="F101" s="131" t="s">
        <v>264</v>
      </c>
      <c r="G101" s="132" t="s">
        <v>265</v>
      </c>
      <c r="H101" s="133">
        <v>571.61699999999996</v>
      </c>
      <c r="I101" s="134"/>
      <c r="J101" s="135">
        <f>ROUND(I101*H101,2)</f>
        <v>0</v>
      </c>
      <c r="K101" s="131" t="s">
        <v>231</v>
      </c>
      <c r="L101" s="34"/>
      <c r="M101" s="136" t="s">
        <v>19</v>
      </c>
      <c r="N101" s="137" t="s">
        <v>47</v>
      </c>
      <c r="P101" s="138">
        <f>O101*H101</f>
        <v>0</v>
      </c>
      <c r="Q101" s="138">
        <v>0</v>
      </c>
      <c r="R101" s="138">
        <f>Q101*H101</f>
        <v>0</v>
      </c>
      <c r="S101" s="138">
        <v>0</v>
      </c>
      <c r="T101" s="139">
        <f>S101*H101</f>
        <v>0</v>
      </c>
      <c r="AR101" s="140" t="s">
        <v>232</v>
      </c>
      <c r="AT101" s="140" t="s">
        <v>227</v>
      </c>
      <c r="AU101" s="140" t="s">
        <v>233</v>
      </c>
      <c r="AY101" s="18" t="s">
        <v>223</v>
      </c>
      <c r="BE101" s="141">
        <f>IF(N101="základní",J101,0)</f>
        <v>0</v>
      </c>
      <c r="BF101" s="141">
        <f>IF(N101="snížená",J101,0)</f>
        <v>0</v>
      </c>
      <c r="BG101" s="141">
        <f>IF(N101="zákl. přenesená",J101,0)</f>
        <v>0</v>
      </c>
      <c r="BH101" s="141">
        <f>IF(N101="sníž. přenesená",J101,0)</f>
        <v>0</v>
      </c>
      <c r="BI101" s="141">
        <f>IF(N101="nulová",J101,0)</f>
        <v>0</v>
      </c>
      <c r="BJ101" s="18" t="s">
        <v>84</v>
      </c>
      <c r="BK101" s="141">
        <f>ROUND(I101*H101,2)</f>
        <v>0</v>
      </c>
      <c r="BL101" s="18" t="s">
        <v>232</v>
      </c>
      <c r="BM101" s="140" t="s">
        <v>1035</v>
      </c>
    </row>
    <row r="102" spans="2:65" s="13" customFormat="1" ht="22.5">
      <c r="B102" s="149"/>
      <c r="D102" s="143" t="s">
        <v>249</v>
      </c>
      <c r="E102" s="150" t="s">
        <v>19</v>
      </c>
      <c r="F102" s="151" t="s">
        <v>1036</v>
      </c>
      <c r="H102" s="152">
        <v>571.61699999999996</v>
      </c>
      <c r="I102" s="153"/>
      <c r="L102" s="149"/>
      <c r="M102" s="154"/>
      <c r="T102" s="155"/>
      <c r="AT102" s="150" t="s">
        <v>249</v>
      </c>
      <c r="AU102" s="150" t="s">
        <v>233</v>
      </c>
      <c r="AV102" s="13" t="s">
        <v>87</v>
      </c>
      <c r="AW102" s="13" t="s">
        <v>37</v>
      </c>
      <c r="AX102" s="13" t="s">
        <v>84</v>
      </c>
      <c r="AY102" s="150" t="s">
        <v>223</v>
      </c>
    </row>
    <row r="103" spans="2:65" s="1" customFormat="1" ht="24.2" customHeight="1">
      <c r="B103" s="34"/>
      <c r="C103" s="129" t="s">
        <v>232</v>
      </c>
      <c r="D103" s="129" t="s">
        <v>227</v>
      </c>
      <c r="E103" s="130" t="s">
        <v>269</v>
      </c>
      <c r="F103" s="131" t="s">
        <v>270</v>
      </c>
      <c r="G103" s="132" t="s">
        <v>271</v>
      </c>
      <c r="H103" s="133">
        <v>378.78</v>
      </c>
      <c r="I103" s="134"/>
      <c r="J103" s="135">
        <f>ROUND(I103*H103,2)</f>
        <v>0</v>
      </c>
      <c r="K103" s="131" t="s">
        <v>272</v>
      </c>
      <c r="L103" s="34"/>
      <c r="M103" s="136" t="s">
        <v>19</v>
      </c>
      <c r="N103" s="137" t="s">
        <v>47</v>
      </c>
      <c r="P103" s="138">
        <f>O103*H103</f>
        <v>0</v>
      </c>
      <c r="Q103" s="138">
        <v>0</v>
      </c>
      <c r="R103" s="138">
        <f>Q103*H103</f>
        <v>0</v>
      </c>
      <c r="S103" s="138">
        <v>0</v>
      </c>
      <c r="T103" s="139">
        <f>S103*H103</f>
        <v>0</v>
      </c>
      <c r="AR103" s="140" t="s">
        <v>232</v>
      </c>
      <c r="AT103" s="140" t="s">
        <v>227</v>
      </c>
      <c r="AU103" s="140" t="s">
        <v>233</v>
      </c>
      <c r="AY103" s="18" t="s">
        <v>223</v>
      </c>
      <c r="BE103" s="141">
        <f>IF(N103="základní",J103,0)</f>
        <v>0</v>
      </c>
      <c r="BF103" s="141">
        <f>IF(N103="snížená",J103,0)</f>
        <v>0</v>
      </c>
      <c r="BG103" s="141">
        <f>IF(N103="zákl. přenesená",J103,0)</f>
        <v>0</v>
      </c>
      <c r="BH103" s="141">
        <f>IF(N103="sníž. přenesená",J103,0)</f>
        <v>0</v>
      </c>
      <c r="BI103" s="141">
        <f>IF(N103="nulová",J103,0)</f>
        <v>0</v>
      </c>
      <c r="BJ103" s="18" t="s">
        <v>84</v>
      </c>
      <c r="BK103" s="141">
        <f>ROUND(I103*H103,2)</f>
        <v>0</v>
      </c>
      <c r="BL103" s="18" t="s">
        <v>232</v>
      </c>
      <c r="BM103" s="140" t="s">
        <v>273</v>
      </c>
    </row>
    <row r="104" spans="2:65" s="1" customFormat="1" ht="11.25">
      <c r="B104" s="34"/>
      <c r="D104" s="163" t="s">
        <v>274</v>
      </c>
      <c r="F104" s="164" t="s">
        <v>275</v>
      </c>
      <c r="I104" s="165"/>
      <c r="L104" s="34"/>
      <c r="M104" s="166"/>
      <c r="T104" s="55"/>
      <c r="AT104" s="18" t="s">
        <v>274</v>
      </c>
      <c r="AU104" s="18" t="s">
        <v>233</v>
      </c>
    </row>
    <row r="105" spans="2:65" s="12" customFormat="1" ht="11.25">
      <c r="B105" s="142"/>
      <c r="D105" s="143" t="s">
        <v>249</v>
      </c>
      <c r="E105" s="144" t="s">
        <v>19</v>
      </c>
      <c r="F105" s="145" t="s">
        <v>276</v>
      </c>
      <c r="H105" s="144" t="s">
        <v>19</v>
      </c>
      <c r="I105" s="146"/>
      <c r="L105" s="142"/>
      <c r="M105" s="147"/>
      <c r="T105" s="148"/>
      <c r="AT105" s="144" t="s">
        <v>249</v>
      </c>
      <c r="AU105" s="144" t="s">
        <v>233</v>
      </c>
      <c r="AV105" s="12" t="s">
        <v>84</v>
      </c>
      <c r="AW105" s="12" t="s">
        <v>37</v>
      </c>
      <c r="AX105" s="12" t="s">
        <v>76</v>
      </c>
      <c r="AY105" s="144" t="s">
        <v>223</v>
      </c>
    </row>
    <row r="106" spans="2:65" s="13" customFormat="1" ht="11.25">
      <c r="B106" s="149"/>
      <c r="D106" s="143" t="s">
        <v>249</v>
      </c>
      <c r="E106" s="150" t="s">
        <v>19</v>
      </c>
      <c r="F106" s="151" t="s">
        <v>1037</v>
      </c>
      <c r="H106" s="152">
        <v>378.78</v>
      </c>
      <c r="I106" s="153"/>
      <c r="L106" s="149"/>
      <c r="M106" s="154"/>
      <c r="T106" s="155"/>
      <c r="AT106" s="150" t="s">
        <v>249</v>
      </c>
      <c r="AU106" s="150" t="s">
        <v>233</v>
      </c>
      <c r="AV106" s="13" t="s">
        <v>87</v>
      </c>
      <c r="AW106" s="13" t="s">
        <v>37</v>
      </c>
      <c r="AX106" s="13" t="s">
        <v>84</v>
      </c>
      <c r="AY106" s="150" t="s">
        <v>223</v>
      </c>
    </row>
    <row r="107" spans="2:65" s="11" customFormat="1" ht="20.85" customHeight="1">
      <c r="B107" s="117"/>
      <c r="D107" s="118" t="s">
        <v>75</v>
      </c>
      <c r="E107" s="127" t="s">
        <v>280</v>
      </c>
      <c r="F107" s="127" t="s">
        <v>281</v>
      </c>
      <c r="I107" s="120"/>
      <c r="J107" s="128">
        <f>BK107</f>
        <v>0</v>
      </c>
      <c r="L107" s="117"/>
      <c r="M107" s="122"/>
      <c r="P107" s="123">
        <f>SUM(P108:P125)</f>
        <v>0</v>
      </c>
      <c r="R107" s="123">
        <f>SUM(R108:R125)</f>
        <v>0</v>
      </c>
      <c r="T107" s="124">
        <f>SUM(T108:T125)</f>
        <v>0</v>
      </c>
      <c r="AR107" s="118" t="s">
        <v>84</v>
      </c>
      <c r="AT107" s="125" t="s">
        <v>75</v>
      </c>
      <c r="AU107" s="125" t="s">
        <v>87</v>
      </c>
      <c r="AY107" s="118" t="s">
        <v>223</v>
      </c>
      <c r="BK107" s="126">
        <f>SUM(BK108:BK125)</f>
        <v>0</v>
      </c>
    </row>
    <row r="108" spans="2:65" s="1" customFormat="1" ht="37.9" customHeight="1">
      <c r="B108" s="34"/>
      <c r="C108" s="129" t="s">
        <v>244</v>
      </c>
      <c r="D108" s="129" t="s">
        <v>227</v>
      </c>
      <c r="E108" s="130" t="s">
        <v>283</v>
      </c>
      <c r="F108" s="131" t="s">
        <v>284</v>
      </c>
      <c r="G108" s="132" t="s">
        <v>247</v>
      </c>
      <c r="H108" s="133">
        <v>384.04399999999998</v>
      </c>
      <c r="I108" s="134"/>
      <c r="J108" s="135">
        <f>ROUND(I108*H108,2)</f>
        <v>0</v>
      </c>
      <c r="K108" s="131" t="s">
        <v>272</v>
      </c>
      <c r="L108" s="34"/>
      <c r="M108" s="136" t="s">
        <v>19</v>
      </c>
      <c r="N108" s="137" t="s">
        <v>47</v>
      </c>
      <c r="P108" s="138">
        <f>O108*H108</f>
        <v>0</v>
      </c>
      <c r="Q108" s="138">
        <v>0</v>
      </c>
      <c r="R108" s="138">
        <f>Q108*H108</f>
        <v>0</v>
      </c>
      <c r="S108" s="138">
        <v>0</v>
      </c>
      <c r="T108" s="139">
        <f>S108*H108</f>
        <v>0</v>
      </c>
      <c r="AR108" s="140" t="s">
        <v>232</v>
      </c>
      <c r="AT108" s="140" t="s">
        <v>227</v>
      </c>
      <c r="AU108" s="140" t="s">
        <v>233</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232</v>
      </c>
      <c r="BM108" s="140" t="s">
        <v>285</v>
      </c>
    </row>
    <row r="109" spans="2:65" s="1" customFormat="1" ht="11.25">
      <c r="B109" s="34"/>
      <c r="D109" s="163" t="s">
        <v>274</v>
      </c>
      <c r="F109" s="164" t="s">
        <v>286</v>
      </c>
      <c r="I109" s="165"/>
      <c r="L109" s="34"/>
      <c r="M109" s="166"/>
      <c r="T109" s="55"/>
      <c r="AT109" s="18" t="s">
        <v>274</v>
      </c>
      <c r="AU109" s="18" t="s">
        <v>233</v>
      </c>
    </row>
    <row r="110" spans="2:65" s="12" customFormat="1" ht="11.25">
      <c r="B110" s="142"/>
      <c r="D110" s="143" t="s">
        <v>249</v>
      </c>
      <c r="E110" s="144" t="s">
        <v>19</v>
      </c>
      <c r="F110" s="145" t="s">
        <v>287</v>
      </c>
      <c r="H110" s="144" t="s">
        <v>19</v>
      </c>
      <c r="I110" s="146"/>
      <c r="L110" s="142"/>
      <c r="M110" s="147"/>
      <c r="T110" s="148"/>
      <c r="AT110" s="144" t="s">
        <v>249</v>
      </c>
      <c r="AU110" s="144" t="s">
        <v>233</v>
      </c>
      <c r="AV110" s="12" t="s">
        <v>84</v>
      </c>
      <c r="AW110" s="12" t="s">
        <v>37</v>
      </c>
      <c r="AX110" s="12" t="s">
        <v>76</v>
      </c>
      <c r="AY110" s="144" t="s">
        <v>223</v>
      </c>
    </row>
    <row r="111" spans="2:65" s="12" customFormat="1" ht="11.25">
      <c r="B111" s="142"/>
      <c r="D111" s="143" t="s">
        <v>249</v>
      </c>
      <c r="E111" s="144" t="s">
        <v>19</v>
      </c>
      <c r="F111" s="145" t="s">
        <v>288</v>
      </c>
      <c r="H111" s="144" t="s">
        <v>19</v>
      </c>
      <c r="I111" s="146"/>
      <c r="L111" s="142"/>
      <c r="M111" s="147"/>
      <c r="T111" s="148"/>
      <c r="AT111" s="144" t="s">
        <v>249</v>
      </c>
      <c r="AU111" s="144" t="s">
        <v>233</v>
      </c>
      <c r="AV111" s="12" t="s">
        <v>84</v>
      </c>
      <c r="AW111" s="12" t="s">
        <v>37</v>
      </c>
      <c r="AX111" s="12" t="s">
        <v>76</v>
      </c>
      <c r="AY111" s="144" t="s">
        <v>223</v>
      </c>
    </row>
    <row r="112" spans="2:65" s="13" customFormat="1" ht="11.25">
      <c r="B112" s="149"/>
      <c r="D112" s="143" t="s">
        <v>249</v>
      </c>
      <c r="E112" s="150" t="s">
        <v>19</v>
      </c>
      <c r="F112" s="151" t="s">
        <v>1038</v>
      </c>
      <c r="H112" s="152">
        <v>156.77600000000001</v>
      </c>
      <c r="I112" s="153"/>
      <c r="L112" s="149"/>
      <c r="M112" s="154"/>
      <c r="T112" s="155"/>
      <c r="AT112" s="150" t="s">
        <v>249</v>
      </c>
      <c r="AU112" s="150" t="s">
        <v>233</v>
      </c>
      <c r="AV112" s="13" t="s">
        <v>87</v>
      </c>
      <c r="AW112" s="13" t="s">
        <v>37</v>
      </c>
      <c r="AX112" s="13" t="s">
        <v>76</v>
      </c>
      <c r="AY112" s="150" t="s">
        <v>223</v>
      </c>
    </row>
    <row r="113" spans="2:65" s="15" customFormat="1" ht="11.25">
      <c r="B113" s="167"/>
      <c r="D113" s="143" t="s">
        <v>249</v>
      </c>
      <c r="E113" s="168" t="s">
        <v>19</v>
      </c>
      <c r="F113" s="169" t="s">
        <v>292</v>
      </c>
      <c r="H113" s="170">
        <v>156.77600000000001</v>
      </c>
      <c r="I113" s="171"/>
      <c r="L113" s="167"/>
      <c r="M113" s="172"/>
      <c r="T113" s="173"/>
      <c r="AT113" s="168" t="s">
        <v>249</v>
      </c>
      <c r="AU113" s="168" t="s">
        <v>233</v>
      </c>
      <c r="AV113" s="15" t="s">
        <v>233</v>
      </c>
      <c r="AW113" s="15" t="s">
        <v>37</v>
      </c>
      <c r="AX113" s="15" t="s">
        <v>76</v>
      </c>
      <c r="AY113" s="168" t="s">
        <v>223</v>
      </c>
    </row>
    <row r="114" spans="2:65" s="12" customFormat="1" ht="11.25">
      <c r="B114" s="142"/>
      <c r="D114" s="143" t="s">
        <v>249</v>
      </c>
      <c r="E114" s="144" t="s">
        <v>19</v>
      </c>
      <c r="F114" s="145" t="s">
        <v>293</v>
      </c>
      <c r="H114" s="144" t="s">
        <v>19</v>
      </c>
      <c r="I114" s="146"/>
      <c r="L114" s="142"/>
      <c r="M114" s="147"/>
      <c r="T114" s="148"/>
      <c r="AT114" s="144" t="s">
        <v>249</v>
      </c>
      <c r="AU114" s="144" t="s">
        <v>233</v>
      </c>
      <c r="AV114" s="12" t="s">
        <v>84</v>
      </c>
      <c r="AW114" s="12" t="s">
        <v>37</v>
      </c>
      <c r="AX114" s="12" t="s">
        <v>76</v>
      </c>
      <c r="AY114" s="144" t="s">
        <v>223</v>
      </c>
    </row>
    <row r="115" spans="2:65" s="12" customFormat="1" ht="11.25">
      <c r="B115" s="142"/>
      <c r="D115" s="143" t="s">
        <v>249</v>
      </c>
      <c r="E115" s="144" t="s">
        <v>19</v>
      </c>
      <c r="F115" s="145" t="s">
        <v>288</v>
      </c>
      <c r="H115" s="144" t="s">
        <v>19</v>
      </c>
      <c r="I115" s="146"/>
      <c r="L115" s="142"/>
      <c r="M115" s="147"/>
      <c r="T115" s="148"/>
      <c r="AT115" s="144" t="s">
        <v>249</v>
      </c>
      <c r="AU115" s="144" t="s">
        <v>233</v>
      </c>
      <c r="AV115" s="12" t="s">
        <v>84</v>
      </c>
      <c r="AW115" s="12" t="s">
        <v>37</v>
      </c>
      <c r="AX115" s="12" t="s">
        <v>76</v>
      </c>
      <c r="AY115" s="144" t="s">
        <v>223</v>
      </c>
    </row>
    <row r="116" spans="2:65" s="13" customFormat="1" ht="22.5">
      <c r="B116" s="149"/>
      <c r="D116" s="143" t="s">
        <v>249</v>
      </c>
      <c r="E116" s="150" t="s">
        <v>19</v>
      </c>
      <c r="F116" s="151" t="s">
        <v>1039</v>
      </c>
      <c r="H116" s="152">
        <v>136.36099999999999</v>
      </c>
      <c r="I116" s="153"/>
      <c r="L116" s="149"/>
      <c r="M116" s="154"/>
      <c r="T116" s="155"/>
      <c r="AT116" s="150" t="s">
        <v>249</v>
      </c>
      <c r="AU116" s="150" t="s">
        <v>233</v>
      </c>
      <c r="AV116" s="13" t="s">
        <v>87</v>
      </c>
      <c r="AW116" s="13" t="s">
        <v>37</v>
      </c>
      <c r="AX116" s="13" t="s">
        <v>76</v>
      </c>
      <c r="AY116" s="150" t="s">
        <v>223</v>
      </c>
    </row>
    <row r="117" spans="2:65" s="15" customFormat="1" ht="11.25">
      <c r="B117" s="167"/>
      <c r="D117" s="143" t="s">
        <v>249</v>
      </c>
      <c r="E117" s="168" t="s">
        <v>19</v>
      </c>
      <c r="F117" s="169" t="s">
        <v>292</v>
      </c>
      <c r="H117" s="170">
        <v>136.36099999999999</v>
      </c>
      <c r="I117" s="171"/>
      <c r="L117" s="167"/>
      <c r="M117" s="172"/>
      <c r="T117" s="173"/>
      <c r="AT117" s="168" t="s">
        <v>249</v>
      </c>
      <c r="AU117" s="168" t="s">
        <v>233</v>
      </c>
      <c r="AV117" s="15" t="s">
        <v>233</v>
      </c>
      <c r="AW117" s="15" t="s">
        <v>37</v>
      </c>
      <c r="AX117" s="15" t="s">
        <v>76</v>
      </c>
      <c r="AY117" s="168" t="s">
        <v>223</v>
      </c>
    </row>
    <row r="118" spans="2:65" s="12" customFormat="1" ht="11.25">
      <c r="B118" s="142"/>
      <c r="D118" s="143" t="s">
        <v>249</v>
      </c>
      <c r="E118" s="144" t="s">
        <v>19</v>
      </c>
      <c r="F118" s="145" t="s">
        <v>297</v>
      </c>
      <c r="H118" s="144" t="s">
        <v>19</v>
      </c>
      <c r="I118" s="146"/>
      <c r="L118" s="142"/>
      <c r="M118" s="147"/>
      <c r="T118" s="148"/>
      <c r="AT118" s="144" t="s">
        <v>249</v>
      </c>
      <c r="AU118" s="144" t="s">
        <v>233</v>
      </c>
      <c r="AV118" s="12" t="s">
        <v>84</v>
      </c>
      <c r="AW118" s="12" t="s">
        <v>37</v>
      </c>
      <c r="AX118" s="12" t="s">
        <v>76</v>
      </c>
      <c r="AY118" s="144" t="s">
        <v>223</v>
      </c>
    </row>
    <row r="119" spans="2:65" s="13" customFormat="1" ht="11.25">
      <c r="B119" s="149"/>
      <c r="D119" s="143" t="s">
        <v>249</v>
      </c>
      <c r="E119" s="150" t="s">
        <v>19</v>
      </c>
      <c r="F119" s="151" t="s">
        <v>1040</v>
      </c>
      <c r="H119" s="152">
        <v>90.906999999999996</v>
      </c>
      <c r="I119" s="153"/>
      <c r="L119" s="149"/>
      <c r="M119" s="154"/>
      <c r="T119" s="155"/>
      <c r="AT119" s="150" t="s">
        <v>249</v>
      </c>
      <c r="AU119" s="150" t="s">
        <v>233</v>
      </c>
      <c r="AV119" s="13" t="s">
        <v>87</v>
      </c>
      <c r="AW119" s="13" t="s">
        <v>37</v>
      </c>
      <c r="AX119" s="13" t="s">
        <v>76</v>
      </c>
      <c r="AY119" s="150" t="s">
        <v>223</v>
      </c>
    </row>
    <row r="120" spans="2:65" s="15" customFormat="1" ht="11.25">
      <c r="B120" s="167"/>
      <c r="D120" s="143" t="s">
        <v>249</v>
      </c>
      <c r="E120" s="168" t="s">
        <v>19</v>
      </c>
      <c r="F120" s="169" t="s">
        <v>292</v>
      </c>
      <c r="H120" s="170">
        <v>90.906999999999996</v>
      </c>
      <c r="I120" s="171"/>
      <c r="L120" s="167"/>
      <c r="M120" s="172"/>
      <c r="T120" s="173"/>
      <c r="AT120" s="168" t="s">
        <v>249</v>
      </c>
      <c r="AU120" s="168" t="s">
        <v>233</v>
      </c>
      <c r="AV120" s="15" t="s">
        <v>233</v>
      </c>
      <c r="AW120" s="15" t="s">
        <v>37</v>
      </c>
      <c r="AX120" s="15" t="s">
        <v>76</v>
      </c>
      <c r="AY120" s="168" t="s">
        <v>223</v>
      </c>
    </row>
    <row r="121" spans="2:65" s="14" customFormat="1" ht="11.25">
      <c r="B121" s="156"/>
      <c r="D121" s="143" t="s">
        <v>249</v>
      </c>
      <c r="E121" s="157" t="s">
        <v>19</v>
      </c>
      <c r="F121" s="158" t="s">
        <v>253</v>
      </c>
      <c r="H121" s="159">
        <v>384.04399999999998</v>
      </c>
      <c r="I121" s="160"/>
      <c r="L121" s="156"/>
      <c r="M121" s="161"/>
      <c r="T121" s="162"/>
      <c r="AT121" s="157" t="s">
        <v>249</v>
      </c>
      <c r="AU121" s="157" t="s">
        <v>233</v>
      </c>
      <c r="AV121" s="14" t="s">
        <v>232</v>
      </c>
      <c r="AW121" s="14" t="s">
        <v>37</v>
      </c>
      <c r="AX121" s="14" t="s">
        <v>84</v>
      </c>
      <c r="AY121" s="157" t="s">
        <v>223</v>
      </c>
    </row>
    <row r="122" spans="2:65" s="1" customFormat="1" ht="37.9" customHeight="1">
      <c r="B122" s="34"/>
      <c r="C122" s="129" t="s">
        <v>254</v>
      </c>
      <c r="D122" s="129" t="s">
        <v>227</v>
      </c>
      <c r="E122" s="130" t="s">
        <v>302</v>
      </c>
      <c r="F122" s="131" t="s">
        <v>303</v>
      </c>
      <c r="G122" s="132" t="s">
        <v>247</v>
      </c>
      <c r="H122" s="133">
        <v>7.681</v>
      </c>
      <c r="I122" s="134"/>
      <c r="J122" s="135">
        <f>ROUND(I122*H122,2)</f>
        <v>0</v>
      </c>
      <c r="K122" s="131" t="s">
        <v>272</v>
      </c>
      <c r="L122" s="34"/>
      <c r="M122" s="136" t="s">
        <v>19</v>
      </c>
      <c r="N122" s="137" t="s">
        <v>47</v>
      </c>
      <c r="P122" s="138">
        <f>O122*H122</f>
        <v>0</v>
      </c>
      <c r="Q122" s="138">
        <v>0</v>
      </c>
      <c r="R122" s="138">
        <f>Q122*H122</f>
        <v>0</v>
      </c>
      <c r="S122" s="138">
        <v>0</v>
      </c>
      <c r="T122" s="139">
        <f>S122*H122</f>
        <v>0</v>
      </c>
      <c r="AR122" s="140" t="s">
        <v>232</v>
      </c>
      <c r="AT122" s="140" t="s">
        <v>227</v>
      </c>
      <c r="AU122" s="140" t="s">
        <v>233</v>
      </c>
      <c r="AY122" s="18" t="s">
        <v>223</v>
      </c>
      <c r="BE122" s="141">
        <f>IF(N122="základní",J122,0)</f>
        <v>0</v>
      </c>
      <c r="BF122" s="141">
        <f>IF(N122="snížená",J122,0)</f>
        <v>0</v>
      </c>
      <c r="BG122" s="141">
        <f>IF(N122="zákl. přenesená",J122,0)</f>
        <v>0</v>
      </c>
      <c r="BH122" s="141">
        <f>IF(N122="sníž. přenesená",J122,0)</f>
        <v>0</v>
      </c>
      <c r="BI122" s="141">
        <f>IF(N122="nulová",J122,0)</f>
        <v>0</v>
      </c>
      <c r="BJ122" s="18" t="s">
        <v>84</v>
      </c>
      <c r="BK122" s="141">
        <f>ROUND(I122*H122,2)</f>
        <v>0</v>
      </c>
      <c r="BL122" s="18" t="s">
        <v>232</v>
      </c>
      <c r="BM122" s="140" t="s">
        <v>304</v>
      </c>
    </row>
    <row r="123" spans="2:65" s="1" customFormat="1" ht="11.25">
      <c r="B123" s="34"/>
      <c r="D123" s="163" t="s">
        <v>274</v>
      </c>
      <c r="F123" s="164" t="s">
        <v>305</v>
      </c>
      <c r="I123" s="165"/>
      <c r="L123" s="34"/>
      <c r="M123" s="166"/>
      <c r="T123" s="55"/>
      <c r="AT123" s="18" t="s">
        <v>274</v>
      </c>
      <c r="AU123" s="18" t="s">
        <v>233</v>
      </c>
    </row>
    <row r="124" spans="2:65" s="12" customFormat="1" ht="11.25">
      <c r="B124" s="142"/>
      <c r="D124" s="143" t="s">
        <v>249</v>
      </c>
      <c r="E124" s="144" t="s">
        <v>19</v>
      </c>
      <c r="F124" s="145" t="s">
        <v>306</v>
      </c>
      <c r="H124" s="144" t="s">
        <v>19</v>
      </c>
      <c r="I124" s="146"/>
      <c r="L124" s="142"/>
      <c r="M124" s="147"/>
      <c r="T124" s="148"/>
      <c r="AT124" s="144" t="s">
        <v>249</v>
      </c>
      <c r="AU124" s="144" t="s">
        <v>233</v>
      </c>
      <c r="AV124" s="12" t="s">
        <v>84</v>
      </c>
      <c r="AW124" s="12" t="s">
        <v>37</v>
      </c>
      <c r="AX124" s="12" t="s">
        <v>76</v>
      </c>
      <c r="AY124" s="144" t="s">
        <v>223</v>
      </c>
    </row>
    <row r="125" spans="2:65" s="13" customFormat="1" ht="11.25">
      <c r="B125" s="149"/>
      <c r="D125" s="143" t="s">
        <v>249</v>
      </c>
      <c r="E125" s="150" t="s">
        <v>19</v>
      </c>
      <c r="F125" s="151" t="s">
        <v>1041</v>
      </c>
      <c r="H125" s="152">
        <v>7.681</v>
      </c>
      <c r="I125" s="153"/>
      <c r="L125" s="149"/>
      <c r="M125" s="154"/>
      <c r="T125" s="155"/>
      <c r="AT125" s="150" t="s">
        <v>249</v>
      </c>
      <c r="AU125" s="150" t="s">
        <v>233</v>
      </c>
      <c r="AV125" s="13" t="s">
        <v>87</v>
      </c>
      <c r="AW125" s="13" t="s">
        <v>37</v>
      </c>
      <c r="AX125" s="13" t="s">
        <v>84</v>
      </c>
      <c r="AY125" s="150" t="s">
        <v>223</v>
      </c>
    </row>
    <row r="126" spans="2:65" s="11" customFormat="1" ht="22.9" customHeight="1">
      <c r="B126" s="117"/>
      <c r="D126" s="118" t="s">
        <v>75</v>
      </c>
      <c r="E126" s="127" t="s">
        <v>244</v>
      </c>
      <c r="F126" s="127" t="s">
        <v>358</v>
      </c>
      <c r="I126" s="120"/>
      <c r="J126" s="128">
        <f>BK126</f>
        <v>0</v>
      </c>
      <c r="L126" s="117"/>
      <c r="M126" s="122"/>
      <c r="P126" s="123">
        <f>P127+P140</f>
        <v>0</v>
      </c>
      <c r="R126" s="123">
        <f>R127+R140</f>
        <v>0</v>
      </c>
      <c r="T126" s="124">
        <f>T127+T140</f>
        <v>0</v>
      </c>
      <c r="AR126" s="118" t="s">
        <v>84</v>
      </c>
      <c r="AT126" s="125" t="s">
        <v>75</v>
      </c>
      <c r="AU126" s="125" t="s">
        <v>84</v>
      </c>
      <c r="AY126" s="118" t="s">
        <v>223</v>
      </c>
      <c r="BK126" s="126">
        <f>BK127+BK140</f>
        <v>0</v>
      </c>
    </row>
    <row r="127" spans="2:65" s="11" customFormat="1" ht="20.85" customHeight="1">
      <c r="B127" s="117"/>
      <c r="D127" s="118" t="s">
        <v>75</v>
      </c>
      <c r="E127" s="127" t="s">
        <v>359</v>
      </c>
      <c r="F127" s="127" t="s">
        <v>360</v>
      </c>
      <c r="I127" s="120"/>
      <c r="J127" s="128">
        <f>BK127</f>
        <v>0</v>
      </c>
      <c r="L127" s="117"/>
      <c r="M127" s="122"/>
      <c r="P127" s="123">
        <f>SUM(P128:P139)</f>
        <v>0</v>
      </c>
      <c r="R127" s="123">
        <f>SUM(R128:R139)</f>
        <v>0</v>
      </c>
      <c r="T127" s="124">
        <f>SUM(T128:T139)</f>
        <v>0</v>
      </c>
      <c r="AR127" s="118" t="s">
        <v>84</v>
      </c>
      <c r="AT127" s="125" t="s">
        <v>75</v>
      </c>
      <c r="AU127" s="125" t="s">
        <v>87</v>
      </c>
      <c r="AY127" s="118" t="s">
        <v>223</v>
      </c>
      <c r="BK127" s="126">
        <f>SUM(BK128:BK139)</f>
        <v>0</v>
      </c>
    </row>
    <row r="128" spans="2:65" s="1" customFormat="1" ht="33" customHeight="1">
      <c r="B128" s="34"/>
      <c r="C128" s="129" t="s">
        <v>262</v>
      </c>
      <c r="D128" s="129" t="s">
        <v>227</v>
      </c>
      <c r="E128" s="130" t="s">
        <v>377</v>
      </c>
      <c r="F128" s="131" t="s">
        <v>378</v>
      </c>
      <c r="G128" s="132" t="s">
        <v>271</v>
      </c>
      <c r="H128" s="133">
        <v>356.31</v>
      </c>
      <c r="I128" s="134"/>
      <c r="J128" s="135">
        <f>ROUND(I128*H128,2)</f>
        <v>0</v>
      </c>
      <c r="K128" s="131" t="s">
        <v>272</v>
      </c>
      <c r="L128" s="34"/>
      <c r="M128" s="136" t="s">
        <v>19</v>
      </c>
      <c r="N128" s="137" t="s">
        <v>47</v>
      </c>
      <c r="P128" s="138">
        <f>O128*H128</f>
        <v>0</v>
      </c>
      <c r="Q128" s="138">
        <v>0</v>
      </c>
      <c r="R128" s="138">
        <f>Q128*H128</f>
        <v>0</v>
      </c>
      <c r="S128" s="138">
        <v>0</v>
      </c>
      <c r="T128" s="139">
        <f>S128*H128</f>
        <v>0</v>
      </c>
      <c r="AR128" s="140" t="s">
        <v>232</v>
      </c>
      <c r="AT128" s="140" t="s">
        <v>227</v>
      </c>
      <c r="AU128" s="140" t="s">
        <v>233</v>
      </c>
      <c r="AY128" s="18" t="s">
        <v>223</v>
      </c>
      <c r="BE128" s="141">
        <f>IF(N128="základní",J128,0)</f>
        <v>0</v>
      </c>
      <c r="BF128" s="141">
        <f>IF(N128="snížená",J128,0)</f>
        <v>0</v>
      </c>
      <c r="BG128" s="141">
        <f>IF(N128="zákl. přenesená",J128,0)</f>
        <v>0</v>
      </c>
      <c r="BH128" s="141">
        <f>IF(N128="sníž. přenesená",J128,0)</f>
        <v>0</v>
      </c>
      <c r="BI128" s="141">
        <f>IF(N128="nulová",J128,0)</f>
        <v>0</v>
      </c>
      <c r="BJ128" s="18" t="s">
        <v>84</v>
      </c>
      <c r="BK128" s="141">
        <f>ROUND(I128*H128,2)</f>
        <v>0</v>
      </c>
      <c r="BL128" s="18" t="s">
        <v>232</v>
      </c>
      <c r="BM128" s="140" t="s">
        <v>1042</v>
      </c>
    </row>
    <row r="129" spans="2:65" s="1" customFormat="1" ht="11.25">
      <c r="B129" s="34"/>
      <c r="D129" s="163" t="s">
        <v>274</v>
      </c>
      <c r="F129" s="164" t="s">
        <v>380</v>
      </c>
      <c r="I129" s="165"/>
      <c r="L129" s="34"/>
      <c r="M129" s="166"/>
      <c r="T129" s="55"/>
      <c r="AT129" s="18" t="s">
        <v>274</v>
      </c>
      <c r="AU129" s="18" t="s">
        <v>233</v>
      </c>
    </row>
    <row r="130" spans="2:65" s="12" customFormat="1" ht="11.25">
      <c r="B130" s="142"/>
      <c r="D130" s="143" t="s">
        <v>249</v>
      </c>
      <c r="E130" s="144" t="s">
        <v>19</v>
      </c>
      <c r="F130" s="145" t="s">
        <v>366</v>
      </c>
      <c r="H130" s="144" t="s">
        <v>19</v>
      </c>
      <c r="I130" s="146"/>
      <c r="L130" s="142"/>
      <c r="M130" s="147"/>
      <c r="T130" s="148"/>
      <c r="AT130" s="144" t="s">
        <v>249</v>
      </c>
      <c r="AU130" s="144" t="s">
        <v>233</v>
      </c>
      <c r="AV130" s="12" t="s">
        <v>84</v>
      </c>
      <c r="AW130" s="12" t="s">
        <v>37</v>
      </c>
      <c r="AX130" s="12" t="s">
        <v>76</v>
      </c>
      <c r="AY130" s="144" t="s">
        <v>223</v>
      </c>
    </row>
    <row r="131" spans="2:65" s="13" customFormat="1" ht="11.25">
      <c r="B131" s="149"/>
      <c r="D131" s="143" t="s">
        <v>249</v>
      </c>
      <c r="E131" s="150" t="s">
        <v>19</v>
      </c>
      <c r="F131" s="151" t="s">
        <v>1043</v>
      </c>
      <c r="H131" s="152">
        <v>356.31</v>
      </c>
      <c r="I131" s="153"/>
      <c r="L131" s="149"/>
      <c r="M131" s="154"/>
      <c r="T131" s="155"/>
      <c r="AT131" s="150" t="s">
        <v>249</v>
      </c>
      <c r="AU131" s="150" t="s">
        <v>233</v>
      </c>
      <c r="AV131" s="13" t="s">
        <v>87</v>
      </c>
      <c r="AW131" s="13" t="s">
        <v>37</v>
      </c>
      <c r="AX131" s="13" t="s">
        <v>84</v>
      </c>
      <c r="AY131" s="150" t="s">
        <v>223</v>
      </c>
    </row>
    <row r="132" spans="2:65" s="1" customFormat="1" ht="33" customHeight="1">
      <c r="B132" s="34"/>
      <c r="C132" s="129" t="s">
        <v>268</v>
      </c>
      <c r="D132" s="129" t="s">
        <v>227</v>
      </c>
      <c r="E132" s="130" t="s">
        <v>383</v>
      </c>
      <c r="F132" s="131" t="s">
        <v>384</v>
      </c>
      <c r="G132" s="132" t="s">
        <v>271</v>
      </c>
      <c r="H132" s="133">
        <v>757.56</v>
      </c>
      <c r="I132" s="134"/>
      <c r="J132" s="135">
        <f>ROUND(I132*H132,2)</f>
        <v>0</v>
      </c>
      <c r="K132" s="131" t="s">
        <v>272</v>
      </c>
      <c r="L132" s="34"/>
      <c r="M132" s="136" t="s">
        <v>19</v>
      </c>
      <c r="N132" s="137" t="s">
        <v>47</v>
      </c>
      <c r="P132" s="138">
        <f>O132*H132</f>
        <v>0</v>
      </c>
      <c r="Q132" s="138">
        <v>0</v>
      </c>
      <c r="R132" s="138">
        <f>Q132*H132</f>
        <v>0</v>
      </c>
      <c r="S132" s="138">
        <v>0</v>
      </c>
      <c r="T132" s="139">
        <f>S132*H132</f>
        <v>0</v>
      </c>
      <c r="AR132" s="140" t="s">
        <v>232</v>
      </c>
      <c r="AT132" s="140" t="s">
        <v>227</v>
      </c>
      <c r="AU132" s="140" t="s">
        <v>233</v>
      </c>
      <c r="AY132" s="18" t="s">
        <v>223</v>
      </c>
      <c r="BE132" s="141">
        <f>IF(N132="základní",J132,0)</f>
        <v>0</v>
      </c>
      <c r="BF132" s="141">
        <f>IF(N132="snížená",J132,0)</f>
        <v>0</v>
      </c>
      <c r="BG132" s="141">
        <f>IF(N132="zákl. přenesená",J132,0)</f>
        <v>0</v>
      </c>
      <c r="BH132" s="141">
        <f>IF(N132="sníž. přenesená",J132,0)</f>
        <v>0</v>
      </c>
      <c r="BI132" s="141">
        <f>IF(N132="nulová",J132,0)</f>
        <v>0</v>
      </c>
      <c r="BJ132" s="18" t="s">
        <v>84</v>
      </c>
      <c r="BK132" s="141">
        <f>ROUND(I132*H132,2)</f>
        <v>0</v>
      </c>
      <c r="BL132" s="18" t="s">
        <v>232</v>
      </c>
      <c r="BM132" s="140" t="s">
        <v>1044</v>
      </c>
    </row>
    <row r="133" spans="2:65" s="1" customFormat="1" ht="11.25">
      <c r="B133" s="34"/>
      <c r="D133" s="163" t="s">
        <v>274</v>
      </c>
      <c r="F133" s="164" t="s">
        <v>386</v>
      </c>
      <c r="I133" s="165"/>
      <c r="L133" s="34"/>
      <c r="M133" s="166"/>
      <c r="T133" s="55"/>
      <c r="AT133" s="18" t="s">
        <v>274</v>
      </c>
      <c r="AU133" s="18" t="s">
        <v>233</v>
      </c>
    </row>
    <row r="134" spans="2:65" s="12" customFormat="1" ht="11.25">
      <c r="B134" s="142"/>
      <c r="D134" s="143" t="s">
        <v>249</v>
      </c>
      <c r="E134" s="144" t="s">
        <v>19</v>
      </c>
      <c r="F134" s="145" t="s">
        <v>387</v>
      </c>
      <c r="H134" s="144" t="s">
        <v>19</v>
      </c>
      <c r="I134" s="146"/>
      <c r="L134" s="142"/>
      <c r="M134" s="147"/>
      <c r="T134" s="148"/>
      <c r="AT134" s="144" t="s">
        <v>249</v>
      </c>
      <c r="AU134" s="144" t="s">
        <v>233</v>
      </c>
      <c r="AV134" s="12" t="s">
        <v>84</v>
      </c>
      <c r="AW134" s="12" t="s">
        <v>37</v>
      </c>
      <c r="AX134" s="12" t="s">
        <v>76</v>
      </c>
      <c r="AY134" s="144" t="s">
        <v>223</v>
      </c>
    </row>
    <row r="135" spans="2:65" s="13" customFormat="1" ht="11.25">
      <c r="B135" s="149"/>
      <c r="D135" s="143" t="s">
        <v>249</v>
      </c>
      <c r="E135" s="150" t="s">
        <v>19</v>
      </c>
      <c r="F135" s="151" t="s">
        <v>1045</v>
      </c>
      <c r="H135" s="152">
        <v>757.56</v>
      </c>
      <c r="I135" s="153"/>
      <c r="L135" s="149"/>
      <c r="M135" s="154"/>
      <c r="T135" s="155"/>
      <c r="AT135" s="150" t="s">
        <v>249</v>
      </c>
      <c r="AU135" s="150" t="s">
        <v>233</v>
      </c>
      <c r="AV135" s="13" t="s">
        <v>87</v>
      </c>
      <c r="AW135" s="13" t="s">
        <v>37</v>
      </c>
      <c r="AX135" s="13" t="s">
        <v>84</v>
      </c>
      <c r="AY135" s="150" t="s">
        <v>223</v>
      </c>
    </row>
    <row r="136" spans="2:65" s="1" customFormat="1" ht="37.9" customHeight="1">
      <c r="B136" s="34"/>
      <c r="C136" s="129" t="s">
        <v>282</v>
      </c>
      <c r="D136" s="129" t="s">
        <v>227</v>
      </c>
      <c r="E136" s="130" t="s">
        <v>392</v>
      </c>
      <c r="F136" s="131" t="s">
        <v>393</v>
      </c>
      <c r="G136" s="132" t="s">
        <v>271</v>
      </c>
      <c r="H136" s="133">
        <v>337.05</v>
      </c>
      <c r="I136" s="134"/>
      <c r="J136" s="135">
        <f>ROUND(I136*H136,2)</f>
        <v>0</v>
      </c>
      <c r="K136" s="131" t="s">
        <v>272</v>
      </c>
      <c r="L136" s="34"/>
      <c r="M136" s="136" t="s">
        <v>19</v>
      </c>
      <c r="N136" s="137" t="s">
        <v>47</v>
      </c>
      <c r="P136" s="138">
        <f>O136*H136</f>
        <v>0</v>
      </c>
      <c r="Q136" s="138">
        <v>0</v>
      </c>
      <c r="R136" s="138">
        <f>Q136*H136</f>
        <v>0</v>
      </c>
      <c r="S136" s="138">
        <v>0</v>
      </c>
      <c r="T136" s="139">
        <f>S136*H136</f>
        <v>0</v>
      </c>
      <c r="AR136" s="140" t="s">
        <v>232</v>
      </c>
      <c r="AT136" s="140" t="s">
        <v>227</v>
      </c>
      <c r="AU136" s="140" t="s">
        <v>233</v>
      </c>
      <c r="AY136" s="18" t="s">
        <v>223</v>
      </c>
      <c r="BE136" s="141">
        <f>IF(N136="základní",J136,0)</f>
        <v>0</v>
      </c>
      <c r="BF136" s="141">
        <f>IF(N136="snížená",J136,0)</f>
        <v>0</v>
      </c>
      <c r="BG136" s="141">
        <f>IF(N136="zákl. přenesená",J136,0)</f>
        <v>0</v>
      </c>
      <c r="BH136" s="141">
        <f>IF(N136="sníž. přenesená",J136,0)</f>
        <v>0</v>
      </c>
      <c r="BI136" s="141">
        <f>IF(N136="nulová",J136,0)</f>
        <v>0</v>
      </c>
      <c r="BJ136" s="18" t="s">
        <v>84</v>
      </c>
      <c r="BK136" s="141">
        <f>ROUND(I136*H136,2)</f>
        <v>0</v>
      </c>
      <c r="BL136" s="18" t="s">
        <v>232</v>
      </c>
      <c r="BM136" s="140" t="s">
        <v>1046</v>
      </c>
    </row>
    <row r="137" spans="2:65" s="1" customFormat="1" ht="11.25">
      <c r="B137" s="34"/>
      <c r="D137" s="163" t="s">
        <v>274</v>
      </c>
      <c r="F137" s="164" t="s">
        <v>395</v>
      </c>
      <c r="I137" s="165"/>
      <c r="L137" s="34"/>
      <c r="M137" s="166"/>
      <c r="T137" s="55"/>
      <c r="AT137" s="18" t="s">
        <v>274</v>
      </c>
      <c r="AU137" s="18" t="s">
        <v>233</v>
      </c>
    </row>
    <row r="138" spans="2:65" s="12" customFormat="1" ht="11.25">
      <c r="B138" s="142"/>
      <c r="D138" s="143" t="s">
        <v>249</v>
      </c>
      <c r="E138" s="144" t="s">
        <v>19</v>
      </c>
      <c r="F138" s="145" t="s">
        <v>366</v>
      </c>
      <c r="H138" s="144" t="s">
        <v>19</v>
      </c>
      <c r="I138" s="146"/>
      <c r="L138" s="142"/>
      <c r="M138" s="147"/>
      <c r="T138" s="148"/>
      <c r="AT138" s="144" t="s">
        <v>249</v>
      </c>
      <c r="AU138" s="144" t="s">
        <v>233</v>
      </c>
      <c r="AV138" s="12" t="s">
        <v>84</v>
      </c>
      <c r="AW138" s="12" t="s">
        <v>37</v>
      </c>
      <c r="AX138" s="12" t="s">
        <v>76</v>
      </c>
      <c r="AY138" s="144" t="s">
        <v>223</v>
      </c>
    </row>
    <row r="139" spans="2:65" s="13" customFormat="1" ht="11.25">
      <c r="B139" s="149"/>
      <c r="D139" s="143" t="s">
        <v>249</v>
      </c>
      <c r="E139" s="150" t="s">
        <v>19</v>
      </c>
      <c r="F139" s="151" t="s">
        <v>1047</v>
      </c>
      <c r="H139" s="152">
        <v>337.05</v>
      </c>
      <c r="I139" s="153"/>
      <c r="L139" s="149"/>
      <c r="M139" s="154"/>
      <c r="T139" s="155"/>
      <c r="AT139" s="150" t="s">
        <v>249</v>
      </c>
      <c r="AU139" s="150" t="s">
        <v>233</v>
      </c>
      <c r="AV139" s="13" t="s">
        <v>87</v>
      </c>
      <c r="AW139" s="13" t="s">
        <v>37</v>
      </c>
      <c r="AX139" s="13" t="s">
        <v>84</v>
      </c>
      <c r="AY139" s="150" t="s">
        <v>223</v>
      </c>
    </row>
    <row r="140" spans="2:65" s="11" customFormat="1" ht="20.85" customHeight="1">
      <c r="B140" s="117"/>
      <c r="D140" s="118" t="s">
        <v>75</v>
      </c>
      <c r="E140" s="127" t="s">
        <v>469</v>
      </c>
      <c r="F140" s="127" t="s">
        <v>470</v>
      </c>
      <c r="I140" s="120"/>
      <c r="J140" s="128">
        <f>BK140</f>
        <v>0</v>
      </c>
      <c r="L140" s="117"/>
      <c r="M140" s="122"/>
      <c r="P140" s="123">
        <f>SUM(P141:P143)</f>
        <v>0</v>
      </c>
      <c r="R140" s="123">
        <f>SUM(R141:R143)</f>
        <v>0</v>
      </c>
      <c r="T140" s="124">
        <f>SUM(T141:T143)</f>
        <v>0</v>
      </c>
      <c r="AR140" s="118" t="s">
        <v>84</v>
      </c>
      <c r="AT140" s="125" t="s">
        <v>75</v>
      </c>
      <c r="AU140" s="125" t="s">
        <v>87</v>
      </c>
      <c r="AY140" s="118" t="s">
        <v>223</v>
      </c>
      <c r="BK140" s="126">
        <f>SUM(BK141:BK143)</f>
        <v>0</v>
      </c>
    </row>
    <row r="141" spans="2:65" s="1" customFormat="1" ht="24.2" customHeight="1">
      <c r="B141" s="34"/>
      <c r="C141" s="129" t="s">
        <v>301</v>
      </c>
      <c r="D141" s="129" t="s">
        <v>227</v>
      </c>
      <c r="E141" s="130" t="s">
        <v>897</v>
      </c>
      <c r="F141" s="131" t="s">
        <v>898</v>
      </c>
      <c r="G141" s="132" t="s">
        <v>271</v>
      </c>
      <c r="H141" s="133">
        <v>321</v>
      </c>
      <c r="I141" s="134"/>
      <c r="J141" s="135">
        <f>ROUND(I141*H141,2)</f>
        <v>0</v>
      </c>
      <c r="K141" s="131" t="s">
        <v>272</v>
      </c>
      <c r="L141" s="34"/>
      <c r="M141" s="136" t="s">
        <v>19</v>
      </c>
      <c r="N141" s="137" t="s">
        <v>47</v>
      </c>
      <c r="P141" s="138">
        <f>O141*H141</f>
        <v>0</v>
      </c>
      <c r="Q141" s="138">
        <v>0</v>
      </c>
      <c r="R141" s="138">
        <f>Q141*H141</f>
        <v>0</v>
      </c>
      <c r="S141" s="138">
        <v>0</v>
      </c>
      <c r="T141" s="139">
        <f>S141*H141</f>
        <v>0</v>
      </c>
      <c r="AR141" s="140" t="s">
        <v>232</v>
      </c>
      <c r="AT141" s="140" t="s">
        <v>227</v>
      </c>
      <c r="AU141" s="140" t="s">
        <v>233</v>
      </c>
      <c r="AY141" s="18" t="s">
        <v>223</v>
      </c>
      <c r="BE141" s="141">
        <f>IF(N141="základní",J141,0)</f>
        <v>0</v>
      </c>
      <c r="BF141" s="141">
        <f>IF(N141="snížená",J141,0)</f>
        <v>0</v>
      </c>
      <c r="BG141" s="141">
        <f>IF(N141="zákl. přenesená",J141,0)</f>
        <v>0</v>
      </c>
      <c r="BH141" s="141">
        <f>IF(N141="sníž. přenesená",J141,0)</f>
        <v>0</v>
      </c>
      <c r="BI141" s="141">
        <f>IF(N141="nulová",J141,0)</f>
        <v>0</v>
      </c>
      <c r="BJ141" s="18" t="s">
        <v>84</v>
      </c>
      <c r="BK141" s="141">
        <f>ROUND(I141*H141,2)</f>
        <v>0</v>
      </c>
      <c r="BL141" s="18" t="s">
        <v>232</v>
      </c>
      <c r="BM141" s="140" t="s">
        <v>1048</v>
      </c>
    </row>
    <row r="142" spans="2:65" s="1" customFormat="1" ht="11.25">
      <c r="B142" s="34"/>
      <c r="D142" s="163" t="s">
        <v>274</v>
      </c>
      <c r="F142" s="164" t="s">
        <v>900</v>
      </c>
      <c r="I142" s="165"/>
      <c r="L142" s="34"/>
      <c r="M142" s="166"/>
      <c r="T142" s="55"/>
      <c r="AT142" s="18" t="s">
        <v>274</v>
      </c>
      <c r="AU142" s="18" t="s">
        <v>233</v>
      </c>
    </row>
    <row r="143" spans="2:65" s="13" customFormat="1" ht="11.25">
      <c r="B143" s="149"/>
      <c r="D143" s="143" t="s">
        <v>249</v>
      </c>
      <c r="E143" s="150" t="s">
        <v>19</v>
      </c>
      <c r="F143" s="151" t="s">
        <v>1049</v>
      </c>
      <c r="H143" s="152">
        <v>321</v>
      </c>
      <c r="I143" s="153"/>
      <c r="L143" s="149"/>
      <c r="M143" s="154"/>
      <c r="T143" s="155"/>
      <c r="AT143" s="150" t="s">
        <v>249</v>
      </c>
      <c r="AU143" s="150" t="s">
        <v>233</v>
      </c>
      <c r="AV143" s="13" t="s">
        <v>87</v>
      </c>
      <c r="AW143" s="13" t="s">
        <v>37</v>
      </c>
      <c r="AX143" s="13" t="s">
        <v>84</v>
      </c>
      <c r="AY143" s="150" t="s">
        <v>223</v>
      </c>
    </row>
    <row r="144" spans="2:65" s="11" customFormat="1" ht="22.9" customHeight="1">
      <c r="B144" s="117"/>
      <c r="D144" s="118" t="s">
        <v>75</v>
      </c>
      <c r="E144" s="127" t="s">
        <v>282</v>
      </c>
      <c r="F144" s="127" t="s">
        <v>614</v>
      </c>
      <c r="I144" s="120"/>
      <c r="J144" s="128">
        <f>BK144</f>
        <v>0</v>
      </c>
      <c r="L144" s="117"/>
      <c r="M144" s="122"/>
      <c r="P144" s="123">
        <f>P145+P150+P158+P175</f>
        <v>0</v>
      </c>
      <c r="R144" s="123">
        <f>R145+R150+R158+R175</f>
        <v>11.8528</v>
      </c>
      <c r="T144" s="124">
        <f>T145+T150+T158+T175</f>
        <v>191.54</v>
      </c>
      <c r="AR144" s="118" t="s">
        <v>84</v>
      </c>
      <c r="AT144" s="125" t="s">
        <v>75</v>
      </c>
      <c r="AU144" s="125" t="s">
        <v>84</v>
      </c>
      <c r="AY144" s="118" t="s">
        <v>223</v>
      </c>
      <c r="BK144" s="126">
        <f>BK145+BK150+BK158+BK175</f>
        <v>0</v>
      </c>
    </row>
    <row r="145" spans="2:65" s="11" customFormat="1" ht="20.85" customHeight="1">
      <c r="B145" s="117"/>
      <c r="D145" s="118" t="s">
        <v>75</v>
      </c>
      <c r="E145" s="127" t="s">
        <v>615</v>
      </c>
      <c r="F145" s="127" t="s">
        <v>616</v>
      </c>
      <c r="I145" s="120"/>
      <c r="J145" s="128">
        <f>BK145</f>
        <v>0</v>
      </c>
      <c r="L145" s="117"/>
      <c r="M145" s="122"/>
      <c r="P145" s="123">
        <f>SUM(P146:P149)</f>
        <v>0</v>
      </c>
      <c r="R145" s="123">
        <f>SUM(R146:R149)</f>
        <v>0</v>
      </c>
      <c r="T145" s="124">
        <f>SUM(T146:T149)</f>
        <v>8.42</v>
      </c>
      <c r="AR145" s="118" t="s">
        <v>84</v>
      </c>
      <c r="AT145" s="125" t="s">
        <v>75</v>
      </c>
      <c r="AU145" s="125" t="s">
        <v>87</v>
      </c>
      <c r="AY145" s="118" t="s">
        <v>223</v>
      </c>
      <c r="BK145" s="126">
        <f>SUM(BK146:BK149)</f>
        <v>0</v>
      </c>
    </row>
    <row r="146" spans="2:65" s="1" customFormat="1" ht="66.75" customHeight="1">
      <c r="B146" s="34"/>
      <c r="C146" s="129" t="s">
        <v>308</v>
      </c>
      <c r="D146" s="129" t="s">
        <v>227</v>
      </c>
      <c r="E146" s="130" t="s">
        <v>636</v>
      </c>
      <c r="F146" s="131" t="s">
        <v>637</v>
      </c>
      <c r="G146" s="132" t="s">
        <v>271</v>
      </c>
      <c r="H146" s="133">
        <v>421</v>
      </c>
      <c r="I146" s="134"/>
      <c r="J146" s="135">
        <f>ROUND(I146*H146,2)</f>
        <v>0</v>
      </c>
      <c r="K146" s="131" t="s">
        <v>231</v>
      </c>
      <c r="L146" s="34"/>
      <c r="M146" s="136" t="s">
        <v>19</v>
      </c>
      <c r="N146" s="137" t="s">
        <v>47</v>
      </c>
      <c r="P146" s="138">
        <f>O146*H146</f>
        <v>0</v>
      </c>
      <c r="Q146" s="138">
        <v>0</v>
      </c>
      <c r="R146" s="138">
        <f>Q146*H146</f>
        <v>0</v>
      </c>
      <c r="S146" s="138">
        <v>0.02</v>
      </c>
      <c r="T146" s="139">
        <f>S146*H146</f>
        <v>8.42</v>
      </c>
      <c r="AR146" s="140" t="s">
        <v>232</v>
      </c>
      <c r="AT146" s="140" t="s">
        <v>227</v>
      </c>
      <c r="AU146" s="140" t="s">
        <v>233</v>
      </c>
      <c r="AY146" s="18" t="s">
        <v>223</v>
      </c>
      <c r="BE146" s="141">
        <f>IF(N146="základní",J146,0)</f>
        <v>0</v>
      </c>
      <c r="BF146" s="141">
        <f>IF(N146="snížená",J146,0)</f>
        <v>0</v>
      </c>
      <c r="BG146" s="141">
        <f>IF(N146="zákl. přenesená",J146,0)</f>
        <v>0</v>
      </c>
      <c r="BH146" s="141">
        <f>IF(N146="sníž. přenesená",J146,0)</f>
        <v>0</v>
      </c>
      <c r="BI146" s="141">
        <f>IF(N146="nulová",J146,0)</f>
        <v>0</v>
      </c>
      <c r="BJ146" s="18" t="s">
        <v>84</v>
      </c>
      <c r="BK146" s="141">
        <f>ROUND(I146*H146,2)</f>
        <v>0</v>
      </c>
      <c r="BL146" s="18" t="s">
        <v>232</v>
      </c>
      <c r="BM146" s="140" t="s">
        <v>1050</v>
      </c>
    </row>
    <row r="147" spans="2:65" s="13" customFormat="1" ht="11.25">
      <c r="B147" s="149"/>
      <c r="D147" s="143" t="s">
        <v>249</v>
      </c>
      <c r="E147" s="150" t="s">
        <v>19</v>
      </c>
      <c r="F147" s="151" t="s">
        <v>1051</v>
      </c>
      <c r="H147" s="152">
        <v>321</v>
      </c>
      <c r="I147" s="153"/>
      <c r="L147" s="149"/>
      <c r="M147" s="154"/>
      <c r="T147" s="155"/>
      <c r="AT147" s="150" t="s">
        <v>249</v>
      </c>
      <c r="AU147" s="150" t="s">
        <v>233</v>
      </c>
      <c r="AV147" s="13" t="s">
        <v>87</v>
      </c>
      <c r="AW147" s="13" t="s">
        <v>37</v>
      </c>
      <c r="AX147" s="13" t="s">
        <v>76</v>
      </c>
      <c r="AY147" s="150" t="s">
        <v>223</v>
      </c>
    </row>
    <row r="148" spans="2:65" s="13" customFormat="1" ht="11.25">
      <c r="B148" s="149"/>
      <c r="D148" s="143" t="s">
        <v>249</v>
      </c>
      <c r="E148" s="150" t="s">
        <v>19</v>
      </c>
      <c r="F148" s="151" t="s">
        <v>1052</v>
      </c>
      <c r="H148" s="152">
        <v>100</v>
      </c>
      <c r="I148" s="153"/>
      <c r="L148" s="149"/>
      <c r="M148" s="154"/>
      <c r="T148" s="155"/>
      <c r="AT148" s="150" t="s">
        <v>249</v>
      </c>
      <c r="AU148" s="150" t="s">
        <v>233</v>
      </c>
      <c r="AV148" s="13" t="s">
        <v>87</v>
      </c>
      <c r="AW148" s="13" t="s">
        <v>37</v>
      </c>
      <c r="AX148" s="13" t="s">
        <v>76</v>
      </c>
      <c r="AY148" s="150" t="s">
        <v>223</v>
      </c>
    </row>
    <row r="149" spans="2:65" s="14" customFormat="1" ht="11.25">
      <c r="B149" s="156"/>
      <c r="D149" s="143" t="s">
        <v>249</v>
      </c>
      <c r="E149" s="157" t="s">
        <v>19</v>
      </c>
      <c r="F149" s="158" t="s">
        <v>253</v>
      </c>
      <c r="H149" s="159">
        <v>421</v>
      </c>
      <c r="I149" s="160"/>
      <c r="L149" s="156"/>
      <c r="M149" s="161"/>
      <c r="T149" s="162"/>
      <c r="AT149" s="157" t="s">
        <v>249</v>
      </c>
      <c r="AU149" s="157" t="s">
        <v>233</v>
      </c>
      <c r="AV149" s="14" t="s">
        <v>232</v>
      </c>
      <c r="AW149" s="14" t="s">
        <v>37</v>
      </c>
      <c r="AX149" s="14" t="s">
        <v>84</v>
      </c>
      <c r="AY149" s="157" t="s">
        <v>223</v>
      </c>
    </row>
    <row r="150" spans="2:65" s="11" customFormat="1" ht="20.85" customHeight="1">
      <c r="B150" s="117"/>
      <c r="D150" s="118" t="s">
        <v>75</v>
      </c>
      <c r="E150" s="127" t="s">
        <v>642</v>
      </c>
      <c r="F150" s="127" t="s">
        <v>643</v>
      </c>
      <c r="I150" s="120"/>
      <c r="J150" s="128">
        <f>BK150</f>
        <v>0</v>
      </c>
      <c r="L150" s="117"/>
      <c r="M150" s="122"/>
      <c r="P150" s="123">
        <f>SUM(P151:P157)</f>
        <v>0</v>
      </c>
      <c r="R150" s="123">
        <f>SUM(R151:R157)</f>
        <v>11.843999999999999</v>
      </c>
      <c r="T150" s="124">
        <f>SUM(T151:T157)</f>
        <v>0</v>
      </c>
      <c r="AR150" s="118" t="s">
        <v>84</v>
      </c>
      <c r="AT150" s="125" t="s">
        <v>75</v>
      </c>
      <c r="AU150" s="125" t="s">
        <v>87</v>
      </c>
      <c r="AY150" s="118" t="s">
        <v>223</v>
      </c>
      <c r="BK150" s="126">
        <f>SUM(BK151:BK157)</f>
        <v>0</v>
      </c>
    </row>
    <row r="151" spans="2:65" s="1" customFormat="1" ht="49.15" customHeight="1">
      <c r="B151" s="34"/>
      <c r="C151" s="129" t="s">
        <v>8</v>
      </c>
      <c r="D151" s="129" t="s">
        <v>227</v>
      </c>
      <c r="E151" s="130" t="s">
        <v>657</v>
      </c>
      <c r="F151" s="131" t="s">
        <v>658</v>
      </c>
      <c r="G151" s="132" t="s">
        <v>563</v>
      </c>
      <c r="H151" s="133">
        <v>48</v>
      </c>
      <c r="I151" s="134"/>
      <c r="J151" s="135">
        <f>ROUND(I151*H151,2)</f>
        <v>0</v>
      </c>
      <c r="K151" s="131" t="s">
        <v>272</v>
      </c>
      <c r="L151" s="34"/>
      <c r="M151" s="136" t="s">
        <v>19</v>
      </c>
      <c r="N151" s="137" t="s">
        <v>47</v>
      </c>
      <c r="P151" s="138">
        <f>O151*H151</f>
        <v>0</v>
      </c>
      <c r="Q151" s="138">
        <v>0.14066999999999999</v>
      </c>
      <c r="R151" s="138">
        <f>Q151*H151</f>
        <v>6.7521599999999999</v>
      </c>
      <c r="S151" s="138">
        <v>0</v>
      </c>
      <c r="T151" s="139">
        <f>S151*H151</f>
        <v>0</v>
      </c>
      <c r="AR151" s="140" t="s">
        <v>232</v>
      </c>
      <c r="AT151" s="140" t="s">
        <v>227</v>
      </c>
      <c r="AU151" s="140" t="s">
        <v>233</v>
      </c>
      <c r="AY151" s="18" t="s">
        <v>223</v>
      </c>
      <c r="BE151" s="141">
        <f>IF(N151="základní",J151,0)</f>
        <v>0</v>
      </c>
      <c r="BF151" s="141">
        <f>IF(N151="snížená",J151,0)</f>
        <v>0</v>
      </c>
      <c r="BG151" s="141">
        <f>IF(N151="zákl. přenesená",J151,0)</f>
        <v>0</v>
      </c>
      <c r="BH151" s="141">
        <f>IF(N151="sníž. přenesená",J151,0)</f>
        <v>0</v>
      </c>
      <c r="BI151" s="141">
        <f>IF(N151="nulová",J151,0)</f>
        <v>0</v>
      </c>
      <c r="BJ151" s="18" t="s">
        <v>84</v>
      </c>
      <c r="BK151" s="141">
        <f>ROUND(I151*H151,2)</f>
        <v>0</v>
      </c>
      <c r="BL151" s="18" t="s">
        <v>232</v>
      </c>
      <c r="BM151" s="140" t="s">
        <v>1053</v>
      </c>
    </row>
    <row r="152" spans="2:65" s="1" customFormat="1" ht="11.25">
      <c r="B152" s="34"/>
      <c r="D152" s="163" t="s">
        <v>274</v>
      </c>
      <c r="F152" s="164" t="s">
        <v>660</v>
      </c>
      <c r="I152" s="165"/>
      <c r="L152" s="34"/>
      <c r="M152" s="166"/>
      <c r="T152" s="55"/>
      <c r="AT152" s="18" t="s">
        <v>274</v>
      </c>
      <c r="AU152" s="18" t="s">
        <v>233</v>
      </c>
    </row>
    <row r="153" spans="2:65" s="13" customFormat="1" ht="11.25">
      <c r="B153" s="149"/>
      <c r="D153" s="143" t="s">
        <v>249</v>
      </c>
      <c r="E153" s="150" t="s">
        <v>19</v>
      </c>
      <c r="F153" s="151" t="s">
        <v>1054</v>
      </c>
      <c r="H153" s="152">
        <v>48</v>
      </c>
      <c r="I153" s="153"/>
      <c r="L153" s="149"/>
      <c r="M153" s="154"/>
      <c r="T153" s="155"/>
      <c r="AT153" s="150" t="s">
        <v>249</v>
      </c>
      <c r="AU153" s="150" t="s">
        <v>233</v>
      </c>
      <c r="AV153" s="13" t="s">
        <v>87</v>
      </c>
      <c r="AW153" s="13" t="s">
        <v>37</v>
      </c>
      <c r="AX153" s="13" t="s">
        <v>84</v>
      </c>
      <c r="AY153" s="150" t="s">
        <v>223</v>
      </c>
    </row>
    <row r="154" spans="2:65" s="1" customFormat="1" ht="16.5" customHeight="1">
      <c r="B154" s="34"/>
      <c r="C154" s="174" t="s">
        <v>322</v>
      </c>
      <c r="D154" s="174" t="s">
        <v>314</v>
      </c>
      <c r="E154" s="175" t="s">
        <v>663</v>
      </c>
      <c r="F154" s="176" t="s">
        <v>664</v>
      </c>
      <c r="G154" s="177" t="s">
        <v>563</v>
      </c>
      <c r="H154" s="178">
        <v>48.96</v>
      </c>
      <c r="I154" s="179"/>
      <c r="J154" s="180">
        <f>ROUND(I154*H154,2)</f>
        <v>0</v>
      </c>
      <c r="K154" s="176" t="s">
        <v>231</v>
      </c>
      <c r="L154" s="181"/>
      <c r="M154" s="182" t="s">
        <v>19</v>
      </c>
      <c r="N154" s="183" t="s">
        <v>47</v>
      </c>
      <c r="P154" s="138">
        <f>O154*H154</f>
        <v>0</v>
      </c>
      <c r="Q154" s="138">
        <v>0.104</v>
      </c>
      <c r="R154" s="138">
        <f>Q154*H154</f>
        <v>5.0918399999999995</v>
      </c>
      <c r="S154" s="138">
        <v>0</v>
      </c>
      <c r="T154" s="139">
        <f>S154*H154</f>
        <v>0</v>
      </c>
      <c r="AR154" s="140" t="s">
        <v>268</v>
      </c>
      <c r="AT154" s="140" t="s">
        <v>314</v>
      </c>
      <c r="AU154" s="140" t="s">
        <v>233</v>
      </c>
      <c r="AY154" s="18" t="s">
        <v>223</v>
      </c>
      <c r="BE154" s="141">
        <f>IF(N154="základní",J154,0)</f>
        <v>0</v>
      </c>
      <c r="BF154" s="141">
        <f>IF(N154="snížená",J154,0)</f>
        <v>0</v>
      </c>
      <c r="BG154" s="141">
        <f>IF(N154="zákl. přenesená",J154,0)</f>
        <v>0</v>
      </c>
      <c r="BH154" s="141">
        <f>IF(N154="sníž. přenesená",J154,0)</f>
        <v>0</v>
      </c>
      <c r="BI154" s="141">
        <f>IF(N154="nulová",J154,0)</f>
        <v>0</v>
      </c>
      <c r="BJ154" s="18" t="s">
        <v>84</v>
      </c>
      <c r="BK154" s="141">
        <f>ROUND(I154*H154,2)</f>
        <v>0</v>
      </c>
      <c r="BL154" s="18" t="s">
        <v>232</v>
      </c>
      <c r="BM154" s="140" t="s">
        <v>1055</v>
      </c>
    </row>
    <row r="155" spans="2:65" s="13" customFormat="1" ht="11.25">
      <c r="B155" s="149"/>
      <c r="D155" s="143" t="s">
        <v>249</v>
      </c>
      <c r="E155" s="150" t="s">
        <v>19</v>
      </c>
      <c r="F155" s="151" t="s">
        <v>1054</v>
      </c>
      <c r="H155" s="152">
        <v>48</v>
      </c>
      <c r="I155" s="153"/>
      <c r="L155" s="149"/>
      <c r="M155" s="154"/>
      <c r="T155" s="155"/>
      <c r="AT155" s="150" t="s">
        <v>249</v>
      </c>
      <c r="AU155" s="150" t="s">
        <v>233</v>
      </c>
      <c r="AV155" s="13" t="s">
        <v>87</v>
      </c>
      <c r="AW155" s="13" t="s">
        <v>37</v>
      </c>
      <c r="AX155" s="13" t="s">
        <v>76</v>
      </c>
      <c r="AY155" s="150" t="s">
        <v>223</v>
      </c>
    </row>
    <row r="156" spans="2:65" s="13" customFormat="1" ht="11.25">
      <c r="B156" s="149"/>
      <c r="D156" s="143" t="s">
        <v>249</v>
      </c>
      <c r="E156" s="150" t="s">
        <v>19</v>
      </c>
      <c r="F156" s="151" t="s">
        <v>963</v>
      </c>
      <c r="H156" s="152">
        <v>0.96</v>
      </c>
      <c r="I156" s="153"/>
      <c r="L156" s="149"/>
      <c r="M156" s="154"/>
      <c r="T156" s="155"/>
      <c r="AT156" s="150" t="s">
        <v>249</v>
      </c>
      <c r="AU156" s="150" t="s">
        <v>233</v>
      </c>
      <c r="AV156" s="13" t="s">
        <v>87</v>
      </c>
      <c r="AW156" s="13" t="s">
        <v>37</v>
      </c>
      <c r="AX156" s="13" t="s">
        <v>76</v>
      </c>
      <c r="AY156" s="150" t="s">
        <v>223</v>
      </c>
    </row>
    <row r="157" spans="2:65" s="14" customFormat="1" ht="11.25">
      <c r="B157" s="156"/>
      <c r="D157" s="143" t="s">
        <v>249</v>
      </c>
      <c r="E157" s="157" t="s">
        <v>19</v>
      </c>
      <c r="F157" s="158" t="s">
        <v>253</v>
      </c>
      <c r="H157" s="159">
        <v>48.96</v>
      </c>
      <c r="I157" s="160"/>
      <c r="L157" s="156"/>
      <c r="M157" s="161"/>
      <c r="T157" s="162"/>
      <c r="AT157" s="157" t="s">
        <v>249</v>
      </c>
      <c r="AU157" s="157" t="s">
        <v>233</v>
      </c>
      <c r="AV157" s="14" t="s">
        <v>232</v>
      </c>
      <c r="AW157" s="14" t="s">
        <v>37</v>
      </c>
      <c r="AX157" s="14" t="s">
        <v>84</v>
      </c>
      <c r="AY157" s="157" t="s">
        <v>223</v>
      </c>
    </row>
    <row r="158" spans="2:65" s="11" customFormat="1" ht="20.85" customHeight="1">
      <c r="B158" s="117"/>
      <c r="D158" s="118" t="s">
        <v>75</v>
      </c>
      <c r="E158" s="127" t="s">
        <v>678</v>
      </c>
      <c r="F158" s="127" t="s">
        <v>679</v>
      </c>
      <c r="I158" s="120"/>
      <c r="J158" s="128">
        <f>BK158</f>
        <v>0</v>
      </c>
      <c r="L158" s="117"/>
      <c r="M158" s="122"/>
      <c r="P158" s="123">
        <f>SUM(P159:P174)</f>
        <v>0</v>
      </c>
      <c r="R158" s="123">
        <f>SUM(R159:R174)</f>
        <v>8.8000000000000005E-3</v>
      </c>
      <c r="T158" s="124">
        <f>SUM(T159:T174)</f>
        <v>183.12</v>
      </c>
      <c r="AR158" s="118" t="s">
        <v>84</v>
      </c>
      <c r="AT158" s="125" t="s">
        <v>75</v>
      </c>
      <c r="AU158" s="125" t="s">
        <v>87</v>
      </c>
      <c r="AY158" s="118" t="s">
        <v>223</v>
      </c>
      <c r="BK158" s="126">
        <f>SUM(BK159:BK174)</f>
        <v>0</v>
      </c>
    </row>
    <row r="159" spans="2:65" s="1" customFormat="1" ht="44.25" customHeight="1">
      <c r="B159" s="34"/>
      <c r="C159" s="129" t="s">
        <v>328</v>
      </c>
      <c r="D159" s="129" t="s">
        <v>227</v>
      </c>
      <c r="E159" s="130" t="s">
        <v>681</v>
      </c>
      <c r="F159" s="131" t="s">
        <v>682</v>
      </c>
      <c r="G159" s="132" t="s">
        <v>271</v>
      </c>
      <c r="H159" s="133">
        <v>220</v>
      </c>
      <c r="I159" s="134"/>
      <c r="J159" s="135">
        <f>ROUND(I159*H159,2)</f>
        <v>0</v>
      </c>
      <c r="K159" s="131" t="s">
        <v>272</v>
      </c>
      <c r="L159" s="34"/>
      <c r="M159" s="136" t="s">
        <v>19</v>
      </c>
      <c r="N159" s="137" t="s">
        <v>47</v>
      </c>
      <c r="P159" s="138">
        <f>O159*H159</f>
        <v>0</v>
      </c>
      <c r="Q159" s="138">
        <v>1.0000000000000001E-5</v>
      </c>
      <c r="R159" s="138">
        <f>Q159*H159</f>
        <v>2.2000000000000001E-3</v>
      </c>
      <c r="S159" s="138">
        <v>9.1999999999999998E-2</v>
      </c>
      <c r="T159" s="139">
        <f>S159*H159</f>
        <v>20.239999999999998</v>
      </c>
      <c r="AR159" s="140" t="s">
        <v>232</v>
      </c>
      <c r="AT159" s="140" t="s">
        <v>227</v>
      </c>
      <c r="AU159" s="140" t="s">
        <v>233</v>
      </c>
      <c r="AY159" s="18" t="s">
        <v>223</v>
      </c>
      <c r="BE159" s="141">
        <f>IF(N159="základní",J159,0)</f>
        <v>0</v>
      </c>
      <c r="BF159" s="141">
        <f>IF(N159="snížená",J159,0)</f>
        <v>0</v>
      </c>
      <c r="BG159" s="141">
        <f>IF(N159="zákl. přenesená",J159,0)</f>
        <v>0</v>
      </c>
      <c r="BH159" s="141">
        <f>IF(N159="sníž. přenesená",J159,0)</f>
        <v>0</v>
      </c>
      <c r="BI159" s="141">
        <f>IF(N159="nulová",J159,0)</f>
        <v>0</v>
      </c>
      <c r="BJ159" s="18" t="s">
        <v>84</v>
      </c>
      <c r="BK159" s="141">
        <f>ROUND(I159*H159,2)</f>
        <v>0</v>
      </c>
      <c r="BL159" s="18" t="s">
        <v>232</v>
      </c>
      <c r="BM159" s="140" t="s">
        <v>683</v>
      </c>
    </row>
    <row r="160" spans="2:65" s="1" customFormat="1" ht="11.25">
      <c r="B160" s="34"/>
      <c r="D160" s="163" t="s">
        <v>274</v>
      </c>
      <c r="F160" s="164" t="s">
        <v>684</v>
      </c>
      <c r="I160" s="165"/>
      <c r="L160" s="34"/>
      <c r="M160" s="166"/>
      <c r="T160" s="55"/>
      <c r="AT160" s="18" t="s">
        <v>274</v>
      </c>
      <c r="AU160" s="18" t="s">
        <v>233</v>
      </c>
    </row>
    <row r="161" spans="2:65" s="13" customFormat="1" ht="22.5">
      <c r="B161" s="149"/>
      <c r="D161" s="143" t="s">
        <v>249</v>
      </c>
      <c r="E161" s="150" t="s">
        <v>19</v>
      </c>
      <c r="F161" s="151" t="s">
        <v>1056</v>
      </c>
      <c r="H161" s="152">
        <v>220</v>
      </c>
      <c r="I161" s="153"/>
      <c r="L161" s="149"/>
      <c r="M161" s="154"/>
      <c r="T161" s="155"/>
      <c r="AT161" s="150" t="s">
        <v>249</v>
      </c>
      <c r="AU161" s="150" t="s">
        <v>233</v>
      </c>
      <c r="AV161" s="13" t="s">
        <v>87</v>
      </c>
      <c r="AW161" s="13" t="s">
        <v>37</v>
      </c>
      <c r="AX161" s="13" t="s">
        <v>84</v>
      </c>
      <c r="AY161" s="150" t="s">
        <v>223</v>
      </c>
    </row>
    <row r="162" spans="2:65" s="1" customFormat="1" ht="44.25" customHeight="1">
      <c r="B162" s="34"/>
      <c r="C162" s="129" t="s">
        <v>334</v>
      </c>
      <c r="D162" s="129" t="s">
        <v>227</v>
      </c>
      <c r="E162" s="130" t="s">
        <v>687</v>
      </c>
      <c r="F162" s="131" t="s">
        <v>688</v>
      </c>
      <c r="G162" s="132" t="s">
        <v>271</v>
      </c>
      <c r="H162" s="133">
        <v>220</v>
      </c>
      <c r="I162" s="134"/>
      <c r="J162" s="135">
        <f>ROUND(I162*H162,2)</f>
        <v>0</v>
      </c>
      <c r="K162" s="131" t="s">
        <v>272</v>
      </c>
      <c r="L162" s="34"/>
      <c r="M162" s="136" t="s">
        <v>19</v>
      </c>
      <c r="N162" s="137" t="s">
        <v>47</v>
      </c>
      <c r="P162" s="138">
        <f>O162*H162</f>
        <v>0</v>
      </c>
      <c r="Q162" s="138">
        <v>3.0000000000000001E-5</v>
      </c>
      <c r="R162" s="138">
        <f>Q162*H162</f>
        <v>6.6E-3</v>
      </c>
      <c r="S162" s="138">
        <v>0.23</v>
      </c>
      <c r="T162" s="139">
        <f>S162*H162</f>
        <v>50.6</v>
      </c>
      <c r="AR162" s="140" t="s">
        <v>232</v>
      </c>
      <c r="AT162" s="140" t="s">
        <v>227</v>
      </c>
      <c r="AU162" s="140" t="s">
        <v>233</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689</v>
      </c>
    </row>
    <row r="163" spans="2:65" s="1" customFormat="1" ht="11.25">
      <c r="B163" s="34"/>
      <c r="D163" s="163" t="s">
        <v>274</v>
      </c>
      <c r="F163" s="164" t="s">
        <v>690</v>
      </c>
      <c r="I163" s="165"/>
      <c r="L163" s="34"/>
      <c r="M163" s="166"/>
      <c r="T163" s="55"/>
      <c r="AT163" s="18" t="s">
        <v>274</v>
      </c>
      <c r="AU163" s="18" t="s">
        <v>233</v>
      </c>
    </row>
    <row r="164" spans="2:65" s="13" customFormat="1" ht="22.5">
      <c r="B164" s="149"/>
      <c r="D164" s="143" t="s">
        <v>249</v>
      </c>
      <c r="E164" s="150" t="s">
        <v>19</v>
      </c>
      <c r="F164" s="151" t="s">
        <v>1057</v>
      </c>
      <c r="H164" s="152">
        <v>220</v>
      </c>
      <c r="I164" s="153"/>
      <c r="L164" s="149"/>
      <c r="M164" s="154"/>
      <c r="T164" s="155"/>
      <c r="AT164" s="150" t="s">
        <v>249</v>
      </c>
      <c r="AU164" s="150" t="s">
        <v>233</v>
      </c>
      <c r="AV164" s="13" t="s">
        <v>87</v>
      </c>
      <c r="AW164" s="13" t="s">
        <v>37</v>
      </c>
      <c r="AX164" s="13" t="s">
        <v>84</v>
      </c>
      <c r="AY164" s="150" t="s">
        <v>223</v>
      </c>
    </row>
    <row r="165" spans="2:65" s="1" customFormat="1" ht="66.75" customHeight="1">
      <c r="B165" s="34"/>
      <c r="C165" s="129" t="s">
        <v>340</v>
      </c>
      <c r="D165" s="129" t="s">
        <v>227</v>
      </c>
      <c r="E165" s="130" t="s">
        <v>693</v>
      </c>
      <c r="F165" s="131" t="s">
        <v>694</v>
      </c>
      <c r="G165" s="132" t="s">
        <v>271</v>
      </c>
      <c r="H165" s="133">
        <v>220</v>
      </c>
      <c r="I165" s="134"/>
      <c r="J165" s="135">
        <f>ROUND(I165*H165,2)</f>
        <v>0</v>
      </c>
      <c r="K165" s="131" t="s">
        <v>272</v>
      </c>
      <c r="L165" s="34"/>
      <c r="M165" s="136" t="s">
        <v>19</v>
      </c>
      <c r="N165" s="137" t="s">
        <v>47</v>
      </c>
      <c r="P165" s="138">
        <f>O165*H165</f>
        <v>0</v>
      </c>
      <c r="Q165" s="138">
        <v>0</v>
      </c>
      <c r="R165" s="138">
        <f>Q165*H165</f>
        <v>0</v>
      </c>
      <c r="S165" s="138">
        <v>0.44</v>
      </c>
      <c r="T165" s="139">
        <f>S165*H165</f>
        <v>96.8</v>
      </c>
      <c r="AR165" s="140" t="s">
        <v>232</v>
      </c>
      <c r="AT165" s="140" t="s">
        <v>227</v>
      </c>
      <c r="AU165" s="140" t="s">
        <v>233</v>
      </c>
      <c r="AY165" s="18" t="s">
        <v>223</v>
      </c>
      <c r="BE165" s="141">
        <f>IF(N165="základní",J165,0)</f>
        <v>0</v>
      </c>
      <c r="BF165" s="141">
        <f>IF(N165="snížená",J165,0)</f>
        <v>0</v>
      </c>
      <c r="BG165" s="141">
        <f>IF(N165="zákl. přenesená",J165,0)</f>
        <v>0</v>
      </c>
      <c r="BH165" s="141">
        <f>IF(N165="sníž. přenesená",J165,0)</f>
        <v>0</v>
      </c>
      <c r="BI165" s="141">
        <f>IF(N165="nulová",J165,0)</f>
        <v>0</v>
      </c>
      <c r="BJ165" s="18" t="s">
        <v>84</v>
      </c>
      <c r="BK165" s="141">
        <f>ROUND(I165*H165,2)</f>
        <v>0</v>
      </c>
      <c r="BL165" s="18" t="s">
        <v>232</v>
      </c>
      <c r="BM165" s="140" t="s">
        <v>695</v>
      </c>
    </row>
    <row r="166" spans="2:65" s="1" customFormat="1" ht="11.25">
      <c r="B166" s="34"/>
      <c r="D166" s="163" t="s">
        <v>274</v>
      </c>
      <c r="F166" s="164" t="s">
        <v>696</v>
      </c>
      <c r="I166" s="165"/>
      <c r="L166" s="34"/>
      <c r="M166" s="166"/>
      <c r="T166" s="55"/>
      <c r="AT166" s="18" t="s">
        <v>274</v>
      </c>
      <c r="AU166" s="18" t="s">
        <v>233</v>
      </c>
    </row>
    <row r="167" spans="2:65" s="13" customFormat="1" ht="22.5">
      <c r="B167" s="149"/>
      <c r="D167" s="143" t="s">
        <v>249</v>
      </c>
      <c r="E167" s="150" t="s">
        <v>19</v>
      </c>
      <c r="F167" s="151" t="s">
        <v>1058</v>
      </c>
      <c r="H167" s="152">
        <v>220</v>
      </c>
      <c r="I167" s="153"/>
      <c r="L167" s="149"/>
      <c r="M167" s="154"/>
      <c r="T167" s="155"/>
      <c r="AT167" s="150" t="s">
        <v>249</v>
      </c>
      <c r="AU167" s="150" t="s">
        <v>233</v>
      </c>
      <c r="AV167" s="13" t="s">
        <v>87</v>
      </c>
      <c r="AW167" s="13" t="s">
        <v>37</v>
      </c>
      <c r="AX167" s="13" t="s">
        <v>84</v>
      </c>
      <c r="AY167" s="150" t="s">
        <v>223</v>
      </c>
    </row>
    <row r="168" spans="2:65" s="1" customFormat="1" ht="44.25" customHeight="1">
      <c r="B168" s="34"/>
      <c r="C168" s="129" t="s">
        <v>346</v>
      </c>
      <c r="D168" s="129" t="s">
        <v>227</v>
      </c>
      <c r="E168" s="130" t="s">
        <v>472</v>
      </c>
      <c r="F168" s="131" t="s">
        <v>473</v>
      </c>
      <c r="G168" s="132" t="s">
        <v>271</v>
      </c>
      <c r="H168" s="133">
        <v>24</v>
      </c>
      <c r="I168" s="134"/>
      <c r="J168" s="135">
        <f>ROUND(I168*H168,2)</f>
        <v>0</v>
      </c>
      <c r="K168" s="131" t="s">
        <v>272</v>
      </c>
      <c r="L168" s="34"/>
      <c r="M168" s="136" t="s">
        <v>19</v>
      </c>
      <c r="N168" s="137" t="s">
        <v>47</v>
      </c>
      <c r="P168" s="138">
        <f>O168*H168</f>
        <v>0</v>
      </c>
      <c r="Q168" s="138">
        <v>0</v>
      </c>
      <c r="R168" s="138">
        <f>Q168*H168</f>
        <v>0</v>
      </c>
      <c r="S168" s="138">
        <v>0.35499999999999998</v>
      </c>
      <c r="T168" s="139">
        <f>S168*H168</f>
        <v>8.52</v>
      </c>
      <c r="AR168" s="140" t="s">
        <v>232</v>
      </c>
      <c r="AT168" s="140" t="s">
        <v>227</v>
      </c>
      <c r="AU168" s="140" t="s">
        <v>233</v>
      </c>
      <c r="AY168" s="18" t="s">
        <v>223</v>
      </c>
      <c r="BE168" s="141">
        <f>IF(N168="základní",J168,0)</f>
        <v>0</v>
      </c>
      <c r="BF168" s="141">
        <f>IF(N168="snížená",J168,0)</f>
        <v>0</v>
      </c>
      <c r="BG168" s="141">
        <f>IF(N168="zákl. přenesená",J168,0)</f>
        <v>0</v>
      </c>
      <c r="BH168" s="141">
        <f>IF(N168="sníž. přenesená",J168,0)</f>
        <v>0</v>
      </c>
      <c r="BI168" s="141">
        <f>IF(N168="nulová",J168,0)</f>
        <v>0</v>
      </c>
      <c r="BJ168" s="18" t="s">
        <v>84</v>
      </c>
      <c r="BK168" s="141">
        <f>ROUND(I168*H168,2)</f>
        <v>0</v>
      </c>
      <c r="BL168" s="18" t="s">
        <v>232</v>
      </c>
      <c r="BM168" s="140" t="s">
        <v>1059</v>
      </c>
    </row>
    <row r="169" spans="2:65" s="1" customFormat="1" ht="11.25">
      <c r="B169" s="34"/>
      <c r="D169" s="163" t="s">
        <v>274</v>
      </c>
      <c r="F169" s="164" t="s">
        <v>475</v>
      </c>
      <c r="I169" s="165"/>
      <c r="L169" s="34"/>
      <c r="M169" s="166"/>
      <c r="T169" s="55"/>
      <c r="AT169" s="18" t="s">
        <v>274</v>
      </c>
      <c r="AU169" s="18" t="s">
        <v>233</v>
      </c>
    </row>
    <row r="170" spans="2:65" s="13" customFormat="1" ht="11.25">
      <c r="B170" s="149"/>
      <c r="D170" s="143" t="s">
        <v>249</v>
      </c>
      <c r="E170" s="150" t="s">
        <v>19</v>
      </c>
      <c r="F170" s="151" t="s">
        <v>1060</v>
      </c>
      <c r="H170" s="152">
        <v>24</v>
      </c>
      <c r="I170" s="153"/>
      <c r="L170" s="149"/>
      <c r="M170" s="154"/>
      <c r="T170" s="155"/>
      <c r="AT170" s="150" t="s">
        <v>249</v>
      </c>
      <c r="AU170" s="150" t="s">
        <v>233</v>
      </c>
      <c r="AV170" s="13" t="s">
        <v>87</v>
      </c>
      <c r="AW170" s="13" t="s">
        <v>37</v>
      </c>
      <c r="AX170" s="13" t="s">
        <v>84</v>
      </c>
      <c r="AY170" s="150" t="s">
        <v>223</v>
      </c>
    </row>
    <row r="171" spans="2:65" s="1" customFormat="1" ht="66.75" customHeight="1">
      <c r="B171" s="34"/>
      <c r="C171" s="129" t="s">
        <v>353</v>
      </c>
      <c r="D171" s="129" t="s">
        <v>227</v>
      </c>
      <c r="E171" s="130" t="s">
        <v>713</v>
      </c>
      <c r="F171" s="131" t="s">
        <v>714</v>
      </c>
      <c r="G171" s="132" t="s">
        <v>271</v>
      </c>
      <c r="H171" s="133">
        <v>24</v>
      </c>
      <c r="I171" s="134"/>
      <c r="J171" s="135">
        <f>ROUND(I171*H171,2)</f>
        <v>0</v>
      </c>
      <c r="K171" s="131" t="s">
        <v>272</v>
      </c>
      <c r="L171" s="34"/>
      <c r="M171" s="136" t="s">
        <v>19</v>
      </c>
      <c r="N171" s="137" t="s">
        <v>47</v>
      </c>
      <c r="P171" s="138">
        <f>O171*H171</f>
        <v>0</v>
      </c>
      <c r="Q171" s="138">
        <v>0</v>
      </c>
      <c r="R171" s="138">
        <f>Q171*H171</f>
        <v>0</v>
      </c>
      <c r="S171" s="138">
        <v>0.28999999999999998</v>
      </c>
      <c r="T171" s="139">
        <f>S171*H171</f>
        <v>6.9599999999999991</v>
      </c>
      <c r="AR171" s="140" t="s">
        <v>232</v>
      </c>
      <c r="AT171" s="140" t="s">
        <v>227</v>
      </c>
      <c r="AU171" s="140" t="s">
        <v>233</v>
      </c>
      <c r="AY171" s="18" t="s">
        <v>223</v>
      </c>
      <c r="BE171" s="141">
        <f>IF(N171="základní",J171,0)</f>
        <v>0</v>
      </c>
      <c r="BF171" s="141">
        <f>IF(N171="snížená",J171,0)</f>
        <v>0</v>
      </c>
      <c r="BG171" s="141">
        <f>IF(N171="zákl. přenesená",J171,0)</f>
        <v>0</v>
      </c>
      <c r="BH171" s="141">
        <f>IF(N171="sníž. přenesená",J171,0)</f>
        <v>0</v>
      </c>
      <c r="BI171" s="141">
        <f>IF(N171="nulová",J171,0)</f>
        <v>0</v>
      </c>
      <c r="BJ171" s="18" t="s">
        <v>84</v>
      </c>
      <c r="BK171" s="141">
        <f>ROUND(I171*H171,2)</f>
        <v>0</v>
      </c>
      <c r="BL171" s="18" t="s">
        <v>232</v>
      </c>
      <c r="BM171" s="140" t="s">
        <v>1061</v>
      </c>
    </row>
    <row r="172" spans="2:65" s="1" customFormat="1" ht="11.25">
      <c r="B172" s="34"/>
      <c r="D172" s="163" t="s">
        <v>274</v>
      </c>
      <c r="F172" s="164" t="s">
        <v>716</v>
      </c>
      <c r="I172" s="165"/>
      <c r="L172" s="34"/>
      <c r="M172" s="166"/>
      <c r="T172" s="55"/>
      <c r="AT172" s="18" t="s">
        <v>274</v>
      </c>
      <c r="AU172" s="18" t="s">
        <v>233</v>
      </c>
    </row>
    <row r="173" spans="2:65" s="12" customFormat="1" ht="11.25">
      <c r="B173" s="142"/>
      <c r="D173" s="143" t="s">
        <v>249</v>
      </c>
      <c r="E173" s="144" t="s">
        <v>19</v>
      </c>
      <c r="F173" s="145" t="s">
        <v>717</v>
      </c>
      <c r="H173" s="144" t="s">
        <v>19</v>
      </c>
      <c r="I173" s="146"/>
      <c r="L173" s="142"/>
      <c r="M173" s="147"/>
      <c r="T173" s="148"/>
      <c r="AT173" s="144" t="s">
        <v>249</v>
      </c>
      <c r="AU173" s="144" t="s">
        <v>233</v>
      </c>
      <c r="AV173" s="12" t="s">
        <v>84</v>
      </c>
      <c r="AW173" s="12" t="s">
        <v>37</v>
      </c>
      <c r="AX173" s="12" t="s">
        <v>76</v>
      </c>
      <c r="AY173" s="144" t="s">
        <v>223</v>
      </c>
    </row>
    <row r="174" spans="2:65" s="13" customFormat="1" ht="11.25">
      <c r="B174" s="149"/>
      <c r="D174" s="143" t="s">
        <v>249</v>
      </c>
      <c r="E174" s="150" t="s">
        <v>19</v>
      </c>
      <c r="F174" s="151" t="s">
        <v>1060</v>
      </c>
      <c r="H174" s="152">
        <v>24</v>
      </c>
      <c r="I174" s="153"/>
      <c r="L174" s="149"/>
      <c r="M174" s="154"/>
      <c r="T174" s="155"/>
      <c r="AT174" s="150" t="s">
        <v>249</v>
      </c>
      <c r="AU174" s="150" t="s">
        <v>233</v>
      </c>
      <c r="AV174" s="13" t="s">
        <v>87</v>
      </c>
      <c r="AW174" s="13" t="s">
        <v>37</v>
      </c>
      <c r="AX174" s="13" t="s">
        <v>84</v>
      </c>
      <c r="AY174" s="150" t="s">
        <v>223</v>
      </c>
    </row>
    <row r="175" spans="2:65" s="11" customFormat="1" ht="20.85" customHeight="1">
      <c r="B175" s="117"/>
      <c r="D175" s="118" t="s">
        <v>75</v>
      </c>
      <c r="E175" s="127" t="s">
        <v>758</v>
      </c>
      <c r="F175" s="127" t="s">
        <v>759</v>
      </c>
      <c r="I175" s="120"/>
      <c r="J175" s="128">
        <f>BK175</f>
        <v>0</v>
      </c>
      <c r="L175" s="117"/>
      <c r="M175" s="122"/>
      <c r="P175" s="123">
        <f>SUM(P176:P185)</f>
        <v>0</v>
      </c>
      <c r="R175" s="123">
        <f>SUM(R176:R185)</f>
        <v>0</v>
      </c>
      <c r="T175" s="124">
        <f>SUM(T176:T185)</f>
        <v>0</v>
      </c>
      <c r="AR175" s="118" t="s">
        <v>84</v>
      </c>
      <c r="AT175" s="125" t="s">
        <v>75</v>
      </c>
      <c r="AU175" s="125" t="s">
        <v>87</v>
      </c>
      <c r="AY175" s="118" t="s">
        <v>223</v>
      </c>
      <c r="BK175" s="126">
        <f>SUM(BK176:BK185)</f>
        <v>0</v>
      </c>
    </row>
    <row r="176" spans="2:65" s="1" customFormat="1" ht="49.15" customHeight="1">
      <c r="B176" s="34"/>
      <c r="C176" s="129" t="s">
        <v>361</v>
      </c>
      <c r="D176" s="129" t="s">
        <v>227</v>
      </c>
      <c r="E176" s="130" t="s">
        <v>773</v>
      </c>
      <c r="F176" s="131" t="s">
        <v>774</v>
      </c>
      <c r="G176" s="132" t="s">
        <v>265</v>
      </c>
      <c r="H176" s="133">
        <v>50.6</v>
      </c>
      <c r="I176" s="134"/>
      <c r="J176" s="135">
        <f>ROUND(I176*H176,2)</f>
        <v>0</v>
      </c>
      <c r="K176" s="131" t="s">
        <v>231</v>
      </c>
      <c r="L176" s="34"/>
      <c r="M176" s="136" t="s">
        <v>19</v>
      </c>
      <c r="N176" s="137" t="s">
        <v>47</v>
      </c>
      <c r="P176" s="138">
        <f>O176*H176</f>
        <v>0</v>
      </c>
      <c r="Q176" s="138">
        <v>0</v>
      </c>
      <c r="R176" s="138">
        <f>Q176*H176</f>
        <v>0</v>
      </c>
      <c r="S176" s="138">
        <v>0</v>
      </c>
      <c r="T176" s="139">
        <f>S176*H176</f>
        <v>0</v>
      </c>
      <c r="AR176" s="140" t="s">
        <v>232</v>
      </c>
      <c r="AT176" s="140" t="s">
        <v>227</v>
      </c>
      <c r="AU176" s="140" t="s">
        <v>233</v>
      </c>
      <c r="AY176" s="18" t="s">
        <v>223</v>
      </c>
      <c r="BE176" s="141">
        <f>IF(N176="základní",J176,0)</f>
        <v>0</v>
      </c>
      <c r="BF176" s="141">
        <f>IF(N176="snížená",J176,0)</f>
        <v>0</v>
      </c>
      <c r="BG176" s="141">
        <f>IF(N176="zákl. přenesená",J176,0)</f>
        <v>0</v>
      </c>
      <c r="BH176" s="141">
        <f>IF(N176="sníž. přenesená",J176,0)</f>
        <v>0</v>
      </c>
      <c r="BI176" s="141">
        <f>IF(N176="nulová",J176,0)</f>
        <v>0</v>
      </c>
      <c r="BJ176" s="18" t="s">
        <v>84</v>
      </c>
      <c r="BK176" s="141">
        <f>ROUND(I176*H176,2)</f>
        <v>0</v>
      </c>
      <c r="BL176" s="18" t="s">
        <v>232</v>
      </c>
      <c r="BM176" s="140" t="s">
        <v>1062</v>
      </c>
    </row>
    <row r="177" spans="2:65" s="13" customFormat="1" ht="11.25">
      <c r="B177" s="149"/>
      <c r="D177" s="143" t="s">
        <v>249</v>
      </c>
      <c r="E177" s="150" t="s">
        <v>19</v>
      </c>
      <c r="F177" s="151" t="s">
        <v>1063</v>
      </c>
      <c r="H177" s="152">
        <v>50.6</v>
      </c>
      <c r="I177" s="153"/>
      <c r="L177" s="149"/>
      <c r="M177" s="154"/>
      <c r="T177" s="155"/>
      <c r="AT177" s="150" t="s">
        <v>249</v>
      </c>
      <c r="AU177" s="150" t="s">
        <v>233</v>
      </c>
      <c r="AV177" s="13" t="s">
        <v>87</v>
      </c>
      <c r="AW177" s="13" t="s">
        <v>37</v>
      </c>
      <c r="AX177" s="13" t="s">
        <v>84</v>
      </c>
      <c r="AY177" s="150" t="s">
        <v>223</v>
      </c>
    </row>
    <row r="178" spans="2:65" s="1" customFormat="1" ht="44.25" customHeight="1">
      <c r="B178" s="34"/>
      <c r="C178" s="129" t="s">
        <v>369</v>
      </c>
      <c r="D178" s="129" t="s">
        <v>227</v>
      </c>
      <c r="E178" s="130" t="s">
        <v>778</v>
      </c>
      <c r="F178" s="131" t="s">
        <v>779</v>
      </c>
      <c r="G178" s="132" t="s">
        <v>265</v>
      </c>
      <c r="H178" s="133">
        <v>20.239999999999998</v>
      </c>
      <c r="I178" s="134"/>
      <c r="J178" s="135">
        <f>ROUND(I178*H178,2)</f>
        <v>0</v>
      </c>
      <c r="K178" s="131" t="s">
        <v>231</v>
      </c>
      <c r="L178" s="34"/>
      <c r="M178" s="136" t="s">
        <v>19</v>
      </c>
      <c r="N178" s="137" t="s">
        <v>47</v>
      </c>
      <c r="P178" s="138">
        <f>O178*H178</f>
        <v>0</v>
      </c>
      <c r="Q178" s="138">
        <v>0</v>
      </c>
      <c r="R178" s="138">
        <f>Q178*H178</f>
        <v>0</v>
      </c>
      <c r="S178" s="138">
        <v>0</v>
      </c>
      <c r="T178" s="139">
        <f>S178*H178</f>
        <v>0</v>
      </c>
      <c r="AR178" s="140" t="s">
        <v>232</v>
      </c>
      <c r="AT178" s="140" t="s">
        <v>227</v>
      </c>
      <c r="AU178" s="140" t="s">
        <v>233</v>
      </c>
      <c r="AY178" s="18" t="s">
        <v>223</v>
      </c>
      <c r="BE178" s="141">
        <f>IF(N178="základní",J178,0)</f>
        <v>0</v>
      </c>
      <c r="BF178" s="141">
        <f>IF(N178="snížená",J178,0)</f>
        <v>0</v>
      </c>
      <c r="BG178" s="141">
        <f>IF(N178="zákl. přenesená",J178,0)</f>
        <v>0</v>
      </c>
      <c r="BH178" s="141">
        <f>IF(N178="sníž. přenesená",J178,0)</f>
        <v>0</v>
      </c>
      <c r="BI178" s="141">
        <f>IF(N178="nulová",J178,0)</f>
        <v>0</v>
      </c>
      <c r="BJ178" s="18" t="s">
        <v>84</v>
      </c>
      <c r="BK178" s="141">
        <f>ROUND(I178*H178,2)</f>
        <v>0</v>
      </c>
      <c r="BL178" s="18" t="s">
        <v>232</v>
      </c>
      <c r="BM178" s="140" t="s">
        <v>1064</v>
      </c>
    </row>
    <row r="179" spans="2:65" s="13" customFormat="1" ht="22.5">
      <c r="B179" s="149"/>
      <c r="D179" s="143" t="s">
        <v>249</v>
      </c>
      <c r="E179" s="150" t="s">
        <v>19</v>
      </c>
      <c r="F179" s="151" t="s">
        <v>1065</v>
      </c>
      <c r="H179" s="152">
        <v>20.239999999999998</v>
      </c>
      <c r="I179" s="153"/>
      <c r="L179" s="149"/>
      <c r="M179" s="154"/>
      <c r="T179" s="155"/>
      <c r="AT179" s="150" t="s">
        <v>249</v>
      </c>
      <c r="AU179" s="150" t="s">
        <v>233</v>
      </c>
      <c r="AV179" s="13" t="s">
        <v>87</v>
      </c>
      <c r="AW179" s="13" t="s">
        <v>37</v>
      </c>
      <c r="AX179" s="13" t="s">
        <v>84</v>
      </c>
      <c r="AY179" s="150" t="s">
        <v>223</v>
      </c>
    </row>
    <row r="180" spans="2:65" s="1" customFormat="1" ht="49.15" customHeight="1">
      <c r="B180" s="34"/>
      <c r="C180" s="129" t="s">
        <v>7</v>
      </c>
      <c r="D180" s="129" t="s">
        <v>227</v>
      </c>
      <c r="E180" s="130" t="s">
        <v>1015</v>
      </c>
      <c r="F180" s="131" t="s">
        <v>1016</v>
      </c>
      <c r="G180" s="132" t="s">
        <v>265</v>
      </c>
      <c r="H180" s="133">
        <v>8.52</v>
      </c>
      <c r="I180" s="134"/>
      <c r="J180" s="135">
        <f>ROUND(I180*H180,2)</f>
        <v>0</v>
      </c>
      <c r="K180" s="131" t="s">
        <v>231</v>
      </c>
      <c r="L180" s="34"/>
      <c r="M180" s="136" t="s">
        <v>19</v>
      </c>
      <c r="N180" s="137" t="s">
        <v>47</v>
      </c>
      <c r="P180" s="138">
        <f>O180*H180</f>
        <v>0</v>
      </c>
      <c r="Q180" s="138">
        <v>0</v>
      </c>
      <c r="R180" s="138">
        <f>Q180*H180</f>
        <v>0</v>
      </c>
      <c r="S180" s="138">
        <v>0</v>
      </c>
      <c r="T180" s="139">
        <f>S180*H180</f>
        <v>0</v>
      </c>
      <c r="AR180" s="140" t="s">
        <v>232</v>
      </c>
      <c r="AT180" s="140" t="s">
        <v>227</v>
      </c>
      <c r="AU180" s="140" t="s">
        <v>233</v>
      </c>
      <c r="AY180" s="18" t="s">
        <v>223</v>
      </c>
      <c r="BE180" s="141">
        <f>IF(N180="základní",J180,0)</f>
        <v>0</v>
      </c>
      <c r="BF180" s="141">
        <f>IF(N180="snížená",J180,0)</f>
        <v>0</v>
      </c>
      <c r="BG180" s="141">
        <f>IF(N180="zákl. přenesená",J180,0)</f>
        <v>0</v>
      </c>
      <c r="BH180" s="141">
        <f>IF(N180="sníž. přenesená",J180,0)</f>
        <v>0</v>
      </c>
      <c r="BI180" s="141">
        <f>IF(N180="nulová",J180,0)</f>
        <v>0</v>
      </c>
      <c r="BJ180" s="18" t="s">
        <v>84</v>
      </c>
      <c r="BK180" s="141">
        <f>ROUND(I180*H180,2)</f>
        <v>0</v>
      </c>
      <c r="BL180" s="18" t="s">
        <v>232</v>
      </c>
      <c r="BM180" s="140" t="s">
        <v>1066</v>
      </c>
    </row>
    <row r="181" spans="2:65" s="13" customFormat="1" ht="11.25">
      <c r="B181" s="149"/>
      <c r="D181" s="143" t="s">
        <v>249</v>
      </c>
      <c r="E181" s="150" t="s">
        <v>19</v>
      </c>
      <c r="F181" s="151" t="s">
        <v>1067</v>
      </c>
      <c r="H181" s="152">
        <v>8.52</v>
      </c>
      <c r="I181" s="153"/>
      <c r="L181" s="149"/>
      <c r="M181" s="154"/>
      <c r="T181" s="155"/>
      <c r="AT181" s="150" t="s">
        <v>249</v>
      </c>
      <c r="AU181" s="150" t="s">
        <v>233</v>
      </c>
      <c r="AV181" s="13" t="s">
        <v>87</v>
      </c>
      <c r="AW181" s="13" t="s">
        <v>37</v>
      </c>
      <c r="AX181" s="13" t="s">
        <v>84</v>
      </c>
      <c r="AY181" s="150" t="s">
        <v>223</v>
      </c>
    </row>
    <row r="182" spans="2:65" s="1" customFormat="1" ht="49.15" customHeight="1">
      <c r="B182" s="34"/>
      <c r="C182" s="129" t="s">
        <v>382</v>
      </c>
      <c r="D182" s="129" t="s">
        <v>227</v>
      </c>
      <c r="E182" s="130" t="s">
        <v>788</v>
      </c>
      <c r="F182" s="131" t="s">
        <v>789</v>
      </c>
      <c r="G182" s="132" t="s">
        <v>265</v>
      </c>
      <c r="H182" s="133">
        <v>103.76</v>
      </c>
      <c r="I182" s="134"/>
      <c r="J182" s="135">
        <f>ROUND(I182*H182,2)</f>
        <v>0</v>
      </c>
      <c r="K182" s="131" t="s">
        <v>231</v>
      </c>
      <c r="L182" s="34"/>
      <c r="M182" s="136" t="s">
        <v>19</v>
      </c>
      <c r="N182" s="137" t="s">
        <v>47</v>
      </c>
      <c r="P182" s="138">
        <f>O182*H182</f>
        <v>0</v>
      </c>
      <c r="Q182" s="138">
        <v>0</v>
      </c>
      <c r="R182" s="138">
        <f>Q182*H182</f>
        <v>0</v>
      </c>
      <c r="S182" s="138">
        <v>0</v>
      </c>
      <c r="T182" s="139">
        <f>S182*H182</f>
        <v>0</v>
      </c>
      <c r="AR182" s="140" t="s">
        <v>232</v>
      </c>
      <c r="AT182" s="140" t="s">
        <v>227</v>
      </c>
      <c r="AU182" s="140" t="s">
        <v>233</v>
      </c>
      <c r="AY182" s="18" t="s">
        <v>223</v>
      </c>
      <c r="BE182" s="141">
        <f>IF(N182="základní",J182,0)</f>
        <v>0</v>
      </c>
      <c r="BF182" s="141">
        <f>IF(N182="snížená",J182,0)</f>
        <v>0</v>
      </c>
      <c r="BG182" s="141">
        <f>IF(N182="zákl. přenesená",J182,0)</f>
        <v>0</v>
      </c>
      <c r="BH182" s="141">
        <f>IF(N182="sníž. přenesená",J182,0)</f>
        <v>0</v>
      </c>
      <c r="BI182" s="141">
        <f>IF(N182="nulová",J182,0)</f>
        <v>0</v>
      </c>
      <c r="BJ182" s="18" t="s">
        <v>84</v>
      </c>
      <c r="BK182" s="141">
        <f>ROUND(I182*H182,2)</f>
        <v>0</v>
      </c>
      <c r="BL182" s="18" t="s">
        <v>232</v>
      </c>
      <c r="BM182" s="140" t="s">
        <v>1068</v>
      </c>
    </row>
    <row r="183" spans="2:65" s="13" customFormat="1" ht="11.25">
      <c r="B183" s="149"/>
      <c r="D183" s="143" t="s">
        <v>249</v>
      </c>
      <c r="E183" s="150" t="s">
        <v>19</v>
      </c>
      <c r="F183" s="151" t="s">
        <v>1069</v>
      </c>
      <c r="H183" s="152">
        <v>103.76</v>
      </c>
      <c r="I183" s="153"/>
      <c r="L183" s="149"/>
      <c r="M183" s="154"/>
      <c r="T183" s="155"/>
      <c r="AT183" s="150" t="s">
        <v>249</v>
      </c>
      <c r="AU183" s="150" t="s">
        <v>233</v>
      </c>
      <c r="AV183" s="13" t="s">
        <v>87</v>
      </c>
      <c r="AW183" s="13" t="s">
        <v>37</v>
      </c>
      <c r="AX183" s="13" t="s">
        <v>84</v>
      </c>
      <c r="AY183" s="150" t="s">
        <v>223</v>
      </c>
    </row>
    <row r="184" spans="2:65" s="1" customFormat="1" ht="44.25" customHeight="1">
      <c r="B184" s="34"/>
      <c r="C184" s="129" t="s">
        <v>391</v>
      </c>
      <c r="D184" s="129" t="s">
        <v>227</v>
      </c>
      <c r="E184" s="130" t="s">
        <v>793</v>
      </c>
      <c r="F184" s="131" t="s">
        <v>794</v>
      </c>
      <c r="G184" s="132" t="s">
        <v>265</v>
      </c>
      <c r="H184" s="133">
        <v>11.853</v>
      </c>
      <c r="I184" s="134"/>
      <c r="J184" s="135">
        <f>ROUND(I184*H184,2)</f>
        <v>0</v>
      </c>
      <c r="K184" s="131" t="s">
        <v>272</v>
      </c>
      <c r="L184" s="34"/>
      <c r="M184" s="136" t="s">
        <v>19</v>
      </c>
      <c r="N184" s="137" t="s">
        <v>47</v>
      </c>
      <c r="P184" s="138">
        <f>O184*H184</f>
        <v>0</v>
      </c>
      <c r="Q184" s="138">
        <v>0</v>
      </c>
      <c r="R184" s="138">
        <f>Q184*H184</f>
        <v>0</v>
      </c>
      <c r="S184" s="138">
        <v>0</v>
      </c>
      <c r="T184" s="139">
        <f>S184*H184</f>
        <v>0</v>
      </c>
      <c r="AR184" s="140" t="s">
        <v>232</v>
      </c>
      <c r="AT184" s="140" t="s">
        <v>227</v>
      </c>
      <c r="AU184" s="140" t="s">
        <v>233</v>
      </c>
      <c r="AY184" s="18" t="s">
        <v>223</v>
      </c>
      <c r="BE184" s="141">
        <f>IF(N184="základní",J184,0)</f>
        <v>0</v>
      </c>
      <c r="BF184" s="141">
        <f>IF(N184="snížená",J184,0)</f>
        <v>0</v>
      </c>
      <c r="BG184" s="141">
        <f>IF(N184="zákl. přenesená",J184,0)</f>
        <v>0</v>
      </c>
      <c r="BH184" s="141">
        <f>IF(N184="sníž. přenesená",J184,0)</f>
        <v>0</v>
      </c>
      <c r="BI184" s="141">
        <f>IF(N184="nulová",J184,0)</f>
        <v>0</v>
      </c>
      <c r="BJ184" s="18" t="s">
        <v>84</v>
      </c>
      <c r="BK184" s="141">
        <f>ROUND(I184*H184,2)</f>
        <v>0</v>
      </c>
      <c r="BL184" s="18" t="s">
        <v>232</v>
      </c>
      <c r="BM184" s="140" t="s">
        <v>795</v>
      </c>
    </row>
    <row r="185" spans="2:65" s="1" customFormat="1" ht="11.25">
      <c r="B185" s="34"/>
      <c r="D185" s="163" t="s">
        <v>274</v>
      </c>
      <c r="F185" s="164" t="s">
        <v>796</v>
      </c>
      <c r="I185" s="165"/>
      <c r="L185" s="34"/>
      <c r="M185" s="184"/>
      <c r="N185" s="185"/>
      <c r="O185" s="185"/>
      <c r="P185" s="185"/>
      <c r="Q185" s="185"/>
      <c r="R185" s="185"/>
      <c r="S185" s="185"/>
      <c r="T185" s="186"/>
      <c r="AT185" s="18" t="s">
        <v>274</v>
      </c>
      <c r="AU185" s="18" t="s">
        <v>233</v>
      </c>
    </row>
    <row r="186" spans="2:65" s="1" customFormat="1" ht="6.95" customHeight="1">
      <c r="B186" s="43"/>
      <c r="C186" s="44"/>
      <c r="D186" s="44"/>
      <c r="E186" s="44"/>
      <c r="F186" s="44"/>
      <c r="G186" s="44"/>
      <c r="H186" s="44"/>
      <c r="I186" s="44"/>
      <c r="J186" s="44"/>
      <c r="K186" s="44"/>
      <c r="L186" s="34"/>
    </row>
  </sheetData>
  <sheetProtection algorithmName="SHA-512" hashValue="ByCsDiuQdoLeW8KVVoUkBqLC9DDI1et2XyBct65f6KfVDcpoeztLtfTzwdx8uHmV4gp8zBhu0rSIYx1SBvDk5Q==" saltValue="sEoYStQLDEyB5bBDztr/6p7tjbVa1iPJEzSL1B1g8nPCQ6vOOap7jqopxb2eP36JHtArb94K15LE/gOTl078ag==" spinCount="100000" sheet="1" objects="1" scenarios="1" formatColumns="0" formatRows="0" autoFilter="0"/>
  <autoFilter ref="C90:K185" xr:uid="{00000000-0009-0000-0000-000003000000}"/>
  <mergeCells count="9">
    <mergeCell ref="E50:H50"/>
    <mergeCell ref="E81:H81"/>
    <mergeCell ref="E83:H83"/>
    <mergeCell ref="L2:V2"/>
    <mergeCell ref="E7:H7"/>
    <mergeCell ref="E9:H9"/>
    <mergeCell ref="E18:H18"/>
    <mergeCell ref="E27:H27"/>
    <mergeCell ref="E48:H48"/>
  </mergeCells>
  <hyperlinks>
    <hyperlink ref="F104" r:id="rId1" xr:uid="{00000000-0004-0000-0300-000000000000}"/>
    <hyperlink ref="F109" r:id="rId2" xr:uid="{00000000-0004-0000-0300-000001000000}"/>
    <hyperlink ref="F123" r:id="rId3" xr:uid="{00000000-0004-0000-0300-000002000000}"/>
    <hyperlink ref="F129" r:id="rId4" xr:uid="{00000000-0004-0000-0300-000003000000}"/>
    <hyperlink ref="F133" r:id="rId5" xr:uid="{00000000-0004-0000-0300-000004000000}"/>
    <hyperlink ref="F137" r:id="rId6" xr:uid="{00000000-0004-0000-0300-000005000000}"/>
    <hyperlink ref="F142" r:id="rId7" xr:uid="{00000000-0004-0000-0300-000006000000}"/>
    <hyperlink ref="F152" r:id="rId8" xr:uid="{00000000-0004-0000-0300-000007000000}"/>
    <hyperlink ref="F160" r:id="rId9" xr:uid="{00000000-0004-0000-0300-000008000000}"/>
    <hyperlink ref="F163" r:id="rId10" xr:uid="{00000000-0004-0000-0300-000009000000}"/>
    <hyperlink ref="F166" r:id="rId11" xr:uid="{00000000-0004-0000-0300-00000A000000}"/>
    <hyperlink ref="F169" r:id="rId12" xr:uid="{00000000-0004-0000-0300-00000B000000}"/>
    <hyperlink ref="F172" r:id="rId13" xr:uid="{00000000-0004-0000-0300-00000C000000}"/>
    <hyperlink ref="F185" r:id="rId14" xr:uid="{00000000-0004-0000-0300-00000D000000}"/>
  </hyperlinks>
  <pageMargins left="0.39370078740157483" right="0.39370078740157483" top="0.39370078740157483" bottom="0.39370078740157483" header="0" footer="0"/>
  <pageSetup paperSize="9" scale="76" fitToHeight="0" orientation="portrait" r:id="rId15"/>
  <headerFooter>
    <oddFooter>&amp;CStrana &amp;P z &amp;N</oddFooter>
  </headerFooter>
  <drawing r:id="rId1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0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97</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1070</v>
      </c>
      <c r="F9" s="322"/>
      <c r="G9" s="322"/>
      <c r="H9" s="322"/>
      <c r="L9" s="34"/>
    </row>
    <row r="10" spans="2:46" s="1" customFormat="1" ht="11.25">
      <c r="B10" s="34"/>
      <c r="L10" s="34"/>
    </row>
    <row r="11" spans="2:46" s="1" customFormat="1" ht="12" customHeight="1">
      <c r="B11" s="34"/>
      <c r="D11" s="28" t="s">
        <v>18</v>
      </c>
      <c r="F11" s="26" t="s">
        <v>86</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ROUNDUP(J91,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ROUNDUP((SUM(BE91:BE203)),  2)</f>
        <v>0</v>
      </c>
      <c r="I33" s="91">
        <v>0.21</v>
      </c>
      <c r="J33" s="90">
        <f>ROUNDUP(((SUM(BE91:BE203))*I33),  2)</f>
        <v>0</v>
      </c>
      <c r="L33" s="34"/>
    </row>
    <row r="34" spans="2:12" s="1" customFormat="1" ht="14.45" customHeight="1">
      <c r="B34" s="34"/>
      <c r="E34" s="28" t="s">
        <v>48</v>
      </c>
      <c r="F34" s="90">
        <f>ROUNDUP((SUM(BF91:BF203)),  2)</f>
        <v>0</v>
      </c>
      <c r="I34" s="91">
        <v>0.12</v>
      </c>
      <c r="J34" s="90">
        <f>ROUNDUP(((SUM(BF91:BF203))*I34),  2)</f>
        <v>0</v>
      </c>
      <c r="L34" s="34"/>
    </row>
    <row r="35" spans="2:12" s="1" customFormat="1" ht="14.45" hidden="1" customHeight="1">
      <c r="B35" s="34"/>
      <c r="E35" s="28" t="s">
        <v>49</v>
      </c>
      <c r="F35" s="90">
        <f>ROUNDUP((SUM(BG91:BG203)),  2)</f>
        <v>0</v>
      </c>
      <c r="I35" s="91">
        <v>0.21</v>
      </c>
      <c r="J35" s="90">
        <f>0</f>
        <v>0</v>
      </c>
      <c r="L35" s="34"/>
    </row>
    <row r="36" spans="2:12" s="1" customFormat="1" ht="14.45" hidden="1" customHeight="1">
      <c r="B36" s="34"/>
      <c r="E36" s="28" t="s">
        <v>50</v>
      </c>
      <c r="F36" s="90">
        <f>ROUNDUP((SUM(BH91:BH203)),  2)</f>
        <v>0</v>
      </c>
      <c r="I36" s="91">
        <v>0.12</v>
      </c>
      <c r="J36" s="90">
        <f>0</f>
        <v>0</v>
      </c>
      <c r="L36" s="34"/>
    </row>
    <row r="37" spans="2:12" s="1" customFormat="1" ht="14.45" hidden="1" customHeight="1">
      <c r="B37" s="34"/>
      <c r="E37" s="28" t="s">
        <v>51</v>
      </c>
      <c r="F37" s="90">
        <f>ROUNDUP((SUM(BI91:BI203)),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SO 121.1.1 - SO 121.1.1 - Zastávky Lesní závod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J91</f>
        <v>0</v>
      </c>
      <c r="L59" s="34"/>
      <c r="AU59" s="18" t="s">
        <v>186</v>
      </c>
    </row>
    <row r="60" spans="2:47" s="8" customFormat="1" ht="24.95" customHeight="1">
      <c r="B60" s="101"/>
      <c r="D60" s="102" t="s">
        <v>187</v>
      </c>
      <c r="E60" s="103"/>
      <c r="F60" s="103"/>
      <c r="G60" s="103"/>
      <c r="H60" s="103"/>
      <c r="I60" s="103"/>
      <c r="J60" s="104">
        <f>J92</f>
        <v>0</v>
      </c>
      <c r="L60" s="101"/>
    </row>
    <row r="61" spans="2:47" s="9" customFormat="1" ht="19.899999999999999" customHeight="1">
      <c r="B61" s="105"/>
      <c r="D61" s="106" t="s">
        <v>188</v>
      </c>
      <c r="E61" s="107"/>
      <c r="F61" s="107"/>
      <c r="G61" s="107"/>
      <c r="H61" s="107"/>
      <c r="I61" s="107"/>
      <c r="J61" s="108">
        <f>J93</f>
        <v>0</v>
      </c>
      <c r="L61" s="105"/>
    </row>
    <row r="62" spans="2:47" s="9" customFormat="1" ht="14.85" customHeight="1">
      <c r="B62" s="105"/>
      <c r="D62" s="106" t="s">
        <v>189</v>
      </c>
      <c r="E62" s="107"/>
      <c r="F62" s="107"/>
      <c r="G62" s="107"/>
      <c r="H62" s="107"/>
      <c r="I62" s="107"/>
      <c r="J62" s="108">
        <f>J94</f>
        <v>0</v>
      </c>
      <c r="L62" s="105"/>
    </row>
    <row r="63" spans="2:47" s="9" customFormat="1" ht="14.85" customHeight="1">
      <c r="B63" s="105"/>
      <c r="D63" s="106" t="s">
        <v>190</v>
      </c>
      <c r="E63" s="107"/>
      <c r="F63" s="107"/>
      <c r="G63" s="107"/>
      <c r="H63" s="107"/>
      <c r="I63" s="107"/>
      <c r="J63" s="108">
        <f>J109</f>
        <v>0</v>
      </c>
      <c r="L63" s="105"/>
    </row>
    <row r="64" spans="2:47" s="9" customFormat="1" ht="19.899999999999999" customHeight="1">
      <c r="B64" s="105"/>
      <c r="D64" s="106" t="s">
        <v>192</v>
      </c>
      <c r="E64" s="107"/>
      <c r="F64" s="107"/>
      <c r="G64" s="107"/>
      <c r="H64" s="107"/>
      <c r="I64" s="107"/>
      <c r="J64" s="108">
        <f>J131</f>
        <v>0</v>
      </c>
      <c r="L64" s="105"/>
    </row>
    <row r="65" spans="2:12" s="9" customFormat="1" ht="14.85" customHeight="1">
      <c r="B65" s="105"/>
      <c r="D65" s="106" t="s">
        <v>193</v>
      </c>
      <c r="E65" s="107"/>
      <c r="F65" s="107"/>
      <c r="G65" s="107"/>
      <c r="H65" s="107"/>
      <c r="I65" s="107"/>
      <c r="J65" s="108">
        <f>J132</f>
        <v>0</v>
      </c>
      <c r="L65" s="105"/>
    </row>
    <row r="66" spans="2:12" s="9" customFormat="1" ht="14.85" customHeight="1">
      <c r="B66" s="105"/>
      <c r="D66" s="106" t="s">
        <v>194</v>
      </c>
      <c r="E66" s="107"/>
      <c r="F66" s="107"/>
      <c r="G66" s="107"/>
      <c r="H66" s="107"/>
      <c r="I66" s="107"/>
      <c r="J66" s="108">
        <f>J153</f>
        <v>0</v>
      </c>
      <c r="L66" s="105"/>
    </row>
    <row r="67" spans="2:12" s="9" customFormat="1" ht="14.85" customHeight="1">
      <c r="B67" s="105"/>
      <c r="D67" s="106" t="s">
        <v>197</v>
      </c>
      <c r="E67" s="107"/>
      <c r="F67" s="107"/>
      <c r="G67" s="107"/>
      <c r="H67" s="107"/>
      <c r="I67" s="107"/>
      <c r="J67" s="108">
        <f>J168</f>
        <v>0</v>
      </c>
      <c r="L67" s="105"/>
    </row>
    <row r="68" spans="2:12" s="9" customFormat="1" ht="19.899999999999999" customHeight="1">
      <c r="B68" s="105"/>
      <c r="D68" s="106" t="s">
        <v>202</v>
      </c>
      <c r="E68" s="107"/>
      <c r="F68" s="107"/>
      <c r="G68" s="107"/>
      <c r="H68" s="107"/>
      <c r="I68" s="107"/>
      <c r="J68" s="108">
        <f>J172</f>
        <v>0</v>
      </c>
      <c r="L68" s="105"/>
    </row>
    <row r="69" spans="2:12" s="9" customFormat="1" ht="14.85" customHeight="1">
      <c r="B69" s="105"/>
      <c r="D69" s="106" t="s">
        <v>203</v>
      </c>
      <c r="E69" s="107"/>
      <c r="F69" s="107"/>
      <c r="G69" s="107"/>
      <c r="H69" s="107"/>
      <c r="I69" s="107"/>
      <c r="J69" s="108">
        <f>J173</f>
        <v>0</v>
      </c>
      <c r="L69" s="105"/>
    </row>
    <row r="70" spans="2:12" s="9" customFormat="1" ht="14.85" customHeight="1">
      <c r="B70" s="105"/>
      <c r="D70" s="106" t="s">
        <v>205</v>
      </c>
      <c r="E70" s="107"/>
      <c r="F70" s="107"/>
      <c r="G70" s="107"/>
      <c r="H70" s="107"/>
      <c r="I70" s="107"/>
      <c r="J70" s="108">
        <f>J179</f>
        <v>0</v>
      </c>
      <c r="L70" s="105"/>
    </row>
    <row r="71" spans="2:12" s="9" customFormat="1" ht="14.85" customHeight="1">
      <c r="B71" s="105"/>
      <c r="D71" s="106" t="s">
        <v>207</v>
      </c>
      <c r="E71" s="107"/>
      <c r="F71" s="107"/>
      <c r="G71" s="107"/>
      <c r="H71" s="107"/>
      <c r="I71" s="107"/>
      <c r="J71" s="108">
        <f>J195</f>
        <v>0</v>
      </c>
      <c r="L71" s="105"/>
    </row>
    <row r="72" spans="2:12" s="1" customFormat="1" ht="21.75" customHeight="1">
      <c r="B72" s="34"/>
      <c r="L72" s="34"/>
    </row>
    <row r="73" spans="2:12" s="1" customFormat="1" ht="6.95" customHeight="1">
      <c r="B73" s="43"/>
      <c r="C73" s="44"/>
      <c r="D73" s="44"/>
      <c r="E73" s="44"/>
      <c r="F73" s="44"/>
      <c r="G73" s="44"/>
      <c r="H73" s="44"/>
      <c r="I73" s="44"/>
      <c r="J73" s="44"/>
      <c r="K73" s="44"/>
      <c r="L73" s="34"/>
    </row>
    <row r="77" spans="2:12" s="1" customFormat="1" ht="6.95" customHeight="1">
      <c r="B77" s="45"/>
      <c r="C77" s="46"/>
      <c r="D77" s="46"/>
      <c r="E77" s="46"/>
      <c r="F77" s="46"/>
      <c r="G77" s="46"/>
      <c r="H77" s="46"/>
      <c r="I77" s="46"/>
      <c r="J77" s="46"/>
      <c r="K77" s="46"/>
      <c r="L77" s="34"/>
    </row>
    <row r="78" spans="2:12" s="1" customFormat="1" ht="24.95" customHeight="1">
      <c r="B78" s="34"/>
      <c r="C78" s="22" t="s">
        <v>208</v>
      </c>
      <c r="L78" s="34"/>
    </row>
    <row r="79" spans="2:12" s="1" customFormat="1" ht="6.95" customHeight="1">
      <c r="B79" s="34"/>
      <c r="L79" s="34"/>
    </row>
    <row r="80" spans="2:12" s="1" customFormat="1" ht="12" customHeight="1">
      <c r="B80" s="34"/>
      <c r="C80" s="28" t="s">
        <v>16</v>
      </c>
      <c r="L80" s="34"/>
    </row>
    <row r="81" spans="2:65" s="1" customFormat="1" ht="16.5" customHeight="1">
      <c r="B81" s="34"/>
      <c r="E81" s="320" t="str">
        <f>E7</f>
        <v>II/231 Rekonstrukce ul. 28.října, II.část</v>
      </c>
      <c r="F81" s="321"/>
      <c r="G81" s="321"/>
      <c r="H81" s="321"/>
      <c r="L81" s="34"/>
    </row>
    <row r="82" spans="2:65" s="1" customFormat="1" ht="12" customHeight="1">
      <c r="B82" s="34"/>
      <c r="C82" s="28" t="s">
        <v>180</v>
      </c>
      <c r="L82" s="34"/>
    </row>
    <row r="83" spans="2:65" s="1" customFormat="1" ht="30" customHeight="1">
      <c r="B83" s="34"/>
      <c r="E83" s="315" t="str">
        <f>E9</f>
        <v>SO 121.1.1 - SO 121.1.1 - Zastávky Lesní závod (100% SÚS)</v>
      </c>
      <c r="F83" s="322"/>
      <c r="G83" s="322"/>
      <c r="H83" s="322"/>
      <c r="L83" s="34"/>
    </row>
    <row r="84" spans="2:65" s="1" customFormat="1" ht="6.95" customHeight="1">
      <c r="B84" s="34"/>
      <c r="L84" s="34"/>
    </row>
    <row r="85" spans="2:65" s="1" customFormat="1" ht="12" customHeight="1">
      <c r="B85" s="34"/>
      <c r="C85" s="28" t="s">
        <v>21</v>
      </c>
      <c r="F85" s="26" t="str">
        <f>F12</f>
        <v xml:space="preserve"> </v>
      </c>
      <c r="I85" s="28" t="s">
        <v>23</v>
      </c>
      <c r="J85" s="51" t="str">
        <f>IF(J12="","",J12)</f>
        <v>1. 10. 2024</v>
      </c>
      <c r="L85" s="34"/>
    </row>
    <row r="86" spans="2:65" s="1" customFormat="1" ht="6.95" customHeight="1">
      <c r="B86" s="34"/>
      <c r="L86" s="34"/>
    </row>
    <row r="87" spans="2:65" s="1" customFormat="1" ht="15.2" customHeight="1">
      <c r="B87" s="34"/>
      <c r="C87" s="28" t="s">
        <v>29</v>
      </c>
      <c r="F87" s="26" t="str">
        <f>E15</f>
        <v>Statutární město Plzeň+ SÚS Plzeňského kraje, p.o.</v>
      </c>
      <c r="I87" s="28" t="s">
        <v>35</v>
      </c>
      <c r="J87" s="32" t="str">
        <f>E21</f>
        <v>PSDS s.r.o.</v>
      </c>
      <c r="L87" s="34"/>
    </row>
    <row r="88" spans="2:65" s="1" customFormat="1" ht="15.2" customHeight="1">
      <c r="B88" s="34"/>
      <c r="C88" s="28" t="s">
        <v>33</v>
      </c>
      <c r="F88" s="26" t="str">
        <f>IF(E18="","",E18)</f>
        <v>Vyplň údaj</v>
      </c>
      <c r="I88" s="28" t="s">
        <v>38</v>
      </c>
      <c r="J88" s="32" t="str">
        <f>E24</f>
        <v xml:space="preserve"> </v>
      </c>
      <c r="L88" s="34"/>
    </row>
    <row r="89" spans="2:65" s="1" customFormat="1" ht="10.35" customHeight="1">
      <c r="B89" s="34"/>
      <c r="L89" s="34"/>
    </row>
    <row r="90" spans="2:65" s="10" customFormat="1" ht="29.25" customHeight="1">
      <c r="B90" s="109"/>
      <c r="C90" s="110" t="s">
        <v>209</v>
      </c>
      <c r="D90" s="111" t="s">
        <v>61</v>
      </c>
      <c r="E90" s="111" t="s">
        <v>57</v>
      </c>
      <c r="F90" s="111" t="s">
        <v>58</v>
      </c>
      <c r="G90" s="111" t="s">
        <v>210</v>
      </c>
      <c r="H90" s="111" t="s">
        <v>211</v>
      </c>
      <c r="I90" s="111" t="s">
        <v>212</v>
      </c>
      <c r="J90" s="111" t="s">
        <v>185</v>
      </c>
      <c r="K90" s="112" t="s">
        <v>213</v>
      </c>
      <c r="L90" s="109"/>
      <c r="M90" s="58" t="s">
        <v>19</v>
      </c>
      <c r="N90" s="59" t="s">
        <v>46</v>
      </c>
      <c r="O90" s="59" t="s">
        <v>214</v>
      </c>
      <c r="P90" s="59" t="s">
        <v>215</v>
      </c>
      <c r="Q90" s="59" t="s">
        <v>216</v>
      </c>
      <c r="R90" s="59" t="s">
        <v>217</v>
      </c>
      <c r="S90" s="59" t="s">
        <v>218</v>
      </c>
      <c r="T90" s="60" t="s">
        <v>219</v>
      </c>
    </row>
    <row r="91" spans="2:65" s="1" customFormat="1" ht="22.9" customHeight="1">
      <c r="B91" s="34"/>
      <c r="C91" s="63" t="s">
        <v>220</v>
      </c>
      <c r="J91" s="113">
        <f>BK91</f>
        <v>0</v>
      </c>
      <c r="L91" s="34"/>
      <c r="M91" s="61"/>
      <c r="N91" s="52"/>
      <c r="O91" s="52"/>
      <c r="P91" s="114">
        <f>P92</f>
        <v>0</v>
      </c>
      <c r="Q91" s="52"/>
      <c r="R91" s="114">
        <f>R92</f>
        <v>3.8600000000000001E-3</v>
      </c>
      <c r="S91" s="52"/>
      <c r="T91" s="115">
        <f>T92</f>
        <v>75.933000000000007</v>
      </c>
      <c r="AT91" s="18" t="s">
        <v>75</v>
      </c>
      <c r="AU91" s="18" t="s">
        <v>186</v>
      </c>
      <c r="BK91" s="116">
        <f>BK92</f>
        <v>0</v>
      </c>
    </row>
    <row r="92" spans="2:65" s="11" customFormat="1" ht="25.9" customHeight="1">
      <c r="B92" s="117"/>
      <c r="D92" s="118" t="s">
        <v>75</v>
      </c>
      <c r="E92" s="119" t="s">
        <v>221</v>
      </c>
      <c r="F92" s="119" t="s">
        <v>222</v>
      </c>
      <c r="I92" s="120"/>
      <c r="J92" s="121">
        <f>BK92</f>
        <v>0</v>
      </c>
      <c r="L92" s="117"/>
      <c r="M92" s="122"/>
      <c r="P92" s="123">
        <f>P93+P131+P172</f>
        <v>0</v>
      </c>
      <c r="R92" s="123">
        <f>R93+R131+R172</f>
        <v>3.8600000000000001E-3</v>
      </c>
      <c r="T92" s="124">
        <f>T93+T131+T172</f>
        <v>75.933000000000007</v>
      </c>
      <c r="AR92" s="118" t="s">
        <v>84</v>
      </c>
      <c r="AT92" s="125" t="s">
        <v>75</v>
      </c>
      <c r="AU92" s="125" t="s">
        <v>76</v>
      </c>
      <c r="AY92" s="118" t="s">
        <v>223</v>
      </c>
      <c r="BK92" s="126">
        <f>BK93+BK131+BK172</f>
        <v>0</v>
      </c>
    </row>
    <row r="93" spans="2:65" s="11" customFormat="1" ht="22.9" customHeight="1">
      <c r="B93" s="117"/>
      <c r="D93" s="118" t="s">
        <v>75</v>
      </c>
      <c r="E93" s="127" t="s">
        <v>84</v>
      </c>
      <c r="F93" s="127" t="s">
        <v>224</v>
      </c>
      <c r="I93" s="120"/>
      <c r="J93" s="128">
        <f>BK93</f>
        <v>0</v>
      </c>
      <c r="L93" s="117"/>
      <c r="M93" s="122"/>
      <c r="P93" s="123">
        <f>P94+P109</f>
        <v>0</v>
      </c>
      <c r="R93" s="123">
        <f>R94+R109</f>
        <v>0</v>
      </c>
      <c r="T93" s="124">
        <f>T94+T109</f>
        <v>0</v>
      </c>
      <c r="AR93" s="118" t="s">
        <v>84</v>
      </c>
      <c r="AT93" s="125" t="s">
        <v>75</v>
      </c>
      <c r="AU93" s="125" t="s">
        <v>84</v>
      </c>
      <c r="AY93" s="118" t="s">
        <v>223</v>
      </c>
      <c r="BK93" s="126">
        <f>BK94+BK109</f>
        <v>0</v>
      </c>
    </row>
    <row r="94" spans="2:65" s="11" customFormat="1" ht="20.85" customHeight="1">
      <c r="B94" s="117"/>
      <c r="D94" s="118" t="s">
        <v>75</v>
      </c>
      <c r="E94" s="127" t="s">
        <v>225</v>
      </c>
      <c r="F94" s="127" t="s">
        <v>226</v>
      </c>
      <c r="I94" s="120"/>
      <c r="J94" s="128">
        <f>BK94</f>
        <v>0</v>
      </c>
      <c r="L94" s="117"/>
      <c r="M94" s="122"/>
      <c r="P94" s="123">
        <f>SUM(P95:P108)</f>
        <v>0</v>
      </c>
      <c r="R94" s="123">
        <f>SUM(R95:R108)</f>
        <v>0</v>
      </c>
      <c r="T94" s="124">
        <f>SUM(T95:T108)</f>
        <v>0</v>
      </c>
      <c r="AR94" s="118" t="s">
        <v>84</v>
      </c>
      <c r="AT94" s="125" t="s">
        <v>75</v>
      </c>
      <c r="AU94" s="125" t="s">
        <v>87</v>
      </c>
      <c r="AY94" s="118" t="s">
        <v>223</v>
      </c>
      <c r="BK94" s="126">
        <f>SUM(BK95:BK108)</f>
        <v>0</v>
      </c>
    </row>
    <row r="95" spans="2:65" s="1" customFormat="1" ht="66.75" customHeight="1">
      <c r="B95" s="34"/>
      <c r="C95" s="129" t="s">
        <v>84</v>
      </c>
      <c r="D95" s="129" t="s">
        <v>227</v>
      </c>
      <c r="E95" s="130" t="s">
        <v>245</v>
      </c>
      <c r="F95" s="131" t="s">
        <v>246</v>
      </c>
      <c r="G95" s="132" t="s">
        <v>247</v>
      </c>
      <c r="H95" s="133">
        <v>63.878999999999998</v>
      </c>
      <c r="I95" s="134"/>
      <c r="J95" s="135">
        <f>ROUND(I95*H95,2)</f>
        <v>0</v>
      </c>
      <c r="K95" s="131" t="s">
        <v>231</v>
      </c>
      <c r="L95" s="34"/>
      <c r="M95" s="136" t="s">
        <v>19</v>
      </c>
      <c r="N95" s="137" t="s">
        <v>47</v>
      </c>
      <c r="P95" s="138">
        <f>O95*H95</f>
        <v>0</v>
      </c>
      <c r="Q95" s="138">
        <v>0</v>
      </c>
      <c r="R95" s="138">
        <f>Q95*H95</f>
        <v>0</v>
      </c>
      <c r="S95" s="138">
        <v>0</v>
      </c>
      <c r="T95" s="139">
        <f>S95*H95</f>
        <v>0</v>
      </c>
      <c r="AR95" s="140" t="s">
        <v>232</v>
      </c>
      <c r="AT95" s="140" t="s">
        <v>227</v>
      </c>
      <c r="AU95" s="140" t="s">
        <v>233</v>
      </c>
      <c r="AY95" s="18" t="s">
        <v>223</v>
      </c>
      <c r="BE95" s="141">
        <f>IF(N95="základní",J95,0)</f>
        <v>0</v>
      </c>
      <c r="BF95" s="141">
        <f>IF(N95="snížená",J95,0)</f>
        <v>0</v>
      </c>
      <c r="BG95" s="141">
        <f>IF(N95="zákl. přenesená",J95,0)</f>
        <v>0</v>
      </c>
      <c r="BH95" s="141">
        <f>IF(N95="sníž. přenesená",J95,0)</f>
        <v>0</v>
      </c>
      <c r="BI95" s="141">
        <f>IF(N95="nulová",J95,0)</f>
        <v>0</v>
      </c>
      <c r="BJ95" s="18" t="s">
        <v>84</v>
      </c>
      <c r="BK95" s="141">
        <f>ROUND(I95*H95,2)</f>
        <v>0</v>
      </c>
      <c r="BL95" s="18" t="s">
        <v>232</v>
      </c>
      <c r="BM95" s="140" t="s">
        <v>1071</v>
      </c>
    </row>
    <row r="96" spans="2:65" s="12" customFormat="1" ht="11.25">
      <c r="B96" s="142"/>
      <c r="D96" s="143" t="s">
        <v>249</v>
      </c>
      <c r="E96" s="144" t="s">
        <v>19</v>
      </c>
      <c r="F96" s="145" t="s">
        <v>250</v>
      </c>
      <c r="H96" s="144" t="s">
        <v>19</v>
      </c>
      <c r="I96" s="146"/>
      <c r="L96" s="142"/>
      <c r="M96" s="147"/>
      <c r="T96" s="148"/>
      <c r="AT96" s="144" t="s">
        <v>249</v>
      </c>
      <c r="AU96" s="144" t="s">
        <v>233</v>
      </c>
      <c r="AV96" s="12" t="s">
        <v>84</v>
      </c>
      <c r="AW96" s="12" t="s">
        <v>37</v>
      </c>
      <c r="AX96" s="12" t="s">
        <v>76</v>
      </c>
      <c r="AY96" s="144" t="s">
        <v>223</v>
      </c>
    </row>
    <row r="97" spans="2:65" s="13" customFormat="1" ht="11.25">
      <c r="B97" s="149"/>
      <c r="D97" s="143" t="s">
        <v>249</v>
      </c>
      <c r="E97" s="150" t="s">
        <v>19</v>
      </c>
      <c r="F97" s="151" t="s">
        <v>1072</v>
      </c>
      <c r="H97" s="152">
        <v>63.878999999999998</v>
      </c>
      <c r="I97" s="153"/>
      <c r="L97" s="149"/>
      <c r="M97" s="154"/>
      <c r="T97" s="155"/>
      <c r="AT97" s="150" t="s">
        <v>249</v>
      </c>
      <c r="AU97" s="150" t="s">
        <v>233</v>
      </c>
      <c r="AV97" s="13" t="s">
        <v>87</v>
      </c>
      <c r="AW97" s="13" t="s">
        <v>37</v>
      </c>
      <c r="AX97" s="13" t="s">
        <v>84</v>
      </c>
      <c r="AY97" s="150" t="s">
        <v>223</v>
      </c>
    </row>
    <row r="98" spans="2:65" s="1" customFormat="1" ht="66.75" customHeight="1">
      <c r="B98" s="34"/>
      <c r="C98" s="129" t="s">
        <v>87</v>
      </c>
      <c r="D98" s="129" t="s">
        <v>227</v>
      </c>
      <c r="E98" s="130" t="s">
        <v>255</v>
      </c>
      <c r="F98" s="131" t="s">
        <v>256</v>
      </c>
      <c r="G98" s="132" t="s">
        <v>247</v>
      </c>
      <c r="H98" s="133">
        <v>26.125</v>
      </c>
      <c r="I98" s="134"/>
      <c r="J98" s="135">
        <f>ROUND(I98*H98,2)</f>
        <v>0</v>
      </c>
      <c r="K98" s="131" t="s">
        <v>19</v>
      </c>
      <c r="L98" s="34"/>
      <c r="M98" s="136" t="s">
        <v>19</v>
      </c>
      <c r="N98" s="137" t="s">
        <v>47</v>
      </c>
      <c r="P98" s="138">
        <f>O98*H98</f>
        <v>0</v>
      </c>
      <c r="Q98" s="138">
        <v>0</v>
      </c>
      <c r="R98" s="138">
        <f>Q98*H98</f>
        <v>0</v>
      </c>
      <c r="S98" s="138">
        <v>0</v>
      </c>
      <c r="T98" s="139">
        <f>S98*H98</f>
        <v>0</v>
      </c>
      <c r="AR98" s="140" t="s">
        <v>232</v>
      </c>
      <c r="AT98" s="140" t="s">
        <v>227</v>
      </c>
      <c r="AU98" s="140" t="s">
        <v>233</v>
      </c>
      <c r="AY98" s="18" t="s">
        <v>223</v>
      </c>
      <c r="BE98" s="141">
        <f>IF(N98="základní",J98,0)</f>
        <v>0</v>
      </c>
      <c r="BF98" s="141">
        <f>IF(N98="snížená",J98,0)</f>
        <v>0</v>
      </c>
      <c r="BG98" s="141">
        <f>IF(N98="zákl. přenesená",J98,0)</f>
        <v>0</v>
      </c>
      <c r="BH98" s="141">
        <f>IF(N98="sníž. přenesená",J98,0)</f>
        <v>0</v>
      </c>
      <c r="BI98" s="141">
        <f>IF(N98="nulová",J98,0)</f>
        <v>0</v>
      </c>
      <c r="BJ98" s="18" t="s">
        <v>84</v>
      </c>
      <c r="BK98" s="141">
        <f>ROUND(I98*H98,2)</f>
        <v>0</v>
      </c>
      <c r="BL98" s="18" t="s">
        <v>232</v>
      </c>
      <c r="BM98" s="140" t="s">
        <v>1073</v>
      </c>
    </row>
    <row r="99" spans="2:65" s="12" customFormat="1" ht="11.25">
      <c r="B99" s="142"/>
      <c r="D99" s="143" t="s">
        <v>249</v>
      </c>
      <c r="E99" s="144" t="s">
        <v>19</v>
      </c>
      <c r="F99" s="145" t="s">
        <v>258</v>
      </c>
      <c r="H99" s="144" t="s">
        <v>19</v>
      </c>
      <c r="I99" s="146"/>
      <c r="L99" s="142"/>
      <c r="M99" s="147"/>
      <c r="T99" s="148"/>
      <c r="AT99" s="144" t="s">
        <v>249</v>
      </c>
      <c r="AU99" s="144" t="s">
        <v>233</v>
      </c>
      <c r="AV99" s="12" t="s">
        <v>84</v>
      </c>
      <c r="AW99" s="12" t="s">
        <v>37</v>
      </c>
      <c r="AX99" s="12" t="s">
        <v>76</v>
      </c>
      <c r="AY99" s="144" t="s">
        <v>223</v>
      </c>
    </row>
    <row r="100" spans="2:65" s="13" customFormat="1" ht="11.25">
      <c r="B100" s="149"/>
      <c r="D100" s="143" t="s">
        <v>249</v>
      </c>
      <c r="E100" s="150" t="s">
        <v>19</v>
      </c>
      <c r="F100" s="151" t="s">
        <v>1074</v>
      </c>
      <c r="H100" s="152">
        <v>26.125</v>
      </c>
      <c r="I100" s="153"/>
      <c r="L100" s="149"/>
      <c r="M100" s="154"/>
      <c r="T100" s="155"/>
      <c r="AT100" s="150" t="s">
        <v>249</v>
      </c>
      <c r="AU100" s="150" t="s">
        <v>233</v>
      </c>
      <c r="AV100" s="13" t="s">
        <v>87</v>
      </c>
      <c r="AW100" s="13" t="s">
        <v>37</v>
      </c>
      <c r="AX100" s="13" t="s">
        <v>84</v>
      </c>
      <c r="AY100" s="150" t="s">
        <v>223</v>
      </c>
    </row>
    <row r="101" spans="2:65" s="1" customFormat="1" ht="49.15" customHeight="1">
      <c r="B101" s="34"/>
      <c r="C101" s="129" t="s">
        <v>233</v>
      </c>
      <c r="D101" s="129" t="s">
        <v>227</v>
      </c>
      <c r="E101" s="130" t="s">
        <v>263</v>
      </c>
      <c r="F101" s="131" t="s">
        <v>264</v>
      </c>
      <c r="G101" s="132" t="s">
        <v>265</v>
      </c>
      <c r="H101" s="133">
        <v>124.56399999999999</v>
      </c>
      <c r="I101" s="134"/>
      <c r="J101" s="135">
        <f>ROUND(I101*H101,2)</f>
        <v>0</v>
      </c>
      <c r="K101" s="131" t="s">
        <v>19</v>
      </c>
      <c r="L101" s="34"/>
      <c r="M101" s="136" t="s">
        <v>19</v>
      </c>
      <c r="N101" s="137" t="s">
        <v>47</v>
      </c>
      <c r="P101" s="138">
        <f>O101*H101</f>
        <v>0</v>
      </c>
      <c r="Q101" s="138">
        <v>0</v>
      </c>
      <c r="R101" s="138">
        <f>Q101*H101</f>
        <v>0</v>
      </c>
      <c r="S101" s="138">
        <v>0</v>
      </c>
      <c r="T101" s="139">
        <f>S101*H101</f>
        <v>0</v>
      </c>
      <c r="AR101" s="140" t="s">
        <v>232</v>
      </c>
      <c r="AT101" s="140" t="s">
        <v>227</v>
      </c>
      <c r="AU101" s="140" t="s">
        <v>233</v>
      </c>
      <c r="AY101" s="18" t="s">
        <v>223</v>
      </c>
      <c r="BE101" s="141">
        <f>IF(N101="základní",J101,0)</f>
        <v>0</v>
      </c>
      <c r="BF101" s="141">
        <f>IF(N101="snížená",J101,0)</f>
        <v>0</v>
      </c>
      <c r="BG101" s="141">
        <f>IF(N101="zákl. přenesená",J101,0)</f>
        <v>0</v>
      </c>
      <c r="BH101" s="141">
        <f>IF(N101="sníž. přenesená",J101,0)</f>
        <v>0</v>
      </c>
      <c r="BI101" s="141">
        <f>IF(N101="nulová",J101,0)</f>
        <v>0</v>
      </c>
      <c r="BJ101" s="18" t="s">
        <v>84</v>
      </c>
      <c r="BK101" s="141">
        <f>ROUND(I101*H101,2)</f>
        <v>0</v>
      </c>
      <c r="BL101" s="18" t="s">
        <v>232</v>
      </c>
      <c r="BM101" s="140" t="s">
        <v>1075</v>
      </c>
    </row>
    <row r="102" spans="2:65" s="13" customFormat="1" ht="22.5">
      <c r="B102" s="149"/>
      <c r="D102" s="143" t="s">
        <v>249</v>
      </c>
      <c r="E102" s="150" t="s">
        <v>19</v>
      </c>
      <c r="F102" s="151" t="s">
        <v>1076</v>
      </c>
      <c r="H102" s="152">
        <v>124.56399999999999</v>
      </c>
      <c r="I102" s="153"/>
      <c r="L102" s="149"/>
      <c r="M102" s="154"/>
      <c r="T102" s="155"/>
      <c r="AT102" s="150" t="s">
        <v>249</v>
      </c>
      <c r="AU102" s="150" t="s">
        <v>233</v>
      </c>
      <c r="AV102" s="13" t="s">
        <v>87</v>
      </c>
      <c r="AW102" s="13" t="s">
        <v>37</v>
      </c>
      <c r="AX102" s="13" t="s">
        <v>84</v>
      </c>
      <c r="AY102" s="150" t="s">
        <v>223</v>
      </c>
    </row>
    <row r="103" spans="2:65" s="1" customFormat="1" ht="24.2" customHeight="1">
      <c r="B103" s="34"/>
      <c r="C103" s="129" t="s">
        <v>232</v>
      </c>
      <c r="D103" s="129" t="s">
        <v>227</v>
      </c>
      <c r="E103" s="130" t="s">
        <v>269</v>
      </c>
      <c r="F103" s="131" t="s">
        <v>270</v>
      </c>
      <c r="G103" s="132" t="s">
        <v>271</v>
      </c>
      <c r="H103" s="133">
        <v>112.1</v>
      </c>
      <c r="I103" s="134"/>
      <c r="J103" s="135">
        <f>ROUND(I103*H103,2)</f>
        <v>0</v>
      </c>
      <c r="K103" s="131" t="s">
        <v>272</v>
      </c>
      <c r="L103" s="34"/>
      <c r="M103" s="136" t="s">
        <v>19</v>
      </c>
      <c r="N103" s="137" t="s">
        <v>47</v>
      </c>
      <c r="P103" s="138">
        <f>O103*H103</f>
        <v>0</v>
      </c>
      <c r="Q103" s="138">
        <v>0</v>
      </c>
      <c r="R103" s="138">
        <f>Q103*H103</f>
        <v>0</v>
      </c>
      <c r="S103" s="138">
        <v>0</v>
      </c>
      <c r="T103" s="139">
        <f>S103*H103</f>
        <v>0</v>
      </c>
      <c r="AR103" s="140" t="s">
        <v>232</v>
      </c>
      <c r="AT103" s="140" t="s">
        <v>227</v>
      </c>
      <c r="AU103" s="140" t="s">
        <v>233</v>
      </c>
      <c r="AY103" s="18" t="s">
        <v>223</v>
      </c>
      <c r="BE103" s="141">
        <f>IF(N103="základní",J103,0)</f>
        <v>0</v>
      </c>
      <c r="BF103" s="141">
        <f>IF(N103="snížená",J103,0)</f>
        <v>0</v>
      </c>
      <c r="BG103" s="141">
        <f>IF(N103="zákl. přenesená",J103,0)</f>
        <v>0</v>
      </c>
      <c r="BH103" s="141">
        <f>IF(N103="sníž. přenesená",J103,0)</f>
        <v>0</v>
      </c>
      <c r="BI103" s="141">
        <f>IF(N103="nulová",J103,0)</f>
        <v>0</v>
      </c>
      <c r="BJ103" s="18" t="s">
        <v>84</v>
      </c>
      <c r="BK103" s="141">
        <f>ROUND(I103*H103,2)</f>
        <v>0</v>
      </c>
      <c r="BL103" s="18" t="s">
        <v>232</v>
      </c>
      <c r="BM103" s="140" t="s">
        <v>273</v>
      </c>
    </row>
    <row r="104" spans="2:65" s="1" customFormat="1" ht="11.25">
      <c r="B104" s="34"/>
      <c r="D104" s="163" t="s">
        <v>274</v>
      </c>
      <c r="F104" s="164" t="s">
        <v>275</v>
      </c>
      <c r="I104" s="165"/>
      <c r="L104" s="34"/>
      <c r="M104" s="166"/>
      <c r="T104" s="55"/>
      <c r="AT104" s="18" t="s">
        <v>274</v>
      </c>
      <c r="AU104" s="18" t="s">
        <v>233</v>
      </c>
    </row>
    <row r="105" spans="2:65" s="12" customFormat="1" ht="11.25">
      <c r="B105" s="142"/>
      <c r="D105" s="143" t="s">
        <v>249</v>
      </c>
      <c r="E105" s="144" t="s">
        <v>19</v>
      </c>
      <c r="F105" s="145" t="s">
        <v>276</v>
      </c>
      <c r="H105" s="144" t="s">
        <v>19</v>
      </c>
      <c r="I105" s="146"/>
      <c r="L105" s="142"/>
      <c r="M105" s="147"/>
      <c r="T105" s="148"/>
      <c r="AT105" s="144" t="s">
        <v>249</v>
      </c>
      <c r="AU105" s="144" t="s">
        <v>233</v>
      </c>
      <c r="AV105" s="12" t="s">
        <v>84</v>
      </c>
      <c r="AW105" s="12" t="s">
        <v>37</v>
      </c>
      <c r="AX105" s="12" t="s">
        <v>76</v>
      </c>
      <c r="AY105" s="144" t="s">
        <v>223</v>
      </c>
    </row>
    <row r="106" spans="2:65" s="13" customFormat="1" ht="11.25">
      <c r="B106" s="149"/>
      <c r="D106" s="143" t="s">
        <v>249</v>
      </c>
      <c r="E106" s="150" t="s">
        <v>19</v>
      </c>
      <c r="F106" s="151" t="s">
        <v>1077</v>
      </c>
      <c r="H106" s="152">
        <v>38.94</v>
      </c>
      <c r="I106" s="153"/>
      <c r="L106" s="149"/>
      <c r="M106" s="154"/>
      <c r="T106" s="155"/>
      <c r="AT106" s="150" t="s">
        <v>249</v>
      </c>
      <c r="AU106" s="150" t="s">
        <v>233</v>
      </c>
      <c r="AV106" s="13" t="s">
        <v>87</v>
      </c>
      <c r="AW106" s="13" t="s">
        <v>37</v>
      </c>
      <c r="AX106" s="13" t="s">
        <v>76</v>
      </c>
      <c r="AY106" s="150" t="s">
        <v>223</v>
      </c>
    </row>
    <row r="107" spans="2:65" s="13" customFormat="1" ht="11.25">
      <c r="B107" s="149"/>
      <c r="D107" s="143" t="s">
        <v>249</v>
      </c>
      <c r="E107" s="150" t="s">
        <v>19</v>
      </c>
      <c r="F107" s="151" t="s">
        <v>1078</v>
      </c>
      <c r="H107" s="152">
        <v>73.16</v>
      </c>
      <c r="I107" s="153"/>
      <c r="L107" s="149"/>
      <c r="M107" s="154"/>
      <c r="T107" s="155"/>
      <c r="AT107" s="150" t="s">
        <v>249</v>
      </c>
      <c r="AU107" s="150" t="s">
        <v>233</v>
      </c>
      <c r="AV107" s="13" t="s">
        <v>87</v>
      </c>
      <c r="AW107" s="13" t="s">
        <v>37</v>
      </c>
      <c r="AX107" s="13" t="s">
        <v>76</v>
      </c>
      <c r="AY107" s="150" t="s">
        <v>223</v>
      </c>
    </row>
    <row r="108" spans="2:65" s="14" customFormat="1" ht="11.25">
      <c r="B108" s="156"/>
      <c r="D108" s="143" t="s">
        <v>249</v>
      </c>
      <c r="E108" s="157" t="s">
        <v>19</v>
      </c>
      <c r="F108" s="158" t="s">
        <v>253</v>
      </c>
      <c r="H108" s="159">
        <v>112.1</v>
      </c>
      <c r="I108" s="160"/>
      <c r="L108" s="156"/>
      <c r="M108" s="161"/>
      <c r="T108" s="162"/>
      <c r="AT108" s="157" t="s">
        <v>249</v>
      </c>
      <c r="AU108" s="157" t="s">
        <v>233</v>
      </c>
      <c r="AV108" s="14" t="s">
        <v>232</v>
      </c>
      <c r="AW108" s="14" t="s">
        <v>37</v>
      </c>
      <c r="AX108" s="14" t="s">
        <v>84</v>
      </c>
      <c r="AY108" s="157" t="s">
        <v>223</v>
      </c>
    </row>
    <row r="109" spans="2:65" s="11" customFormat="1" ht="20.85" customHeight="1">
      <c r="B109" s="117"/>
      <c r="D109" s="118" t="s">
        <v>75</v>
      </c>
      <c r="E109" s="127" t="s">
        <v>280</v>
      </c>
      <c r="F109" s="127" t="s">
        <v>281</v>
      </c>
      <c r="I109" s="120"/>
      <c r="J109" s="128">
        <f>BK109</f>
        <v>0</v>
      </c>
      <c r="L109" s="117"/>
      <c r="M109" s="122"/>
      <c r="P109" s="123">
        <f>SUM(P110:P130)</f>
        <v>0</v>
      </c>
      <c r="R109" s="123">
        <f>SUM(R110:R130)</f>
        <v>0</v>
      </c>
      <c r="T109" s="124">
        <f>SUM(T110:T130)</f>
        <v>0</v>
      </c>
      <c r="AR109" s="118" t="s">
        <v>84</v>
      </c>
      <c r="AT109" s="125" t="s">
        <v>75</v>
      </c>
      <c r="AU109" s="125" t="s">
        <v>87</v>
      </c>
      <c r="AY109" s="118" t="s">
        <v>223</v>
      </c>
      <c r="BK109" s="126">
        <f>SUM(BK110:BK130)</f>
        <v>0</v>
      </c>
    </row>
    <row r="110" spans="2:65" s="1" customFormat="1" ht="37.9" customHeight="1">
      <c r="B110" s="34"/>
      <c r="C110" s="129" t="s">
        <v>244</v>
      </c>
      <c r="D110" s="129" t="s">
        <v>227</v>
      </c>
      <c r="E110" s="130" t="s">
        <v>283</v>
      </c>
      <c r="F110" s="131" t="s">
        <v>284</v>
      </c>
      <c r="G110" s="132" t="s">
        <v>247</v>
      </c>
      <c r="H110" s="133">
        <v>90.004000000000005</v>
      </c>
      <c r="I110" s="134"/>
      <c r="J110" s="135">
        <f>ROUND(I110*H110,2)</f>
        <v>0</v>
      </c>
      <c r="K110" s="131" t="s">
        <v>272</v>
      </c>
      <c r="L110" s="34"/>
      <c r="M110" s="136" t="s">
        <v>19</v>
      </c>
      <c r="N110" s="137" t="s">
        <v>47</v>
      </c>
      <c r="P110" s="138">
        <f>O110*H110</f>
        <v>0</v>
      </c>
      <c r="Q110" s="138">
        <v>0</v>
      </c>
      <c r="R110" s="138">
        <f>Q110*H110</f>
        <v>0</v>
      </c>
      <c r="S110" s="138">
        <v>0</v>
      </c>
      <c r="T110" s="139">
        <f>S110*H110</f>
        <v>0</v>
      </c>
      <c r="AR110" s="140" t="s">
        <v>232</v>
      </c>
      <c r="AT110" s="140" t="s">
        <v>227</v>
      </c>
      <c r="AU110" s="140" t="s">
        <v>233</v>
      </c>
      <c r="AY110" s="18" t="s">
        <v>223</v>
      </c>
      <c r="BE110" s="141">
        <f>IF(N110="základní",J110,0)</f>
        <v>0</v>
      </c>
      <c r="BF110" s="141">
        <f>IF(N110="snížená",J110,0)</f>
        <v>0</v>
      </c>
      <c r="BG110" s="141">
        <f>IF(N110="zákl. přenesená",J110,0)</f>
        <v>0</v>
      </c>
      <c r="BH110" s="141">
        <f>IF(N110="sníž. přenesená",J110,0)</f>
        <v>0</v>
      </c>
      <c r="BI110" s="141">
        <f>IF(N110="nulová",J110,0)</f>
        <v>0</v>
      </c>
      <c r="BJ110" s="18" t="s">
        <v>84</v>
      </c>
      <c r="BK110" s="141">
        <f>ROUND(I110*H110,2)</f>
        <v>0</v>
      </c>
      <c r="BL110" s="18" t="s">
        <v>232</v>
      </c>
      <c r="BM110" s="140" t="s">
        <v>285</v>
      </c>
    </row>
    <row r="111" spans="2:65" s="1" customFormat="1" ht="11.25">
      <c r="B111" s="34"/>
      <c r="D111" s="163" t="s">
        <v>274</v>
      </c>
      <c r="F111" s="164" t="s">
        <v>286</v>
      </c>
      <c r="I111" s="165"/>
      <c r="L111" s="34"/>
      <c r="M111" s="166"/>
      <c r="T111" s="55"/>
      <c r="AT111" s="18" t="s">
        <v>274</v>
      </c>
      <c r="AU111" s="18" t="s">
        <v>233</v>
      </c>
    </row>
    <row r="112" spans="2:65" s="12" customFormat="1" ht="11.25">
      <c r="B112" s="142"/>
      <c r="D112" s="143" t="s">
        <v>249</v>
      </c>
      <c r="E112" s="144" t="s">
        <v>19</v>
      </c>
      <c r="F112" s="145" t="s">
        <v>287</v>
      </c>
      <c r="H112" s="144" t="s">
        <v>19</v>
      </c>
      <c r="I112" s="146"/>
      <c r="L112" s="142"/>
      <c r="M112" s="147"/>
      <c r="T112" s="148"/>
      <c r="AT112" s="144" t="s">
        <v>249</v>
      </c>
      <c r="AU112" s="144" t="s">
        <v>233</v>
      </c>
      <c r="AV112" s="12" t="s">
        <v>84</v>
      </c>
      <c r="AW112" s="12" t="s">
        <v>37</v>
      </c>
      <c r="AX112" s="12" t="s">
        <v>76</v>
      </c>
      <c r="AY112" s="144" t="s">
        <v>223</v>
      </c>
    </row>
    <row r="113" spans="2:65" s="12" customFormat="1" ht="11.25">
      <c r="B113" s="142"/>
      <c r="D113" s="143" t="s">
        <v>249</v>
      </c>
      <c r="E113" s="144" t="s">
        <v>19</v>
      </c>
      <c r="F113" s="145" t="s">
        <v>288</v>
      </c>
      <c r="H113" s="144" t="s">
        <v>19</v>
      </c>
      <c r="I113" s="146"/>
      <c r="L113" s="142"/>
      <c r="M113" s="147"/>
      <c r="T113" s="148"/>
      <c r="AT113" s="144" t="s">
        <v>249</v>
      </c>
      <c r="AU113" s="144" t="s">
        <v>233</v>
      </c>
      <c r="AV113" s="12" t="s">
        <v>84</v>
      </c>
      <c r="AW113" s="12" t="s">
        <v>37</v>
      </c>
      <c r="AX113" s="12" t="s">
        <v>76</v>
      </c>
      <c r="AY113" s="144" t="s">
        <v>223</v>
      </c>
    </row>
    <row r="114" spans="2:65" s="13" customFormat="1" ht="11.25">
      <c r="B114" s="149"/>
      <c r="D114" s="143" t="s">
        <v>249</v>
      </c>
      <c r="E114" s="150" t="s">
        <v>19</v>
      </c>
      <c r="F114" s="151" t="s">
        <v>1079</v>
      </c>
      <c r="H114" s="152">
        <v>6.2270000000000003</v>
      </c>
      <c r="I114" s="153"/>
      <c r="L114" s="149"/>
      <c r="M114" s="154"/>
      <c r="T114" s="155"/>
      <c r="AT114" s="150" t="s">
        <v>249</v>
      </c>
      <c r="AU114" s="150" t="s">
        <v>233</v>
      </c>
      <c r="AV114" s="13" t="s">
        <v>87</v>
      </c>
      <c r="AW114" s="13" t="s">
        <v>37</v>
      </c>
      <c r="AX114" s="13" t="s">
        <v>76</v>
      </c>
      <c r="AY114" s="150" t="s">
        <v>223</v>
      </c>
    </row>
    <row r="115" spans="2:65" s="13" customFormat="1" ht="11.25">
      <c r="B115" s="149"/>
      <c r="D115" s="143" t="s">
        <v>249</v>
      </c>
      <c r="E115" s="150" t="s">
        <v>19</v>
      </c>
      <c r="F115" s="151" t="s">
        <v>1080</v>
      </c>
      <c r="H115" s="152">
        <v>16.516999999999999</v>
      </c>
      <c r="I115" s="153"/>
      <c r="L115" s="149"/>
      <c r="M115" s="154"/>
      <c r="T115" s="155"/>
      <c r="AT115" s="150" t="s">
        <v>249</v>
      </c>
      <c r="AU115" s="150" t="s">
        <v>233</v>
      </c>
      <c r="AV115" s="13" t="s">
        <v>87</v>
      </c>
      <c r="AW115" s="13" t="s">
        <v>37</v>
      </c>
      <c r="AX115" s="13" t="s">
        <v>76</v>
      </c>
      <c r="AY115" s="150" t="s">
        <v>223</v>
      </c>
    </row>
    <row r="116" spans="2:65" s="15" customFormat="1" ht="11.25">
      <c r="B116" s="167"/>
      <c r="D116" s="143" t="s">
        <v>249</v>
      </c>
      <c r="E116" s="168" t="s">
        <v>19</v>
      </c>
      <c r="F116" s="169" t="s">
        <v>292</v>
      </c>
      <c r="H116" s="170">
        <v>22.744</v>
      </c>
      <c r="I116" s="171"/>
      <c r="L116" s="167"/>
      <c r="M116" s="172"/>
      <c r="T116" s="173"/>
      <c r="AT116" s="168" t="s">
        <v>249</v>
      </c>
      <c r="AU116" s="168" t="s">
        <v>233</v>
      </c>
      <c r="AV116" s="15" t="s">
        <v>233</v>
      </c>
      <c r="AW116" s="15" t="s">
        <v>37</v>
      </c>
      <c r="AX116" s="15" t="s">
        <v>76</v>
      </c>
      <c r="AY116" s="168" t="s">
        <v>223</v>
      </c>
    </row>
    <row r="117" spans="2:65" s="12" customFormat="1" ht="11.25">
      <c r="B117" s="142"/>
      <c r="D117" s="143" t="s">
        <v>249</v>
      </c>
      <c r="E117" s="144" t="s">
        <v>19</v>
      </c>
      <c r="F117" s="145" t="s">
        <v>293</v>
      </c>
      <c r="H117" s="144" t="s">
        <v>19</v>
      </c>
      <c r="I117" s="146"/>
      <c r="L117" s="142"/>
      <c r="M117" s="147"/>
      <c r="T117" s="148"/>
      <c r="AT117" s="144" t="s">
        <v>249</v>
      </c>
      <c r="AU117" s="144" t="s">
        <v>233</v>
      </c>
      <c r="AV117" s="12" t="s">
        <v>84</v>
      </c>
      <c r="AW117" s="12" t="s">
        <v>37</v>
      </c>
      <c r="AX117" s="12" t="s">
        <v>76</v>
      </c>
      <c r="AY117" s="144" t="s">
        <v>223</v>
      </c>
    </row>
    <row r="118" spans="2:65" s="12" customFormat="1" ht="11.25">
      <c r="B118" s="142"/>
      <c r="D118" s="143" t="s">
        <v>249</v>
      </c>
      <c r="E118" s="144" t="s">
        <v>19</v>
      </c>
      <c r="F118" s="145" t="s">
        <v>288</v>
      </c>
      <c r="H118" s="144" t="s">
        <v>19</v>
      </c>
      <c r="I118" s="146"/>
      <c r="L118" s="142"/>
      <c r="M118" s="147"/>
      <c r="T118" s="148"/>
      <c r="AT118" s="144" t="s">
        <v>249</v>
      </c>
      <c r="AU118" s="144" t="s">
        <v>233</v>
      </c>
      <c r="AV118" s="12" t="s">
        <v>84</v>
      </c>
      <c r="AW118" s="12" t="s">
        <v>37</v>
      </c>
      <c r="AX118" s="12" t="s">
        <v>76</v>
      </c>
      <c r="AY118" s="144" t="s">
        <v>223</v>
      </c>
    </row>
    <row r="119" spans="2:65" s="13" customFormat="1" ht="22.5">
      <c r="B119" s="149"/>
      <c r="D119" s="143" t="s">
        <v>249</v>
      </c>
      <c r="E119" s="150" t="s">
        <v>19</v>
      </c>
      <c r="F119" s="151" t="s">
        <v>1081</v>
      </c>
      <c r="H119" s="152">
        <v>14.797000000000001</v>
      </c>
      <c r="I119" s="153"/>
      <c r="L119" s="149"/>
      <c r="M119" s="154"/>
      <c r="T119" s="155"/>
      <c r="AT119" s="150" t="s">
        <v>249</v>
      </c>
      <c r="AU119" s="150" t="s">
        <v>233</v>
      </c>
      <c r="AV119" s="13" t="s">
        <v>87</v>
      </c>
      <c r="AW119" s="13" t="s">
        <v>37</v>
      </c>
      <c r="AX119" s="13" t="s">
        <v>76</v>
      </c>
      <c r="AY119" s="150" t="s">
        <v>223</v>
      </c>
    </row>
    <row r="120" spans="2:65" s="13" customFormat="1" ht="22.5">
      <c r="B120" s="149"/>
      <c r="D120" s="143" t="s">
        <v>249</v>
      </c>
      <c r="E120" s="150" t="s">
        <v>19</v>
      </c>
      <c r="F120" s="151" t="s">
        <v>1082</v>
      </c>
      <c r="H120" s="152">
        <v>26.338000000000001</v>
      </c>
      <c r="I120" s="153"/>
      <c r="L120" s="149"/>
      <c r="M120" s="154"/>
      <c r="T120" s="155"/>
      <c r="AT120" s="150" t="s">
        <v>249</v>
      </c>
      <c r="AU120" s="150" t="s">
        <v>233</v>
      </c>
      <c r="AV120" s="13" t="s">
        <v>87</v>
      </c>
      <c r="AW120" s="13" t="s">
        <v>37</v>
      </c>
      <c r="AX120" s="13" t="s">
        <v>76</v>
      </c>
      <c r="AY120" s="150" t="s">
        <v>223</v>
      </c>
    </row>
    <row r="121" spans="2:65" s="15" customFormat="1" ht="11.25">
      <c r="B121" s="167"/>
      <c r="D121" s="143" t="s">
        <v>249</v>
      </c>
      <c r="E121" s="168" t="s">
        <v>19</v>
      </c>
      <c r="F121" s="169" t="s">
        <v>292</v>
      </c>
      <c r="H121" s="170">
        <v>41.134999999999998</v>
      </c>
      <c r="I121" s="171"/>
      <c r="L121" s="167"/>
      <c r="M121" s="172"/>
      <c r="T121" s="173"/>
      <c r="AT121" s="168" t="s">
        <v>249</v>
      </c>
      <c r="AU121" s="168" t="s">
        <v>233</v>
      </c>
      <c r="AV121" s="15" t="s">
        <v>233</v>
      </c>
      <c r="AW121" s="15" t="s">
        <v>37</v>
      </c>
      <c r="AX121" s="15" t="s">
        <v>76</v>
      </c>
      <c r="AY121" s="168" t="s">
        <v>223</v>
      </c>
    </row>
    <row r="122" spans="2:65" s="12" customFormat="1" ht="11.25">
      <c r="B122" s="142"/>
      <c r="D122" s="143" t="s">
        <v>249</v>
      </c>
      <c r="E122" s="144" t="s">
        <v>19</v>
      </c>
      <c r="F122" s="145" t="s">
        <v>297</v>
      </c>
      <c r="H122" s="144" t="s">
        <v>19</v>
      </c>
      <c r="I122" s="146"/>
      <c r="L122" s="142"/>
      <c r="M122" s="147"/>
      <c r="T122" s="148"/>
      <c r="AT122" s="144" t="s">
        <v>249</v>
      </c>
      <c r="AU122" s="144" t="s">
        <v>233</v>
      </c>
      <c r="AV122" s="12" t="s">
        <v>84</v>
      </c>
      <c r="AW122" s="12" t="s">
        <v>37</v>
      </c>
      <c r="AX122" s="12" t="s">
        <v>76</v>
      </c>
      <c r="AY122" s="144" t="s">
        <v>223</v>
      </c>
    </row>
    <row r="123" spans="2:65" s="13" customFormat="1" ht="11.25">
      <c r="B123" s="149"/>
      <c r="D123" s="143" t="s">
        <v>249</v>
      </c>
      <c r="E123" s="150" t="s">
        <v>19</v>
      </c>
      <c r="F123" s="151" t="s">
        <v>1083</v>
      </c>
      <c r="H123" s="152">
        <v>8.5670000000000002</v>
      </c>
      <c r="I123" s="153"/>
      <c r="L123" s="149"/>
      <c r="M123" s="154"/>
      <c r="T123" s="155"/>
      <c r="AT123" s="150" t="s">
        <v>249</v>
      </c>
      <c r="AU123" s="150" t="s">
        <v>233</v>
      </c>
      <c r="AV123" s="13" t="s">
        <v>87</v>
      </c>
      <c r="AW123" s="13" t="s">
        <v>37</v>
      </c>
      <c r="AX123" s="13" t="s">
        <v>76</v>
      </c>
      <c r="AY123" s="150" t="s">
        <v>223</v>
      </c>
    </row>
    <row r="124" spans="2:65" s="13" customFormat="1" ht="11.25">
      <c r="B124" s="149"/>
      <c r="D124" s="143" t="s">
        <v>249</v>
      </c>
      <c r="E124" s="150" t="s">
        <v>19</v>
      </c>
      <c r="F124" s="151" t="s">
        <v>1084</v>
      </c>
      <c r="H124" s="152">
        <v>17.558</v>
      </c>
      <c r="I124" s="153"/>
      <c r="L124" s="149"/>
      <c r="M124" s="154"/>
      <c r="T124" s="155"/>
      <c r="AT124" s="150" t="s">
        <v>249</v>
      </c>
      <c r="AU124" s="150" t="s">
        <v>233</v>
      </c>
      <c r="AV124" s="13" t="s">
        <v>87</v>
      </c>
      <c r="AW124" s="13" t="s">
        <v>37</v>
      </c>
      <c r="AX124" s="13" t="s">
        <v>76</v>
      </c>
      <c r="AY124" s="150" t="s">
        <v>223</v>
      </c>
    </row>
    <row r="125" spans="2:65" s="15" customFormat="1" ht="11.25">
      <c r="B125" s="167"/>
      <c r="D125" s="143" t="s">
        <v>249</v>
      </c>
      <c r="E125" s="168" t="s">
        <v>19</v>
      </c>
      <c r="F125" s="169" t="s">
        <v>292</v>
      </c>
      <c r="H125" s="170">
        <v>26.125</v>
      </c>
      <c r="I125" s="171"/>
      <c r="L125" s="167"/>
      <c r="M125" s="172"/>
      <c r="T125" s="173"/>
      <c r="AT125" s="168" t="s">
        <v>249</v>
      </c>
      <c r="AU125" s="168" t="s">
        <v>233</v>
      </c>
      <c r="AV125" s="15" t="s">
        <v>233</v>
      </c>
      <c r="AW125" s="15" t="s">
        <v>37</v>
      </c>
      <c r="AX125" s="15" t="s">
        <v>76</v>
      </c>
      <c r="AY125" s="168" t="s">
        <v>223</v>
      </c>
    </row>
    <row r="126" spans="2:65" s="14" customFormat="1" ht="11.25">
      <c r="B126" s="156"/>
      <c r="D126" s="143" t="s">
        <v>249</v>
      </c>
      <c r="E126" s="157" t="s">
        <v>19</v>
      </c>
      <c r="F126" s="158" t="s">
        <v>253</v>
      </c>
      <c r="H126" s="159">
        <v>90.004000000000005</v>
      </c>
      <c r="I126" s="160"/>
      <c r="L126" s="156"/>
      <c r="M126" s="161"/>
      <c r="T126" s="162"/>
      <c r="AT126" s="157" t="s">
        <v>249</v>
      </c>
      <c r="AU126" s="157" t="s">
        <v>233</v>
      </c>
      <c r="AV126" s="14" t="s">
        <v>232</v>
      </c>
      <c r="AW126" s="14" t="s">
        <v>37</v>
      </c>
      <c r="AX126" s="14" t="s">
        <v>84</v>
      </c>
      <c r="AY126" s="157" t="s">
        <v>223</v>
      </c>
    </row>
    <row r="127" spans="2:65" s="1" customFormat="1" ht="37.9" customHeight="1">
      <c r="B127" s="34"/>
      <c r="C127" s="129" t="s">
        <v>254</v>
      </c>
      <c r="D127" s="129" t="s">
        <v>227</v>
      </c>
      <c r="E127" s="130" t="s">
        <v>302</v>
      </c>
      <c r="F127" s="131" t="s">
        <v>303</v>
      </c>
      <c r="G127" s="132" t="s">
        <v>247</v>
      </c>
      <c r="H127" s="133">
        <v>1.8</v>
      </c>
      <c r="I127" s="134"/>
      <c r="J127" s="135">
        <f>ROUND(I127*H127,2)</f>
        <v>0</v>
      </c>
      <c r="K127" s="131" t="s">
        <v>272</v>
      </c>
      <c r="L127" s="34"/>
      <c r="M127" s="136" t="s">
        <v>19</v>
      </c>
      <c r="N127" s="137" t="s">
        <v>47</v>
      </c>
      <c r="P127" s="138">
        <f>O127*H127</f>
        <v>0</v>
      </c>
      <c r="Q127" s="138">
        <v>0</v>
      </c>
      <c r="R127" s="138">
        <f>Q127*H127</f>
        <v>0</v>
      </c>
      <c r="S127" s="138">
        <v>0</v>
      </c>
      <c r="T127" s="139">
        <f>S127*H127</f>
        <v>0</v>
      </c>
      <c r="AR127" s="140" t="s">
        <v>232</v>
      </c>
      <c r="AT127" s="140" t="s">
        <v>227</v>
      </c>
      <c r="AU127" s="140" t="s">
        <v>233</v>
      </c>
      <c r="AY127" s="18" t="s">
        <v>223</v>
      </c>
      <c r="BE127" s="141">
        <f>IF(N127="základní",J127,0)</f>
        <v>0</v>
      </c>
      <c r="BF127" s="141">
        <f>IF(N127="snížená",J127,0)</f>
        <v>0</v>
      </c>
      <c r="BG127" s="141">
        <f>IF(N127="zákl. přenesená",J127,0)</f>
        <v>0</v>
      </c>
      <c r="BH127" s="141">
        <f>IF(N127="sníž. přenesená",J127,0)</f>
        <v>0</v>
      </c>
      <c r="BI127" s="141">
        <f>IF(N127="nulová",J127,0)</f>
        <v>0</v>
      </c>
      <c r="BJ127" s="18" t="s">
        <v>84</v>
      </c>
      <c r="BK127" s="141">
        <f>ROUND(I127*H127,2)</f>
        <v>0</v>
      </c>
      <c r="BL127" s="18" t="s">
        <v>232</v>
      </c>
      <c r="BM127" s="140" t="s">
        <v>304</v>
      </c>
    </row>
    <row r="128" spans="2:65" s="1" customFormat="1" ht="11.25">
      <c r="B128" s="34"/>
      <c r="D128" s="163" t="s">
        <v>274</v>
      </c>
      <c r="F128" s="164" t="s">
        <v>305</v>
      </c>
      <c r="I128" s="165"/>
      <c r="L128" s="34"/>
      <c r="M128" s="166"/>
      <c r="T128" s="55"/>
      <c r="AT128" s="18" t="s">
        <v>274</v>
      </c>
      <c r="AU128" s="18" t="s">
        <v>233</v>
      </c>
    </row>
    <row r="129" spans="2:65" s="12" customFormat="1" ht="11.25">
      <c r="B129" s="142"/>
      <c r="D129" s="143" t="s">
        <v>249</v>
      </c>
      <c r="E129" s="144" t="s">
        <v>19</v>
      </c>
      <c r="F129" s="145" t="s">
        <v>306</v>
      </c>
      <c r="H129" s="144" t="s">
        <v>19</v>
      </c>
      <c r="I129" s="146"/>
      <c r="L129" s="142"/>
      <c r="M129" s="147"/>
      <c r="T129" s="148"/>
      <c r="AT129" s="144" t="s">
        <v>249</v>
      </c>
      <c r="AU129" s="144" t="s">
        <v>233</v>
      </c>
      <c r="AV129" s="12" t="s">
        <v>84</v>
      </c>
      <c r="AW129" s="12" t="s">
        <v>37</v>
      </c>
      <c r="AX129" s="12" t="s">
        <v>76</v>
      </c>
      <c r="AY129" s="144" t="s">
        <v>223</v>
      </c>
    </row>
    <row r="130" spans="2:65" s="13" customFormat="1" ht="11.25">
      <c r="B130" s="149"/>
      <c r="D130" s="143" t="s">
        <v>249</v>
      </c>
      <c r="E130" s="150" t="s">
        <v>19</v>
      </c>
      <c r="F130" s="151" t="s">
        <v>1085</v>
      </c>
      <c r="H130" s="152">
        <v>1.8</v>
      </c>
      <c r="I130" s="153"/>
      <c r="L130" s="149"/>
      <c r="M130" s="154"/>
      <c r="T130" s="155"/>
      <c r="AT130" s="150" t="s">
        <v>249</v>
      </c>
      <c r="AU130" s="150" t="s">
        <v>233</v>
      </c>
      <c r="AV130" s="13" t="s">
        <v>87</v>
      </c>
      <c r="AW130" s="13" t="s">
        <v>37</v>
      </c>
      <c r="AX130" s="13" t="s">
        <v>84</v>
      </c>
      <c r="AY130" s="150" t="s">
        <v>223</v>
      </c>
    </row>
    <row r="131" spans="2:65" s="11" customFormat="1" ht="22.9" customHeight="1">
      <c r="B131" s="117"/>
      <c r="D131" s="118" t="s">
        <v>75</v>
      </c>
      <c r="E131" s="127" t="s">
        <v>244</v>
      </c>
      <c r="F131" s="127" t="s">
        <v>358</v>
      </c>
      <c r="I131" s="120"/>
      <c r="J131" s="128">
        <f>BK131</f>
        <v>0</v>
      </c>
      <c r="L131" s="117"/>
      <c r="M131" s="122"/>
      <c r="P131" s="123">
        <f>P132+P153+P168</f>
        <v>0</v>
      </c>
      <c r="R131" s="123">
        <f>R132+R153+R168</f>
        <v>0</v>
      </c>
      <c r="T131" s="124">
        <f>T132+T153+T168</f>
        <v>0</v>
      </c>
      <c r="AR131" s="118" t="s">
        <v>84</v>
      </c>
      <c r="AT131" s="125" t="s">
        <v>75</v>
      </c>
      <c r="AU131" s="125" t="s">
        <v>84</v>
      </c>
      <c r="AY131" s="118" t="s">
        <v>223</v>
      </c>
      <c r="BK131" s="126">
        <f>BK132+BK153+BK168</f>
        <v>0</v>
      </c>
    </row>
    <row r="132" spans="2:65" s="11" customFormat="1" ht="20.85" customHeight="1">
      <c r="B132" s="117"/>
      <c r="D132" s="118" t="s">
        <v>75</v>
      </c>
      <c r="E132" s="127" t="s">
        <v>359</v>
      </c>
      <c r="F132" s="127" t="s">
        <v>360</v>
      </c>
      <c r="I132" s="120"/>
      <c r="J132" s="128">
        <f>BK132</f>
        <v>0</v>
      </c>
      <c r="L132" s="117"/>
      <c r="M132" s="122"/>
      <c r="P132" s="123">
        <f>SUM(P133:P152)</f>
        <v>0</v>
      </c>
      <c r="R132" s="123">
        <f>SUM(R133:R152)</f>
        <v>0</v>
      </c>
      <c r="T132" s="124">
        <f>SUM(T133:T152)</f>
        <v>0</v>
      </c>
      <c r="AR132" s="118" t="s">
        <v>84</v>
      </c>
      <c r="AT132" s="125" t="s">
        <v>75</v>
      </c>
      <c r="AU132" s="125" t="s">
        <v>87</v>
      </c>
      <c r="AY132" s="118" t="s">
        <v>223</v>
      </c>
      <c r="BK132" s="126">
        <f>SUM(BK133:BK152)</f>
        <v>0</v>
      </c>
    </row>
    <row r="133" spans="2:65" s="1" customFormat="1" ht="33" customHeight="1">
      <c r="B133" s="34"/>
      <c r="C133" s="129" t="s">
        <v>262</v>
      </c>
      <c r="D133" s="129" t="s">
        <v>227</v>
      </c>
      <c r="E133" s="130" t="s">
        <v>377</v>
      </c>
      <c r="F133" s="131" t="s">
        <v>378</v>
      </c>
      <c r="G133" s="132" t="s">
        <v>271</v>
      </c>
      <c r="H133" s="133">
        <v>105.45</v>
      </c>
      <c r="I133" s="134"/>
      <c r="J133" s="135">
        <f>ROUND(I133*H133,2)</f>
        <v>0</v>
      </c>
      <c r="K133" s="131" t="s">
        <v>272</v>
      </c>
      <c r="L133" s="34"/>
      <c r="M133" s="136" t="s">
        <v>19</v>
      </c>
      <c r="N133" s="137" t="s">
        <v>47</v>
      </c>
      <c r="P133" s="138">
        <f>O133*H133</f>
        <v>0</v>
      </c>
      <c r="Q133" s="138">
        <v>0</v>
      </c>
      <c r="R133" s="138">
        <f>Q133*H133</f>
        <v>0</v>
      </c>
      <c r="S133" s="138">
        <v>0</v>
      </c>
      <c r="T133" s="139">
        <f>S133*H133</f>
        <v>0</v>
      </c>
      <c r="AR133" s="140" t="s">
        <v>232</v>
      </c>
      <c r="AT133" s="140" t="s">
        <v>227</v>
      </c>
      <c r="AU133" s="140" t="s">
        <v>233</v>
      </c>
      <c r="AY133" s="18" t="s">
        <v>223</v>
      </c>
      <c r="BE133" s="141">
        <f>IF(N133="základní",J133,0)</f>
        <v>0</v>
      </c>
      <c r="BF133" s="141">
        <f>IF(N133="snížená",J133,0)</f>
        <v>0</v>
      </c>
      <c r="BG133" s="141">
        <f>IF(N133="zákl. přenesená",J133,0)</f>
        <v>0</v>
      </c>
      <c r="BH133" s="141">
        <f>IF(N133="sníž. přenesená",J133,0)</f>
        <v>0</v>
      </c>
      <c r="BI133" s="141">
        <f>IF(N133="nulová",J133,0)</f>
        <v>0</v>
      </c>
      <c r="BJ133" s="18" t="s">
        <v>84</v>
      </c>
      <c r="BK133" s="141">
        <f>ROUND(I133*H133,2)</f>
        <v>0</v>
      </c>
      <c r="BL133" s="18" t="s">
        <v>232</v>
      </c>
      <c r="BM133" s="140" t="s">
        <v>1042</v>
      </c>
    </row>
    <row r="134" spans="2:65" s="1" customFormat="1" ht="11.25">
      <c r="B134" s="34"/>
      <c r="D134" s="163" t="s">
        <v>274</v>
      </c>
      <c r="F134" s="164" t="s">
        <v>380</v>
      </c>
      <c r="I134" s="165"/>
      <c r="L134" s="34"/>
      <c r="M134" s="166"/>
      <c r="T134" s="55"/>
      <c r="AT134" s="18" t="s">
        <v>274</v>
      </c>
      <c r="AU134" s="18" t="s">
        <v>233</v>
      </c>
    </row>
    <row r="135" spans="2:65" s="12" customFormat="1" ht="11.25">
      <c r="B135" s="142"/>
      <c r="D135" s="143" t="s">
        <v>249</v>
      </c>
      <c r="E135" s="144" t="s">
        <v>19</v>
      </c>
      <c r="F135" s="145" t="s">
        <v>366</v>
      </c>
      <c r="H135" s="144" t="s">
        <v>19</v>
      </c>
      <c r="I135" s="146"/>
      <c r="L135" s="142"/>
      <c r="M135" s="147"/>
      <c r="T135" s="148"/>
      <c r="AT135" s="144" t="s">
        <v>249</v>
      </c>
      <c r="AU135" s="144" t="s">
        <v>233</v>
      </c>
      <c r="AV135" s="12" t="s">
        <v>84</v>
      </c>
      <c r="AW135" s="12" t="s">
        <v>37</v>
      </c>
      <c r="AX135" s="12" t="s">
        <v>76</v>
      </c>
      <c r="AY135" s="144" t="s">
        <v>223</v>
      </c>
    </row>
    <row r="136" spans="2:65" s="13" customFormat="1" ht="11.25">
      <c r="B136" s="149"/>
      <c r="D136" s="143" t="s">
        <v>249</v>
      </c>
      <c r="E136" s="150" t="s">
        <v>19</v>
      </c>
      <c r="F136" s="151" t="s">
        <v>1086</v>
      </c>
      <c r="H136" s="152">
        <v>36.630000000000003</v>
      </c>
      <c r="I136" s="153"/>
      <c r="L136" s="149"/>
      <c r="M136" s="154"/>
      <c r="T136" s="155"/>
      <c r="AT136" s="150" t="s">
        <v>249</v>
      </c>
      <c r="AU136" s="150" t="s">
        <v>233</v>
      </c>
      <c r="AV136" s="13" t="s">
        <v>87</v>
      </c>
      <c r="AW136" s="13" t="s">
        <v>37</v>
      </c>
      <c r="AX136" s="13" t="s">
        <v>76</v>
      </c>
      <c r="AY136" s="150" t="s">
        <v>223</v>
      </c>
    </row>
    <row r="137" spans="2:65" s="13" customFormat="1" ht="11.25">
      <c r="B137" s="149"/>
      <c r="D137" s="143" t="s">
        <v>249</v>
      </c>
      <c r="E137" s="150" t="s">
        <v>19</v>
      </c>
      <c r="F137" s="151" t="s">
        <v>1087</v>
      </c>
      <c r="H137" s="152">
        <v>68.819999999999993</v>
      </c>
      <c r="I137" s="153"/>
      <c r="L137" s="149"/>
      <c r="M137" s="154"/>
      <c r="T137" s="155"/>
      <c r="AT137" s="150" t="s">
        <v>249</v>
      </c>
      <c r="AU137" s="150" t="s">
        <v>233</v>
      </c>
      <c r="AV137" s="13" t="s">
        <v>87</v>
      </c>
      <c r="AW137" s="13" t="s">
        <v>37</v>
      </c>
      <c r="AX137" s="13" t="s">
        <v>76</v>
      </c>
      <c r="AY137" s="150" t="s">
        <v>223</v>
      </c>
    </row>
    <row r="138" spans="2:65" s="14" customFormat="1" ht="11.25">
      <c r="B138" s="156"/>
      <c r="D138" s="143" t="s">
        <v>249</v>
      </c>
      <c r="E138" s="157" t="s">
        <v>19</v>
      </c>
      <c r="F138" s="158" t="s">
        <v>253</v>
      </c>
      <c r="H138" s="159">
        <v>105.45</v>
      </c>
      <c r="I138" s="160"/>
      <c r="L138" s="156"/>
      <c r="M138" s="161"/>
      <c r="T138" s="162"/>
      <c r="AT138" s="157" t="s">
        <v>249</v>
      </c>
      <c r="AU138" s="157" t="s">
        <v>233</v>
      </c>
      <c r="AV138" s="14" t="s">
        <v>232</v>
      </c>
      <c r="AW138" s="14" t="s">
        <v>37</v>
      </c>
      <c r="AX138" s="14" t="s">
        <v>84</v>
      </c>
      <c r="AY138" s="157" t="s">
        <v>223</v>
      </c>
    </row>
    <row r="139" spans="2:65" s="1" customFormat="1" ht="33" customHeight="1">
      <c r="B139" s="34"/>
      <c r="C139" s="129" t="s">
        <v>268</v>
      </c>
      <c r="D139" s="129" t="s">
        <v>227</v>
      </c>
      <c r="E139" s="130" t="s">
        <v>383</v>
      </c>
      <c r="F139" s="131" t="s">
        <v>384</v>
      </c>
      <c r="G139" s="132" t="s">
        <v>271</v>
      </c>
      <c r="H139" s="133">
        <v>224.2</v>
      </c>
      <c r="I139" s="134"/>
      <c r="J139" s="135">
        <f>ROUND(I139*H139,2)</f>
        <v>0</v>
      </c>
      <c r="K139" s="131" t="s">
        <v>272</v>
      </c>
      <c r="L139" s="34"/>
      <c r="M139" s="136" t="s">
        <v>19</v>
      </c>
      <c r="N139" s="137" t="s">
        <v>47</v>
      </c>
      <c r="P139" s="138">
        <f>O139*H139</f>
        <v>0</v>
      </c>
      <c r="Q139" s="138">
        <v>0</v>
      </c>
      <c r="R139" s="138">
        <f>Q139*H139</f>
        <v>0</v>
      </c>
      <c r="S139" s="138">
        <v>0</v>
      </c>
      <c r="T139" s="139">
        <f>S139*H139</f>
        <v>0</v>
      </c>
      <c r="AR139" s="140" t="s">
        <v>232</v>
      </c>
      <c r="AT139" s="140" t="s">
        <v>227</v>
      </c>
      <c r="AU139" s="140" t="s">
        <v>233</v>
      </c>
      <c r="AY139" s="18" t="s">
        <v>223</v>
      </c>
      <c r="BE139" s="141">
        <f>IF(N139="základní",J139,0)</f>
        <v>0</v>
      </c>
      <c r="BF139" s="141">
        <f>IF(N139="snížená",J139,0)</f>
        <v>0</v>
      </c>
      <c r="BG139" s="141">
        <f>IF(N139="zákl. přenesená",J139,0)</f>
        <v>0</v>
      </c>
      <c r="BH139" s="141">
        <f>IF(N139="sníž. přenesená",J139,0)</f>
        <v>0</v>
      </c>
      <c r="BI139" s="141">
        <f>IF(N139="nulová",J139,0)</f>
        <v>0</v>
      </c>
      <c r="BJ139" s="18" t="s">
        <v>84</v>
      </c>
      <c r="BK139" s="141">
        <f>ROUND(I139*H139,2)</f>
        <v>0</v>
      </c>
      <c r="BL139" s="18" t="s">
        <v>232</v>
      </c>
      <c r="BM139" s="140" t="s">
        <v>1044</v>
      </c>
    </row>
    <row r="140" spans="2:65" s="1" customFormat="1" ht="11.25">
      <c r="B140" s="34"/>
      <c r="D140" s="163" t="s">
        <v>274</v>
      </c>
      <c r="F140" s="164" t="s">
        <v>386</v>
      </c>
      <c r="I140" s="165"/>
      <c r="L140" s="34"/>
      <c r="M140" s="166"/>
      <c r="T140" s="55"/>
      <c r="AT140" s="18" t="s">
        <v>274</v>
      </c>
      <c r="AU140" s="18" t="s">
        <v>233</v>
      </c>
    </row>
    <row r="141" spans="2:65" s="12" customFormat="1" ht="11.25">
      <c r="B141" s="142"/>
      <c r="D141" s="143" t="s">
        <v>249</v>
      </c>
      <c r="E141" s="144" t="s">
        <v>19</v>
      </c>
      <c r="F141" s="145" t="s">
        <v>387</v>
      </c>
      <c r="H141" s="144" t="s">
        <v>19</v>
      </c>
      <c r="I141" s="146"/>
      <c r="L141" s="142"/>
      <c r="M141" s="147"/>
      <c r="T141" s="148"/>
      <c r="AT141" s="144" t="s">
        <v>249</v>
      </c>
      <c r="AU141" s="144" t="s">
        <v>233</v>
      </c>
      <c r="AV141" s="12" t="s">
        <v>84</v>
      </c>
      <c r="AW141" s="12" t="s">
        <v>37</v>
      </c>
      <c r="AX141" s="12" t="s">
        <v>76</v>
      </c>
      <c r="AY141" s="144" t="s">
        <v>223</v>
      </c>
    </row>
    <row r="142" spans="2:65" s="13" customFormat="1" ht="11.25">
      <c r="B142" s="149"/>
      <c r="D142" s="143" t="s">
        <v>249</v>
      </c>
      <c r="E142" s="150" t="s">
        <v>19</v>
      </c>
      <c r="F142" s="151" t="s">
        <v>1088</v>
      </c>
      <c r="H142" s="152">
        <v>77.88</v>
      </c>
      <c r="I142" s="153"/>
      <c r="L142" s="149"/>
      <c r="M142" s="154"/>
      <c r="T142" s="155"/>
      <c r="AT142" s="150" t="s">
        <v>249</v>
      </c>
      <c r="AU142" s="150" t="s">
        <v>233</v>
      </c>
      <c r="AV142" s="13" t="s">
        <v>87</v>
      </c>
      <c r="AW142" s="13" t="s">
        <v>37</v>
      </c>
      <c r="AX142" s="13" t="s">
        <v>76</v>
      </c>
      <c r="AY142" s="150" t="s">
        <v>223</v>
      </c>
    </row>
    <row r="143" spans="2:65" s="13" customFormat="1" ht="11.25">
      <c r="B143" s="149"/>
      <c r="D143" s="143" t="s">
        <v>249</v>
      </c>
      <c r="E143" s="150" t="s">
        <v>19</v>
      </c>
      <c r="F143" s="151" t="s">
        <v>1089</v>
      </c>
      <c r="H143" s="152">
        <v>146.32</v>
      </c>
      <c r="I143" s="153"/>
      <c r="L143" s="149"/>
      <c r="M143" s="154"/>
      <c r="T143" s="155"/>
      <c r="AT143" s="150" t="s">
        <v>249</v>
      </c>
      <c r="AU143" s="150" t="s">
        <v>233</v>
      </c>
      <c r="AV143" s="13" t="s">
        <v>87</v>
      </c>
      <c r="AW143" s="13" t="s">
        <v>37</v>
      </c>
      <c r="AX143" s="13" t="s">
        <v>76</v>
      </c>
      <c r="AY143" s="150" t="s">
        <v>223</v>
      </c>
    </row>
    <row r="144" spans="2:65" s="14" customFormat="1" ht="11.25">
      <c r="B144" s="156"/>
      <c r="D144" s="143" t="s">
        <v>249</v>
      </c>
      <c r="E144" s="157" t="s">
        <v>19</v>
      </c>
      <c r="F144" s="158" t="s">
        <v>253</v>
      </c>
      <c r="H144" s="159">
        <v>224.2</v>
      </c>
      <c r="I144" s="160"/>
      <c r="L144" s="156"/>
      <c r="M144" s="161"/>
      <c r="T144" s="162"/>
      <c r="AT144" s="157" t="s">
        <v>249</v>
      </c>
      <c r="AU144" s="157" t="s">
        <v>233</v>
      </c>
      <c r="AV144" s="14" t="s">
        <v>232</v>
      </c>
      <c r="AW144" s="14" t="s">
        <v>37</v>
      </c>
      <c r="AX144" s="14" t="s">
        <v>84</v>
      </c>
      <c r="AY144" s="157" t="s">
        <v>223</v>
      </c>
    </row>
    <row r="145" spans="2:65" s="1" customFormat="1" ht="37.9" customHeight="1">
      <c r="B145" s="34"/>
      <c r="C145" s="129" t="s">
        <v>282</v>
      </c>
      <c r="D145" s="129" t="s">
        <v>227</v>
      </c>
      <c r="E145" s="130" t="s">
        <v>392</v>
      </c>
      <c r="F145" s="131" t="s">
        <v>393</v>
      </c>
      <c r="G145" s="132" t="s">
        <v>271</v>
      </c>
      <c r="H145" s="133">
        <v>65.099999999999994</v>
      </c>
      <c r="I145" s="134"/>
      <c r="J145" s="135">
        <f>ROUND(I145*H145,2)</f>
        <v>0</v>
      </c>
      <c r="K145" s="131" t="s">
        <v>272</v>
      </c>
      <c r="L145" s="34"/>
      <c r="M145" s="136" t="s">
        <v>19</v>
      </c>
      <c r="N145" s="137" t="s">
        <v>47</v>
      </c>
      <c r="P145" s="138">
        <f>O145*H145</f>
        <v>0</v>
      </c>
      <c r="Q145" s="138">
        <v>0</v>
      </c>
      <c r="R145" s="138">
        <f>Q145*H145</f>
        <v>0</v>
      </c>
      <c r="S145" s="138">
        <v>0</v>
      </c>
      <c r="T145" s="139">
        <f>S145*H145</f>
        <v>0</v>
      </c>
      <c r="AR145" s="140" t="s">
        <v>232</v>
      </c>
      <c r="AT145" s="140" t="s">
        <v>227</v>
      </c>
      <c r="AU145" s="140" t="s">
        <v>233</v>
      </c>
      <c r="AY145" s="18" t="s">
        <v>223</v>
      </c>
      <c r="BE145" s="141">
        <f>IF(N145="základní",J145,0)</f>
        <v>0</v>
      </c>
      <c r="BF145" s="141">
        <f>IF(N145="snížená",J145,0)</f>
        <v>0</v>
      </c>
      <c r="BG145" s="141">
        <f>IF(N145="zákl. přenesená",J145,0)</f>
        <v>0</v>
      </c>
      <c r="BH145" s="141">
        <f>IF(N145="sníž. přenesená",J145,0)</f>
        <v>0</v>
      </c>
      <c r="BI145" s="141">
        <f>IF(N145="nulová",J145,0)</f>
        <v>0</v>
      </c>
      <c r="BJ145" s="18" t="s">
        <v>84</v>
      </c>
      <c r="BK145" s="141">
        <f>ROUND(I145*H145,2)</f>
        <v>0</v>
      </c>
      <c r="BL145" s="18" t="s">
        <v>232</v>
      </c>
      <c r="BM145" s="140" t="s">
        <v>1046</v>
      </c>
    </row>
    <row r="146" spans="2:65" s="1" customFormat="1" ht="11.25">
      <c r="B146" s="34"/>
      <c r="D146" s="163" t="s">
        <v>274</v>
      </c>
      <c r="F146" s="164" t="s">
        <v>395</v>
      </c>
      <c r="I146" s="165"/>
      <c r="L146" s="34"/>
      <c r="M146" s="166"/>
      <c r="T146" s="55"/>
      <c r="AT146" s="18" t="s">
        <v>274</v>
      </c>
      <c r="AU146" s="18" t="s">
        <v>233</v>
      </c>
    </row>
    <row r="147" spans="2:65" s="12" customFormat="1" ht="11.25">
      <c r="B147" s="142"/>
      <c r="D147" s="143" t="s">
        <v>249</v>
      </c>
      <c r="E147" s="144" t="s">
        <v>19</v>
      </c>
      <c r="F147" s="145" t="s">
        <v>366</v>
      </c>
      <c r="H147" s="144" t="s">
        <v>19</v>
      </c>
      <c r="I147" s="146"/>
      <c r="L147" s="142"/>
      <c r="M147" s="147"/>
      <c r="T147" s="148"/>
      <c r="AT147" s="144" t="s">
        <v>249</v>
      </c>
      <c r="AU147" s="144" t="s">
        <v>233</v>
      </c>
      <c r="AV147" s="12" t="s">
        <v>84</v>
      </c>
      <c r="AW147" s="12" t="s">
        <v>37</v>
      </c>
      <c r="AX147" s="12" t="s">
        <v>76</v>
      </c>
      <c r="AY147" s="144" t="s">
        <v>223</v>
      </c>
    </row>
    <row r="148" spans="2:65" s="13" customFormat="1" ht="11.25">
      <c r="B148" s="149"/>
      <c r="D148" s="143" t="s">
        <v>249</v>
      </c>
      <c r="E148" s="150" t="s">
        <v>19</v>
      </c>
      <c r="F148" s="151" t="s">
        <v>1090</v>
      </c>
      <c r="H148" s="152">
        <v>65.099999999999994</v>
      </c>
      <c r="I148" s="153"/>
      <c r="L148" s="149"/>
      <c r="M148" s="154"/>
      <c r="T148" s="155"/>
      <c r="AT148" s="150" t="s">
        <v>249</v>
      </c>
      <c r="AU148" s="150" t="s">
        <v>233</v>
      </c>
      <c r="AV148" s="13" t="s">
        <v>87</v>
      </c>
      <c r="AW148" s="13" t="s">
        <v>37</v>
      </c>
      <c r="AX148" s="13" t="s">
        <v>84</v>
      </c>
      <c r="AY148" s="150" t="s">
        <v>223</v>
      </c>
    </row>
    <row r="149" spans="2:65" s="1" customFormat="1" ht="37.9" customHeight="1">
      <c r="B149" s="34"/>
      <c r="C149" s="129" t="s">
        <v>301</v>
      </c>
      <c r="D149" s="129" t="s">
        <v>227</v>
      </c>
      <c r="E149" s="130" t="s">
        <v>398</v>
      </c>
      <c r="F149" s="131" t="s">
        <v>399</v>
      </c>
      <c r="G149" s="132" t="s">
        <v>271</v>
      </c>
      <c r="H149" s="133">
        <v>34.65</v>
      </c>
      <c r="I149" s="134"/>
      <c r="J149" s="135">
        <f>ROUND(I149*H149,2)</f>
        <v>0</v>
      </c>
      <c r="K149" s="131" t="s">
        <v>272</v>
      </c>
      <c r="L149" s="34"/>
      <c r="M149" s="136" t="s">
        <v>19</v>
      </c>
      <c r="N149" s="137" t="s">
        <v>47</v>
      </c>
      <c r="P149" s="138">
        <f>O149*H149</f>
        <v>0</v>
      </c>
      <c r="Q149" s="138">
        <v>0</v>
      </c>
      <c r="R149" s="138">
        <f>Q149*H149</f>
        <v>0</v>
      </c>
      <c r="S149" s="138">
        <v>0</v>
      </c>
      <c r="T149" s="139">
        <f>S149*H149</f>
        <v>0</v>
      </c>
      <c r="AR149" s="140" t="s">
        <v>232</v>
      </c>
      <c r="AT149" s="140" t="s">
        <v>227</v>
      </c>
      <c r="AU149" s="140" t="s">
        <v>233</v>
      </c>
      <c r="AY149" s="18" t="s">
        <v>223</v>
      </c>
      <c r="BE149" s="141">
        <f>IF(N149="základní",J149,0)</f>
        <v>0</v>
      </c>
      <c r="BF149" s="141">
        <f>IF(N149="snížená",J149,0)</f>
        <v>0</v>
      </c>
      <c r="BG149" s="141">
        <f>IF(N149="zákl. přenesená",J149,0)</f>
        <v>0</v>
      </c>
      <c r="BH149" s="141">
        <f>IF(N149="sníž. přenesená",J149,0)</f>
        <v>0</v>
      </c>
      <c r="BI149" s="141">
        <f>IF(N149="nulová",J149,0)</f>
        <v>0</v>
      </c>
      <c r="BJ149" s="18" t="s">
        <v>84</v>
      </c>
      <c r="BK149" s="141">
        <f>ROUND(I149*H149,2)</f>
        <v>0</v>
      </c>
      <c r="BL149" s="18" t="s">
        <v>232</v>
      </c>
      <c r="BM149" s="140" t="s">
        <v>1091</v>
      </c>
    </row>
    <row r="150" spans="2:65" s="1" customFormat="1" ht="11.25">
      <c r="B150" s="34"/>
      <c r="D150" s="163" t="s">
        <v>274</v>
      </c>
      <c r="F150" s="164" t="s">
        <v>401</v>
      </c>
      <c r="I150" s="165"/>
      <c r="L150" s="34"/>
      <c r="M150" s="166"/>
      <c r="T150" s="55"/>
      <c r="AT150" s="18" t="s">
        <v>274</v>
      </c>
      <c r="AU150" s="18" t="s">
        <v>233</v>
      </c>
    </row>
    <row r="151" spans="2:65" s="12" customFormat="1" ht="11.25">
      <c r="B151" s="142"/>
      <c r="D151" s="143" t="s">
        <v>249</v>
      </c>
      <c r="E151" s="144" t="s">
        <v>19</v>
      </c>
      <c r="F151" s="145" t="s">
        <v>366</v>
      </c>
      <c r="H151" s="144" t="s">
        <v>19</v>
      </c>
      <c r="I151" s="146"/>
      <c r="L151" s="142"/>
      <c r="M151" s="147"/>
      <c r="T151" s="148"/>
      <c r="AT151" s="144" t="s">
        <v>249</v>
      </c>
      <c r="AU151" s="144" t="s">
        <v>233</v>
      </c>
      <c r="AV151" s="12" t="s">
        <v>84</v>
      </c>
      <c r="AW151" s="12" t="s">
        <v>37</v>
      </c>
      <c r="AX151" s="12" t="s">
        <v>76</v>
      </c>
      <c r="AY151" s="144" t="s">
        <v>223</v>
      </c>
    </row>
    <row r="152" spans="2:65" s="13" customFormat="1" ht="11.25">
      <c r="B152" s="149"/>
      <c r="D152" s="143" t="s">
        <v>249</v>
      </c>
      <c r="E152" s="150" t="s">
        <v>19</v>
      </c>
      <c r="F152" s="151" t="s">
        <v>1092</v>
      </c>
      <c r="H152" s="152">
        <v>34.65</v>
      </c>
      <c r="I152" s="153"/>
      <c r="L152" s="149"/>
      <c r="M152" s="154"/>
      <c r="T152" s="155"/>
      <c r="AT152" s="150" t="s">
        <v>249</v>
      </c>
      <c r="AU152" s="150" t="s">
        <v>233</v>
      </c>
      <c r="AV152" s="13" t="s">
        <v>87</v>
      </c>
      <c r="AW152" s="13" t="s">
        <v>37</v>
      </c>
      <c r="AX152" s="13" t="s">
        <v>84</v>
      </c>
      <c r="AY152" s="150" t="s">
        <v>223</v>
      </c>
    </row>
    <row r="153" spans="2:65" s="11" customFormat="1" ht="20.85" customHeight="1">
      <c r="B153" s="117"/>
      <c r="D153" s="118" t="s">
        <v>75</v>
      </c>
      <c r="E153" s="127" t="s">
        <v>403</v>
      </c>
      <c r="F153" s="127" t="s">
        <v>404</v>
      </c>
      <c r="I153" s="120"/>
      <c r="J153" s="128">
        <f>BK153</f>
        <v>0</v>
      </c>
      <c r="L153" s="117"/>
      <c r="M153" s="122"/>
      <c r="P153" s="123">
        <f>SUM(P154:P167)</f>
        <v>0</v>
      </c>
      <c r="R153" s="123">
        <f>SUM(R154:R167)</f>
        <v>0</v>
      </c>
      <c r="T153" s="124">
        <f>SUM(T154:T167)</f>
        <v>0</v>
      </c>
      <c r="AR153" s="118" t="s">
        <v>84</v>
      </c>
      <c r="AT153" s="125" t="s">
        <v>75</v>
      </c>
      <c r="AU153" s="125" t="s">
        <v>87</v>
      </c>
      <c r="AY153" s="118" t="s">
        <v>223</v>
      </c>
      <c r="BK153" s="126">
        <f>SUM(BK154:BK167)</f>
        <v>0</v>
      </c>
    </row>
    <row r="154" spans="2:65" s="1" customFormat="1" ht="44.25" customHeight="1">
      <c r="B154" s="34"/>
      <c r="C154" s="129" t="s">
        <v>308</v>
      </c>
      <c r="D154" s="129" t="s">
        <v>227</v>
      </c>
      <c r="E154" s="130" t="s">
        <v>406</v>
      </c>
      <c r="F154" s="131" t="s">
        <v>407</v>
      </c>
      <c r="G154" s="132" t="s">
        <v>271</v>
      </c>
      <c r="H154" s="133">
        <v>33</v>
      </c>
      <c r="I154" s="134"/>
      <c r="J154" s="135">
        <f>ROUND(I154*H154,2)</f>
        <v>0</v>
      </c>
      <c r="K154" s="131" t="s">
        <v>272</v>
      </c>
      <c r="L154" s="34"/>
      <c r="M154" s="136" t="s">
        <v>19</v>
      </c>
      <c r="N154" s="137" t="s">
        <v>47</v>
      </c>
      <c r="P154" s="138">
        <f>O154*H154</f>
        <v>0</v>
      </c>
      <c r="Q154" s="138">
        <v>0</v>
      </c>
      <c r="R154" s="138">
        <f>Q154*H154</f>
        <v>0</v>
      </c>
      <c r="S154" s="138">
        <v>0</v>
      </c>
      <c r="T154" s="139">
        <f>S154*H154</f>
        <v>0</v>
      </c>
      <c r="AR154" s="140" t="s">
        <v>232</v>
      </c>
      <c r="AT154" s="140" t="s">
        <v>227</v>
      </c>
      <c r="AU154" s="140" t="s">
        <v>233</v>
      </c>
      <c r="AY154" s="18" t="s">
        <v>223</v>
      </c>
      <c r="BE154" s="141">
        <f>IF(N154="základní",J154,0)</f>
        <v>0</v>
      </c>
      <c r="BF154" s="141">
        <f>IF(N154="snížená",J154,0)</f>
        <v>0</v>
      </c>
      <c r="BG154" s="141">
        <f>IF(N154="zákl. přenesená",J154,0)</f>
        <v>0</v>
      </c>
      <c r="BH154" s="141">
        <f>IF(N154="sníž. přenesená",J154,0)</f>
        <v>0</v>
      </c>
      <c r="BI154" s="141">
        <f>IF(N154="nulová",J154,0)</f>
        <v>0</v>
      </c>
      <c r="BJ154" s="18" t="s">
        <v>84</v>
      </c>
      <c r="BK154" s="141">
        <f>ROUND(I154*H154,2)</f>
        <v>0</v>
      </c>
      <c r="BL154" s="18" t="s">
        <v>232</v>
      </c>
      <c r="BM154" s="140" t="s">
        <v>1093</v>
      </c>
    </row>
    <row r="155" spans="2:65" s="1" customFormat="1" ht="11.25">
      <c r="B155" s="34"/>
      <c r="D155" s="163" t="s">
        <v>274</v>
      </c>
      <c r="F155" s="164" t="s">
        <v>409</v>
      </c>
      <c r="I155" s="165"/>
      <c r="L155" s="34"/>
      <c r="M155" s="166"/>
      <c r="T155" s="55"/>
      <c r="AT155" s="18" t="s">
        <v>274</v>
      </c>
      <c r="AU155" s="18" t="s">
        <v>233</v>
      </c>
    </row>
    <row r="156" spans="2:65" s="13" customFormat="1" ht="11.25">
      <c r="B156" s="149"/>
      <c r="D156" s="143" t="s">
        <v>249</v>
      </c>
      <c r="E156" s="150" t="s">
        <v>19</v>
      </c>
      <c r="F156" s="151" t="s">
        <v>1094</v>
      </c>
      <c r="H156" s="152">
        <v>33</v>
      </c>
      <c r="I156" s="153"/>
      <c r="L156" s="149"/>
      <c r="M156" s="154"/>
      <c r="T156" s="155"/>
      <c r="AT156" s="150" t="s">
        <v>249</v>
      </c>
      <c r="AU156" s="150" t="s">
        <v>233</v>
      </c>
      <c r="AV156" s="13" t="s">
        <v>87</v>
      </c>
      <c r="AW156" s="13" t="s">
        <v>37</v>
      </c>
      <c r="AX156" s="13" t="s">
        <v>84</v>
      </c>
      <c r="AY156" s="150" t="s">
        <v>223</v>
      </c>
    </row>
    <row r="157" spans="2:65" s="1" customFormat="1" ht="24.2" customHeight="1">
      <c r="B157" s="34"/>
      <c r="C157" s="129" t="s">
        <v>8</v>
      </c>
      <c r="D157" s="129" t="s">
        <v>227</v>
      </c>
      <c r="E157" s="130" t="s">
        <v>412</v>
      </c>
      <c r="F157" s="131" t="s">
        <v>413</v>
      </c>
      <c r="G157" s="132" t="s">
        <v>271</v>
      </c>
      <c r="H157" s="133">
        <v>66</v>
      </c>
      <c r="I157" s="134"/>
      <c r="J157" s="135">
        <f>ROUND(I157*H157,2)</f>
        <v>0</v>
      </c>
      <c r="K157" s="131" t="s">
        <v>231</v>
      </c>
      <c r="L157" s="34"/>
      <c r="M157" s="136" t="s">
        <v>19</v>
      </c>
      <c r="N157" s="137" t="s">
        <v>47</v>
      </c>
      <c r="P157" s="138">
        <f>O157*H157</f>
        <v>0</v>
      </c>
      <c r="Q157" s="138">
        <v>0</v>
      </c>
      <c r="R157" s="138">
        <f>Q157*H157</f>
        <v>0</v>
      </c>
      <c r="S157" s="138">
        <v>0</v>
      </c>
      <c r="T157" s="139">
        <f>S157*H157</f>
        <v>0</v>
      </c>
      <c r="AR157" s="140" t="s">
        <v>232</v>
      </c>
      <c r="AT157" s="140" t="s">
        <v>227</v>
      </c>
      <c r="AU157" s="140" t="s">
        <v>233</v>
      </c>
      <c r="AY157" s="18" t="s">
        <v>223</v>
      </c>
      <c r="BE157" s="141">
        <f>IF(N157="základní",J157,0)</f>
        <v>0</v>
      </c>
      <c r="BF157" s="141">
        <f>IF(N157="snížená",J157,0)</f>
        <v>0</v>
      </c>
      <c r="BG157" s="141">
        <f>IF(N157="zákl. přenesená",J157,0)</f>
        <v>0</v>
      </c>
      <c r="BH157" s="141">
        <f>IF(N157="sníž. přenesená",J157,0)</f>
        <v>0</v>
      </c>
      <c r="BI157" s="141">
        <f>IF(N157="nulová",J157,0)</f>
        <v>0</v>
      </c>
      <c r="BJ157" s="18" t="s">
        <v>84</v>
      </c>
      <c r="BK157" s="141">
        <f>ROUND(I157*H157,2)</f>
        <v>0</v>
      </c>
      <c r="BL157" s="18" t="s">
        <v>232</v>
      </c>
      <c r="BM157" s="140" t="s">
        <v>1095</v>
      </c>
    </row>
    <row r="158" spans="2:65" s="13" customFormat="1" ht="11.25">
      <c r="B158" s="149"/>
      <c r="D158" s="143" t="s">
        <v>249</v>
      </c>
      <c r="E158" s="150" t="s">
        <v>19</v>
      </c>
      <c r="F158" s="151" t="s">
        <v>1096</v>
      </c>
      <c r="H158" s="152">
        <v>66</v>
      </c>
      <c r="I158" s="153"/>
      <c r="L158" s="149"/>
      <c r="M158" s="154"/>
      <c r="T158" s="155"/>
      <c r="AT158" s="150" t="s">
        <v>249</v>
      </c>
      <c r="AU158" s="150" t="s">
        <v>233</v>
      </c>
      <c r="AV158" s="13" t="s">
        <v>87</v>
      </c>
      <c r="AW158" s="13" t="s">
        <v>37</v>
      </c>
      <c r="AX158" s="13" t="s">
        <v>84</v>
      </c>
      <c r="AY158" s="150" t="s">
        <v>223</v>
      </c>
    </row>
    <row r="159" spans="2:65" s="1" customFormat="1" ht="44.25" customHeight="1">
      <c r="B159" s="34"/>
      <c r="C159" s="129" t="s">
        <v>322</v>
      </c>
      <c r="D159" s="129" t="s">
        <v>227</v>
      </c>
      <c r="E159" s="130" t="s">
        <v>417</v>
      </c>
      <c r="F159" s="131" t="s">
        <v>418</v>
      </c>
      <c r="G159" s="132" t="s">
        <v>271</v>
      </c>
      <c r="H159" s="133">
        <v>33</v>
      </c>
      <c r="I159" s="134"/>
      <c r="J159" s="135">
        <f>ROUND(I159*H159,2)</f>
        <v>0</v>
      </c>
      <c r="K159" s="131" t="s">
        <v>272</v>
      </c>
      <c r="L159" s="34"/>
      <c r="M159" s="136" t="s">
        <v>19</v>
      </c>
      <c r="N159" s="137" t="s">
        <v>47</v>
      </c>
      <c r="P159" s="138">
        <f>O159*H159</f>
        <v>0</v>
      </c>
      <c r="Q159" s="138">
        <v>0</v>
      </c>
      <c r="R159" s="138">
        <f>Q159*H159</f>
        <v>0</v>
      </c>
      <c r="S159" s="138">
        <v>0</v>
      </c>
      <c r="T159" s="139">
        <f>S159*H159</f>
        <v>0</v>
      </c>
      <c r="AR159" s="140" t="s">
        <v>232</v>
      </c>
      <c r="AT159" s="140" t="s">
        <v>227</v>
      </c>
      <c r="AU159" s="140" t="s">
        <v>233</v>
      </c>
      <c r="AY159" s="18" t="s">
        <v>223</v>
      </c>
      <c r="BE159" s="141">
        <f>IF(N159="základní",J159,0)</f>
        <v>0</v>
      </c>
      <c r="BF159" s="141">
        <f>IF(N159="snížená",J159,0)</f>
        <v>0</v>
      </c>
      <c r="BG159" s="141">
        <f>IF(N159="zákl. přenesená",J159,0)</f>
        <v>0</v>
      </c>
      <c r="BH159" s="141">
        <f>IF(N159="sníž. přenesená",J159,0)</f>
        <v>0</v>
      </c>
      <c r="BI159" s="141">
        <f>IF(N159="nulová",J159,0)</f>
        <v>0</v>
      </c>
      <c r="BJ159" s="18" t="s">
        <v>84</v>
      </c>
      <c r="BK159" s="141">
        <f>ROUND(I159*H159,2)</f>
        <v>0</v>
      </c>
      <c r="BL159" s="18" t="s">
        <v>232</v>
      </c>
      <c r="BM159" s="140" t="s">
        <v>1097</v>
      </c>
    </row>
    <row r="160" spans="2:65" s="1" customFormat="1" ht="11.25">
      <c r="B160" s="34"/>
      <c r="D160" s="163" t="s">
        <v>274</v>
      </c>
      <c r="F160" s="164" t="s">
        <v>420</v>
      </c>
      <c r="I160" s="165"/>
      <c r="L160" s="34"/>
      <c r="M160" s="166"/>
      <c r="T160" s="55"/>
      <c r="AT160" s="18" t="s">
        <v>274</v>
      </c>
      <c r="AU160" s="18" t="s">
        <v>233</v>
      </c>
    </row>
    <row r="161" spans="2:65" s="13" customFormat="1" ht="11.25">
      <c r="B161" s="149"/>
      <c r="D161" s="143" t="s">
        <v>249</v>
      </c>
      <c r="E161" s="150" t="s">
        <v>19</v>
      </c>
      <c r="F161" s="151" t="s">
        <v>1094</v>
      </c>
      <c r="H161" s="152">
        <v>33</v>
      </c>
      <c r="I161" s="153"/>
      <c r="L161" s="149"/>
      <c r="M161" s="154"/>
      <c r="T161" s="155"/>
      <c r="AT161" s="150" t="s">
        <v>249</v>
      </c>
      <c r="AU161" s="150" t="s">
        <v>233</v>
      </c>
      <c r="AV161" s="13" t="s">
        <v>87</v>
      </c>
      <c r="AW161" s="13" t="s">
        <v>37</v>
      </c>
      <c r="AX161" s="13" t="s">
        <v>84</v>
      </c>
      <c r="AY161" s="150" t="s">
        <v>223</v>
      </c>
    </row>
    <row r="162" spans="2:65" s="1" customFormat="1" ht="49.15" customHeight="1">
      <c r="B162" s="34"/>
      <c r="C162" s="129" t="s">
        <v>328</v>
      </c>
      <c r="D162" s="129" t="s">
        <v>227</v>
      </c>
      <c r="E162" s="130" t="s">
        <v>422</v>
      </c>
      <c r="F162" s="131" t="s">
        <v>423</v>
      </c>
      <c r="G162" s="132" t="s">
        <v>271</v>
      </c>
      <c r="H162" s="133">
        <v>33</v>
      </c>
      <c r="I162" s="134"/>
      <c r="J162" s="135">
        <f>ROUND(I162*H162,2)</f>
        <v>0</v>
      </c>
      <c r="K162" s="131" t="s">
        <v>272</v>
      </c>
      <c r="L162" s="34"/>
      <c r="M162" s="136" t="s">
        <v>19</v>
      </c>
      <c r="N162" s="137" t="s">
        <v>47</v>
      </c>
      <c r="P162" s="138">
        <f>O162*H162</f>
        <v>0</v>
      </c>
      <c r="Q162" s="138">
        <v>0</v>
      </c>
      <c r="R162" s="138">
        <f>Q162*H162</f>
        <v>0</v>
      </c>
      <c r="S162" s="138">
        <v>0</v>
      </c>
      <c r="T162" s="139">
        <f>S162*H162</f>
        <v>0</v>
      </c>
      <c r="AR162" s="140" t="s">
        <v>232</v>
      </c>
      <c r="AT162" s="140" t="s">
        <v>227</v>
      </c>
      <c r="AU162" s="140" t="s">
        <v>233</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1098</v>
      </c>
    </row>
    <row r="163" spans="2:65" s="1" customFormat="1" ht="11.25">
      <c r="B163" s="34"/>
      <c r="D163" s="163" t="s">
        <v>274</v>
      </c>
      <c r="F163" s="164" t="s">
        <v>425</v>
      </c>
      <c r="I163" s="165"/>
      <c r="L163" s="34"/>
      <c r="M163" s="166"/>
      <c r="T163" s="55"/>
      <c r="AT163" s="18" t="s">
        <v>274</v>
      </c>
      <c r="AU163" s="18" t="s">
        <v>233</v>
      </c>
    </row>
    <row r="164" spans="2:65" s="13" customFormat="1" ht="11.25">
      <c r="B164" s="149"/>
      <c r="D164" s="143" t="s">
        <v>249</v>
      </c>
      <c r="E164" s="150" t="s">
        <v>19</v>
      </c>
      <c r="F164" s="151" t="s">
        <v>1094</v>
      </c>
      <c r="H164" s="152">
        <v>33</v>
      </c>
      <c r="I164" s="153"/>
      <c r="L164" s="149"/>
      <c r="M164" s="154"/>
      <c r="T164" s="155"/>
      <c r="AT164" s="150" t="s">
        <v>249</v>
      </c>
      <c r="AU164" s="150" t="s">
        <v>233</v>
      </c>
      <c r="AV164" s="13" t="s">
        <v>87</v>
      </c>
      <c r="AW164" s="13" t="s">
        <v>37</v>
      </c>
      <c r="AX164" s="13" t="s">
        <v>84</v>
      </c>
      <c r="AY164" s="150" t="s">
        <v>223</v>
      </c>
    </row>
    <row r="165" spans="2:65" s="1" customFormat="1" ht="24.2" customHeight="1">
      <c r="B165" s="34"/>
      <c r="C165" s="129" t="s">
        <v>334</v>
      </c>
      <c r="D165" s="129" t="s">
        <v>227</v>
      </c>
      <c r="E165" s="130" t="s">
        <v>427</v>
      </c>
      <c r="F165" s="131" t="s">
        <v>428</v>
      </c>
      <c r="G165" s="132" t="s">
        <v>271</v>
      </c>
      <c r="H165" s="133">
        <v>33</v>
      </c>
      <c r="I165" s="134"/>
      <c r="J165" s="135">
        <f>ROUND(I165*H165,2)</f>
        <v>0</v>
      </c>
      <c r="K165" s="131" t="s">
        <v>272</v>
      </c>
      <c r="L165" s="34"/>
      <c r="M165" s="136" t="s">
        <v>19</v>
      </c>
      <c r="N165" s="137" t="s">
        <v>47</v>
      </c>
      <c r="P165" s="138">
        <f>O165*H165</f>
        <v>0</v>
      </c>
      <c r="Q165" s="138">
        <v>0</v>
      </c>
      <c r="R165" s="138">
        <f>Q165*H165</f>
        <v>0</v>
      </c>
      <c r="S165" s="138">
        <v>0</v>
      </c>
      <c r="T165" s="139">
        <f>S165*H165</f>
        <v>0</v>
      </c>
      <c r="AR165" s="140" t="s">
        <v>232</v>
      </c>
      <c r="AT165" s="140" t="s">
        <v>227</v>
      </c>
      <c r="AU165" s="140" t="s">
        <v>233</v>
      </c>
      <c r="AY165" s="18" t="s">
        <v>223</v>
      </c>
      <c r="BE165" s="141">
        <f>IF(N165="základní",J165,0)</f>
        <v>0</v>
      </c>
      <c r="BF165" s="141">
        <f>IF(N165="snížená",J165,0)</f>
        <v>0</v>
      </c>
      <c r="BG165" s="141">
        <f>IF(N165="zákl. přenesená",J165,0)</f>
        <v>0</v>
      </c>
      <c r="BH165" s="141">
        <f>IF(N165="sníž. přenesená",J165,0)</f>
        <v>0</v>
      </c>
      <c r="BI165" s="141">
        <f>IF(N165="nulová",J165,0)</f>
        <v>0</v>
      </c>
      <c r="BJ165" s="18" t="s">
        <v>84</v>
      </c>
      <c r="BK165" s="141">
        <f>ROUND(I165*H165,2)</f>
        <v>0</v>
      </c>
      <c r="BL165" s="18" t="s">
        <v>232</v>
      </c>
      <c r="BM165" s="140" t="s">
        <v>1099</v>
      </c>
    </row>
    <row r="166" spans="2:65" s="1" customFormat="1" ht="11.25">
      <c r="B166" s="34"/>
      <c r="D166" s="163" t="s">
        <v>274</v>
      </c>
      <c r="F166" s="164" t="s">
        <v>430</v>
      </c>
      <c r="I166" s="165"/>
      <c r="L166" s="34"/>
      <c r="M166" s="166"/>
      <c r="T166" s="55"/>
      <c r="AT166" s="18" t="s">
        <v>274</v>
      </c>
      <c r="AU166" s="18" t="s">
        <v>233</v>
      </c>
    </row>
    <row r="167" spans="2:65" s="13" customFormat="1" ht="11.25">
      <c r="B167" s="149"/>
      <c r="D167" s="143" t="s">
        <v>249</v>
      </c>
      <c r="E167" s="150" t="s">
        <v>19</v>
      </c>
      <c r="F167" s="151" t="s">
        <v>1094</v>
      </c>
      <c r="H167" s="152">
        <v>33</v>
      </c>
      <c r="I167" s="153"/>
      <c r="L167" s="149"/>
      <c r="M167" s="154"/>
      <c r="T167" s="155"/>
      <c r="AT167" s="150" t="s">
        <v>249</v>
      </c>
      <c r="AU167" s="150" t="s">
        <v>233</v>
      </c>
      <c r="AV167" s="13" t="s">
        <v>87</v>
      </c>
      <c r="AW167" s="13" t="s">
        <v>37</v>
      </c>
      <c r="AX167" s="13" t="s">
        <v>84</v>
      </c>
      <c r="AY167" s="150" t="s">
        <v>223</v>
      </c>
    </row>
    <row r="168" spans="2:65" s="11" customFormat="1" ht="20.85" customHeight="1">
      <c r="B168" s="117"/>
      <c r="D168" s="118" t="s">
        <v>75</v>
      </c>
      <c r="E168" s="127" t="s">
        <v>469</v>
      </c>
      <c r="F168" s="127" t="s">
        <v>470</v>
      </c>
      <c r="I168" s="120"/>
      <c r="J168" s="128">
        <f>BK168</f>
        <v>0</v>
      </c>
      <c r="L168" s="117"/>
      <c r="M168" s="122"/>
      <c r="P168" s="123">
        <f>SUM(P169:P171)</f>
        <v>0</v>
      </c>
      <c r="R168" s="123">
        <f>SUM(R169:R171)</f>
        <v>0</v>
      </c>
      <c r="T168" s="124">
        <f>SUM(T169:T171)</f>
        <v>0</v>
      </c>
      <c r="AR168" s="118" t="s">
        <v>84</v>
      </c>
      <c r="AT168" s="125" t="s">
        <v>75</v>
      </c>
      <c r="AU168" s="125" t="s">
        <v>87</v>
      </c>
      <c r="AY168" s="118" t="s">
        <v>223</v>
      </c>
      <c r="BK168" s="126">
        <f>SUM(BK169:BK171)</f>
        <v>0</v>
      </c>
    </row>
    <row r="169" spans="2:65" s="1" customFormat="1" ht="24.2" customHeight="1">
      <c r="B169" s="34"/>
      <c r="C169" s="129" t="s">
        <v>340</v>
      </c>
      <c r="D169" s="129" t="s">
        <v>227</v>
      </c>
      <c r="E169" s="130" t="s">
        <v>897</v>
      </c>
      <c r="F169" s="131" t="s">
        <v>898</v>
      </c>
      <c r="G169" s="132" t="s">
        <v>271</v>
      </c>
      <c r="H169" s="133">
        <v>62</v>
      </c>
      <c r="I169" s="134"/>
      <c r="J169" s="135">
        <f>ROUND(I169*H169,2)</f>
        <v>0</v>
      </c>
      <c r="K169" s="131" t="s">
        <v>272</v>
      </c>
      <c r="L169" s="34"/>
      <c r="M169" s="136" t="s">
        <v>19</v>
      </c>
      <c r="N169" s="137" t="s">
        <v>47</v>
      </c>
      <c r="P169" s="138">
        <f>O169*H169</f>
        <v>0</v>
      </c>
      <c r="Q169" s="138">
        <v>0</v>
      </c>
      <c r="R169" s="138">
        <f>Q169*H169</f>
        <v>0</v>
      </c>
      <c r="S169" s="138">
        <v>0</v>
      </c>
      <c r="T169" s="139">
        <f>S169*H169</f>
        <v>0</v>
      </c>
      <c r="AR169" s="140" t="s">
        <v>232</v>
      </c>
      <c r="AT169" s="140" t="s">
        <v>227</v>
      </c>
      <c r="AU169" s="140" t="s">
        <v>233</v>
      </c>
      <c r="AY169" s="18" t="s">
        <v>223</v>
      </c>
      <c r="BE169" s="141">
        <f>IF(N169="základní",J169,0)</f>
        <v>0</v>
      </c>
      <c r="BF169" s="141">
        <f>IF(N169="snížená",J169,0)</f>
        <v>0</v>
      </c>
      <c r="BG169" s="141">
        <f>IF(N169="zákl. přenesená",J169,0)</f>
        <v>0</v>
      </c>
      <c r="BH169" s="141">
        <f>IF(N169="sníž. přenesená",J169,0)</f>
        <v>0</v>
      </c>
      <c r="BI169" s="141">
        <f>IF(N169="nulová",J169,0)</f>
        <v>0</v>
      </c>
      <c r="BJ169" s="18" t="s">
        <v>84</v>
      </c>
      <c r="BK169" s="141">
        <f>ROUND(I169*H169,2)</f>
        <v>0</v>
      </c>
      <c r="BL169" s="18" t="s">
        <v>232</v>
      </c>
      <c r="BM169" s="140" t="s">
        <v>1048</v>
      </c>
    </row>
    <row r="170" spans="2:65" s="1" customFormat="1" ht="11.25">
      <c r="B170" s="34"/>
      <c r="D170" s="163" t="s">
        <v>274</v>
      </c>
      <c r="F170" s="164" t="s">
        <v>900</v>
      </c>
      <c r="I170" s="165"/>
      <c r="L170" s="34"/>
      <c r="M170" s="166"/>
      <c r="T170" s="55"/>
      <c r="AT170" s="18" t="s">
        <v>274</v>
      </c>
      <c r="AU170" s="18" t="s">
        <v>233</v>
      </c>
    </row>
    <row r="171" spans="2:65" s="13" customFormat="1" ht="11.25">
      <c r="B171" s="149"/>
      <c r="D171" s="143" t="s">
        <v>249</v>
      </c>
      <c r="E171" s="150" t="s">
        <v>19</v>
      </c>
      <c r="F171" s="151" t="s">
        <v>1100</v>
      </c>
      <c r="H171" s="152">
        <v>62</v>
      </c>
      <c r="I171" s="153"/>
      <c r="L171" s="149"/>
      <c r="M171" s="154"/>
      <c r="T171" s="155"/>
      <c r="AT171" s="150" t="s">
        <v>249</v>
      </c>
      <c r="AU171" s="150" t="s">
        <v>233</v>
      </c>
      <c r="AV171" s="13" t="s">
        <v>87</v>
      </c>
      <c r="AW171" s="13" t="s">
        <v>37</v>
      </c>
      <c r="AX171" s="13" t="s">
        <v>84</v>
      </c>
      <c r="AY171" s="150" t="s">
        <v>223</v>
      </c>
    </row>
    <row r="172" spans="2:65" s="11" customFormat="1" ht="22.9" customHeight="1">
      <c r="B172" s="117"/>
      <c r="D172" s="118" t="s">
        <v>75</v>
      </c>
      <c r="E172" s="127" t="s">
        <v>282</v>
      </c>
      <c r="F172" s="127" t="s">
        <v>614</v>
      </c>
      <c r="I172" s="120"/>
      <c r="J172" s="128">
        <f>BK172</f>
        <v>0</v>
      </c>
      <c r="L172" s="117"/>
      <c r="M172" s="122"/>
      <c r="P172" s="123">
        <f>P173+P179+P195</f>
        <v>0</v>
      </c>
      <c r="R172" s="123">
        <f>R173+R179+R195</f>
        <v>3.8600000000000001E-3</v>
      </c>
      <c r="T172" s="124">
        <f>T173+T179+T195</f>
        <v>75.933000000000007</v>
      </c>
      <c r="AR172" s="118" t="s">
        <v>84</v>
      </c>
      <c r="AT172" s="125" t="s">
        <v>75</v>
      </c>
      <c r="AU172" s="125" t="s">
        <v>84</v>
      </c>
      <c r="AY172" s="118" t="s">
        <v>223</v>
      </c>
      <c r="BK172" s="126">
        <f>BK173+BK179+BK195</f>
        <v>0</v>
      </c>
    </row>
    <row r="173" spans="2:65" s="11" customFormat="1" ht="20.85" customHeight="1">
      <c r="B173" s="117"/>
      <c r="D173" s="118" t="s">
        <v>75</v>
      </c>
      <c r="E173" s="127" t="s">
        <v>615</v>
      </c>
      <c r="F173" s="127" t="s">
        <v>616</v>
      </c>
      <c r="I173" s="120"/>
      <c r="J173" s="128">
        <f>BK173</f>
        <v>0</v>
      </c>
      <c r="L173" s="117"/>
      <c r="M173" s="122"/>
      <c r="P173" s="123">
        <f>SUM(P174:P178)</f>
        <v>0</v>
      </c>
      <c r="R173" s="123">
        <f>SUM(R174:R178)</f>
        <v>0</v>
      </c>
      <c r="T173" s="124">
        <f>SUM(T174:T178)</f>
        <v>2.4</v>
      </c>
      <c r="AR173" s="118" t="s">
        <v>84</v>
      </c>
      <c r="AT173" s="125" t="s">
        <v>75</v>
      </c>
      <c r="AU173" s="125" t="s">
        <v>87</v>
      </c>
      <c r="AY173" s="118" t="s">
        <v>223</v>
      </c>
      <c r="BK173" s="126">
        <f>SUM(BK174:BK178)</f>
        <v>0</v>
      </c>
    </row>
    <row r="174" spans="2:65" s="1" customFormat="1" ht="66.75" customHeight="1">
      <c r="B174" s="34"/>
      <c r="C174" s="129" t="s">
        <v>346</v>
      </c>
      <c r="D174" s="129" t="s">
        <v>227</v>
      </c>
      <c r="E174" s="130" t="s">
        <v>636</v>
      </c>
      <c r="F174" s="131" t="s">
        <v>637</v>
      </c>
      <c r="G174" s="132" t="s">
        <v>271</v>
      </c>
      <c r="H174" s="133">
        <v>120</v>
      </c>
      <c r="I174" s="134"/>
      <c r="J174" s="135">
        <f>ROUND(I174*H174,2)</f>
        <v>0</v>
      </c>
      <c r="K174" s="131" t="s">
        <v>231</v>
      </c>
      <c r="L174" s="34"/>
      <c r="M174" s="136" t="s">
        <v>19</v>
      </c>
      <c r="N174" s="137" t="s">
        <v>47</v>
      </c>
      <c r="P174" s="138">
        <f>O174*H174</f>
        <v>0</v>
      </c>
      <c r="Q174" s="138">
        <v>0</v>
      </c>
      <c r="R174" s="138">
        <f>Q174*H174</f>
        <v>0</v>
      </c>
      <c r="S174" s="138">
        <v>0.02</v>
      </c>
      <c r="T174" s="139">
        <f>S174*H174</f>
        <v>2.4</v>
      </c>
      <c r="AR174" s="140" t="s">
        <v>232</v>
      </c>
      <c r="AT174" s="140" t="s">
        <v>227</v>
      </c>
      <c r="AU174" s="140" t="s">
        <v>233</v>
      </c>
      <c r="AY174" s="18" t="s">
        <v>223</v>
      </c>
      <c r="BE174" s="141">
        <f>IF(N174="základní",J174,0)</f>
        <v>0</v>
      </c>
      <c r="BF174" s="141">
        <f>IF(N174="snížená",J174,0)</f>
        <v>0</v>
      </c>
      <c r="BG174" s="141">
        <f>IF(N174="zákl. přenesená",J174,0)</f>
        <v>0</v>
      </c>
      <c r="BH174" s="141">
        <f>IF(N174="sníž. přenesená",J174,0)</f>
        <v>0</v>
      </c>
      <c r="BI174" s="141">
        <f>IF(N174="nulová",J174,0)</f>
        <v>0</v>
      </c>
      <c r="BJ174" s="18" t="s">
        <v>84</v>
      </c>
      <c r="BK174" s="141">
        <f>ROUND(I174*H174,2)</f>
        <v>0</v>
      </c>
      <c r="BL174" s="18" t="s">
        <v>232</v>
      </c>
      <c r="BM174" s="140" t="s">
        <v>1101</v>
      </c>
    </row>
    <row r="175" spans="2:65" s="13" customFormat="1" ht="11.25">
      <c r="B175" s="149"/>
      <c r="D175" s="143" t="s">
        <v>249</v>
      </c>
      <c r="E175" s="150" t="s">
        <v>19</v>
      </c>
      <c r="F175" s="151" t="s">
        <v>1102</v>
      </c>
      <c r="H175" s="152">
        <v>33</v>
      </c>
      <c r="I175" s="153"/>
      <c r="L175" s="149"/>
      <c r="M175" s="154"/>
      <c r="T175" s="155"/>
      <c r="AT175" s="150" t="s">
        <v>249</v>
      </c>
      <c r="AU175" s="150" t="s">
        <v>233</v>
      </c>
      <c r="AV175" s="13" t="s">
        <v>87</v>
      </c>
      <c r="AW175" s="13" t="s">
        <v>37</v>
      </c>
      <c r="AX175" s="13" t="s">
        <v>76</v>
      </c>
      <c r="AY175" s="150" t="s">
        <v>223</v>
      </c>
    </row>
    <row r="176" spans="2:65" s="13" customFormat="1" ht="11.25">
      <c r="B176" s="149"/>
      <c r="D176" s="143" t="s">
        <v>249</v>
      </c>
      <c r="E176" s="150" t="s">
        <v>19</v>
      </c>
      <c r="F176" s="151" t="s">
        <v>1100</v>
      </c>
      <c r="H176" s="152">
        <v>62</v>
      </c>
      <c r="I176" s="153"/>
      <c r="L176" s="149"/>
      <c r="M176" s="154"/>
      <c r="T176" s="155"/>
      <c r="AT176" s="150" t="s">
        <v>249</v>
      </c>
      <c r="AU176" s="150" t="s">
        <v>233</v>
      </c>
      <c r="AV176" s="13" t="s">
        <v>87</v>
      </c>
      <c r="AW176" s="13" t="s">
        <v>37</v>
      </c>
      <c r="AX176" s="13" t="s">
        <v>76</v>
      </c>
      <c r="AY176" s="150" t="s">
        <v>223</v>
      </c>
    </row>
    <row r="177" spans="2:65" s="13" customFormat="1" ht="11.25">
      <c r="B177" s="149"/>
      <c r="D177" s="143" t="s">
        <v>249</v>
      </c>
      <c r="E177" s="150" t="s">
        <v>19</v>
      </c>
      <c r="F177" s="151" t="s">
        <v>1103</v>
      </c>
      <c r="H177" s="152">
        <v>25</v>
      </c>
      <c r="I177" s="153"/>
      <c r="L177" s="149"/>
      <c r="M177" s="154"/>
      <c r="T177" s="155"/>
      <c r="AT177" s="150" t="s">
        <v>249</v>
      </c>
      <c r="AU177" s="150" t="s">
        <v>233</v>
      </c>
      <c r="AV177" s="13" t="s">
        <v>87</v>
      </c>
      <c r="AW177" s="13" t="s">
        <v>37</v>
      </c>
      <c r="AX177" s="13" t="s">
        <v>76</v>
      </c>
      <c r="AY177" s="150" t="s">
        <v>223</v>
      </c>
    </row>
    <row r="178" spans="2:65" s="14" customFormat="1" ht="11.25">
      <c r="B178" s="156"/>
      <c r="D178" s="143" t="s">
        <v>249</v>
      </c>
      <c r="E178" s="157" t="s">
        <v>19</v>
      </c>
      <c r="F178" s="158" t="s">
        <v>253</v>
      </c>
      <c r="H178" s="159">
        <v>120</v>
      </c>
      <c r="I178" s="160"/>
      <c r="L178" s="156"/>
      <c r="M178" s="161"/>
      <c r="T178" s="162"/>
      <c r="AT178" s="157" t="s">
        <v>249</v>
      </c>
      <c r="AU178" s="157" t="s">
        <v>233</v>
      </c>
      <c r="AV178" s="14" t="s">
        <v>232</v>
      </c>
      <c r="AW178" s="14" t="s">
        <v>37</v>
      </c>
      <c r="AX178" s="14" t="s">
        <v>84</v>
      </c>
      <c r="AY178" s="157" t="s">
        <v>223</v>
      </c>
    </row>
    <row r="179" spans="2:65" s="11" customFormat="1" ht="20.85" customHeight="1">
      <c r="B179" s="117"/>
      <c r="D179" s="118" t="s">
        <v>75</v>
      </c>
      <c r="E179" s="127" t="s">
        <v>678</v>
      </c>
      <c r="F179" s="127" t="s">
        <v>679</v>
      </c>
      <c r="I179" s="120"/>
      <c r="J179" s="128">
        <f>BK179</f>
        <v>0</v>
      </c>
      <c r="L179" s="117"/>
      <c r="M179" s="122"/>
      <c r="P179" s="123">
        <f>SUM(P180:P194)</f>
        <v>0</v>
      </c>
      <c r="R179" s="123">
        <f>SUM(R180:R194)</f>
        <v>3.8600000000000001E-3</v>
      </c>
      <c r="T179" s="124">
        <f>SUM(T180:T194)</f>
        <v>73.533000000000001</v>
      </c>
      <c r="AR179" s="118" t="s">
        <v>84</v>
      </c>
      <c r="AT179" s="125" t="s">
        <v>75</v>
      </c>
      <c r="AU179" s="125" t="s">
        <v>87</v>
      </c>
      <c r="AY179" s="118" t="s">
        <v>223</v>
      </c>
      <c r="BK179" s="126">
        <f>SUM(BK180:BK194)</f>
        <v>0</v>
      </c>
    </row>
    <row r="180" spans="2:65" s="1" customFormat="1" ht="44.25" customHeight="1">
      <c r="B180" s="34"/>
      <c r="C180" s="129" t="s">
        <v>353</v>
      </c>
      <c r="D180" s="129" t="s">
        <v>227</v>
      </c>
      <c r="E180" s="130" t="s">
        <v>681</v>
      </c>
      <c r="F180" s="131" t="s">
        <v>682</v>
      </c>
      <c r="G180" s="132" t="s">
        <v>271</v>
      </c>
      <c r="H180" s="133">
        <v>96.5</v>
      </c>
      <c r="I180" s="134"/>
      <c r="J180" s="135">
        <f>ROUND(I180*H180,2)</f>
        <v>0</v>
      </c>
      <c r="K180" s="131" t="s">
        <v>272</v>
      </c>
      <c r="L180" s="34"/>
      <c r="M180" s="136" t="s">
        <v>19</v>
      </c>
      <c r="N180" s="137" t="s">
        <v>47</v>
      </c>
      <c r="P180" s="138">
        <f>O180*H180</f>
        <v>0</v>
      </c>
      <c r="Q180" s="138">
        <v>1.0000000000000001E-5</v>
      </c>
      <c r="R180" s="138">
        <f>Q180*H180</f>
        <v>9.6500000000000004E-4</v>
      </c>
      <c r="S180" s="138">
        <v>9.1999999999999998E-2</v>
      </c>
      <c r="T180" s="139">
        <f>S180*H180</f>
        <v>8.8780000000000001</v>
      </c>
      <c r="AR180" s="140" t="s">
        <v>232</v>
      </c>
      <c r="AT180" s="140" t="s">
        <v>227</v>
      </c>
      <c r="AU180" s="140" t="s">
        <v>233</v>
      </c>
      <c r="AY180" s="18" t="s">
        <v>223</v>
      </c>
      <c r="BE180" s="141">
        <f>IF(N180="základní",J180,0)</f>
        <v>0</v>
      </c>
      <c r="BF180" s="141">
        <f>IF(N180="snížená",J180,0)</f>
        <v>0</v>
      </c>
      <c r="BG180" s="141">
        <f>IF(N180="zákl. přenesená",J180,0)</f>
        <v>0</v>
      </c>
      <c r="BH180" s="141">
        <f>IF(N180="sníž. přenesená",J180,0)</f>
        <v>0</v>
      </c>
      <c r="BI180" s="141">
        <f>IF(N180="nulová",J180,0)</f>
        <v>0</v>
      </c>
      <c r="BJ180" s="18" t="s">
        <v>84</v>
      </c>
      <c r="BK180" s="141">
        <f>ROUND(I180*H180,2)</f>
        <v>0</v>
      </c>
      <c r="BL180" s="18" t="s">
        <v>232</v>
      </c>
      <c r="BM180" s="140" t="s">
        <v>683</v>
      </c>
    </row>
    <row r="181" spans="2:65" s="1" customFormat="1" ht="11.25">
      <c r="B181" s="34"/>
      <c r="D181" s="163" t="s">
        <v>274</v>
      </c>
      <c r="F181" s="164" t="s">
        <v>684</v>
      </c>
      <c r="I181" s="165"/>
      <c r="L181" s="34"/>
      <c r="M181" s="166"/>
      <c r="T181" s="55"/>
      <c r="AT181" s="18" t="s">
        <v>274</v>
      </c>
      <c r="AU181" s="18" t="s">
        <v>233</v>
      </c>
    </row>
    <row r="182" spans="2:65" s="13" customFormat="1" ht="22.5">
      <c r="B182" s="149"/>
      <c r="D182" s="143" t="s">
        <v>249</v>
      </c>
      <c r="E182" s="150" t="s">
        <v>19</v>
      </c>
      <c r="F182" s="151" t="s">
        <v>1104</v>
      </c>
      <c r="H182" s="152">
        <v>33.5</v>
      </c>
      <c r="I182" s="153"/>
      <c r="L182" s="149"/>
      <c r="M182" s="154"/>
      <c r="T182" s="155"/>
      <c r="AT182" s="150" t="s">
        <v>249</v>
      </c>
      <c r="AU182" s="150" t="s">
        <v>233</v>
      </c>
      <c r="AV182" s="13" t="s">
        <v>87</v>
      </c>
      <c r="AW182" s="13" t="s">
        <v>37</v>
      </c>
      <c r="AX182" s="13" t="s">
        <v>76</v>
      </c>
      <c r="AY182" s="150" t="s">
        <v>223</v>
      </c>
    </row>
    <row r="183" spans="2:65" s="13" customFormat="1" ht="22.5">
      <c r="B183" s="149"/>
      <c r="D183" s="143" t="s">
        <v>249</v>
      </c>
      <c r="E183" s="150" t="s">
        <v>19</v>
      </c>
      <c r="F183" s="151" t="s">
        <v>1105</v>
      </c>
      <c r="H183" s="152">
        <v>63</v>
      </c>
      <c r="I183" s="153"/>
      <c r="L183" s="149"/>
      <c r="M183" s="154"/>
      <c r="T183" s="155"/>
      <c r="AT183" s="150" t="s">
        <v>249</v>
      </c>
      <c r="AU183" s="150" t="s">
        <v>233</v>
      </c>
      <c r="AV183" s="13" t="s">
        <v>87</v>
      </c>
      <c r="AW183" s="13" t="s">
        <v>37</v>
      </c>
      <c r="AX183" s="13" t="s">
        <v>76</v>
      </c>
      <c r="AY183" s="150" t="s">
        <v>223</v>
      </c>
    </row>
    <row r="184" spans="2:65" s="14" customFormat="1" ht="11.25">
      <c r="B184" s="156"/>
      <c r="D184" s="143" t="s">
        <v>249</v>
      </c>
      <c r="E184" s="157" t="s">
        <v>19</v>
      </c>
      <c r="F184" s="158" t="s">
        <v>253</v>
      </c>
      <c r="H184" s="159">
        <v>96.5</v>
      </c>
      <c r="I184" s="160"/>
      <c r="L184" s="156"/>
      <c r="M184" s="161"/>
      <c r="T184" s="162"/>
      <c r="AT184" s="157" t="s">
        <v>249</v>
      </c>
      <c r="AU184" s="157" t="s">
        <v>233</v>
      </c>
      <c r="AV184" s="14" t="s">
        <v>232</v>
      </c>
      <c r="AW184" s="14" t="s">
        <v>37</v>
      </c>
      <c r="AX184" s="14" t="s">
        <v>84</v>
      </c>
      <c r="AY184" s="157" t="s">
        <v>223</v>
      </c>
    </row>
    <row r="185" spans="2:65" s="1" customFormat="1" ht="44.25" customHeight="1">
      <c r="B185" s="34"/>
      <c r="C185" s="129" t="s">
        <v>361</v>
      </c>
      <c r="D185" s="129" t="s">
        <v>227</v>
      </c>
      <c r="E185" s="130" t="s">
        <v>687</v>
      </c>
      <c r="F185" s="131" t="s">
        <v>688</v>
      </c>
      <c r="G185" s="132" t="s">
        <v>271</v>
      </c>
      <c r="H185" s="133">
        <v>96.5</v>
      </c>
      <c r="I185" s="134"/>
      <c r="J185" s="135">
        <f>ROUND(I185*H185,2)</f>
        <v>0</v>
      </c>
      <c r="K185" s="131" t="s">
        <v>272</v>
      </c>
      <c r="L185" s="34"/>
      <c r="M185" s="136" t="s">
        <v>19</v>
      </c>
      <c r="N185" s="137" t="s">
        <v>47</v>
      </c>
      <c r="P185" s="138">
        <f>O185*H185</f>
        <v>0</v>
      </c>
      <c r="Q185" s="138">
        <v>3.0000000000000001E-5</v>
      </c>
      <c r="R185" s="138">
        <f>Q185*H185</f>
        <v>2.895E-3</v>
      </c>
      <c r="S185" s="138">
        <v>0.23</v>
      </c>
      <c r="T185" s="139">
        <f>S185*H185</f>
        <v>22.195</v>
      </c>
      <c r="AR185" s="140" t="s">
        <v>232</v>
      </c>
      <c r="AT185" s="140" t="s">
        <v>227</v>
      </c>
      <c r="AU185" s="140" t="s">
        <v>233</v>
      </c>
      <c r="AY185" s="18" t="s">
        <v>223</v>
      </c>
      <c r="BE185" s="141">
        <f>IF(N185="základní",J185,0)</f>
        <v>0</v>
      </c>
      <c r="BF185" s="141">
        <f>IF(N185="snížená",J185,0)</f>
        <v>0</v>
      </c>
      <c r="BG185" s="141">
        <f>IF(N185="zákl. přenesená",J185,0)</f>
        <v>0</v>
      </c>
      <c r="BH185" s="141">
        <f>IF(N185="sníž. přenesená",J185,0)</f>
        <v>0</v>
      </c>
      <c r="BI185" s="141">
        <f>IF(N185="nulová",J185,0)</f>
        <v>0</v>
      </c>
      <c r="BJ185" s="18" t="s">
        <v>84</v>
      </c>
      <c r="BK185" s="141">
        <f>ROUND(I185*H185,2)</f>
        <v>0</v>
      </c>
      <c r="BL185" s="18" t="s">
        <v>232</v>
      </c>
      <c r="BM185" s="140" t="s">
        <v>689</v>
      </c>
    </row>
    <row r="186" spans="2:65" s="1" customFormat="1" ht="11.25">
      <c r="B186" s="34"/>
      <c r="D186" s="163" t="s">
        <v>274</v>
      </c>
      <c r="F186" s="164" t="s">
        <v>690</v>
      </c>
      <c r="I186" s="165"/>
      <c r="L186" s="34"/>
      <c r="M186" s="166"/>
      <c r="T186" s="55"/>
      <c r="AT186" s="18" t="s">
        <v>274</v>
      </c>
      <c r="AU186" s="18" t="s">
        <v>233</v>
      </c>
    </row>
    <row r="187" spans="2:65" s="13" customFormat="1" ht="22.5">
      <c r="B187" s="149"/>
      <c r="D187" s="143" t="s">
        <v>249</v>
      </c>
      <c r="E187" s="150" t="s">
        <v>19</v>
      </c>
      <c r="F187" s="151" t="s">
        <v>1106</v>
      </c>
      <c r="H187" s="152">
        <v>33.5</v>
      </c>
      <c r="I187" s="153"/>
      <c r="L187" s="149"/>
      <c r="M187" s="154"/>
      <c r="T187" s="155"/>
      <c r="AT187" s="150" t="s">
        <v>249</v>
      </c>
      <c r="AU187" s="150" t="s">
        <v>233</v>
      </c>
      <c r="AV187" s="13" t="s">
        <v>87</v>
      </c>
      <c r="AW187" s="13" t="s">
        <v>37</v>
      </c>
      <c r="AX187" s="13" t="s">
        <v>76</v>
      </c>
      <c r="AY187" s="150" t="s">
        <v>223</v>
      </c>
    </row>
    <row r="188" spans="2:65" s="13" customFormat="1" ht="22.5">
      <c r="B188" s="149"/>
      <c r="D188" s="143" t="s">
        <v>249</v>
      </c>
      <c r="E188" s="150" t="s">
        <v>19</v>
      </c>
      <c r="F188" s="151" t="s">
        <v>1107</v>
      </c>
      <c r="H188" s="152">
        <v>63</v>
      </c>
      <c r="I188" s="153"/>
      <c r="L188" s="149"/>
      <c r="M188" s="154"/>
      <c r="T188" s="155"/>
      <c r="AT188" s="150" t="s">
        <v>249</v>
      </c>
      <c r="AU188" s="150" t="s">
        <v>233</v>
      </c>
      <c r="AV188" s="13" t="s">
        <v>87</v>
      </c>
      <c r="AW188" s="13" t="s">
        <v>37</v>
      </c>
      <c r="AX188" s="13" t="s">
        <v>76</v>
      </c>
      <c r="AY188" s="150" t="s">
        <v>223</v>
      </c>
    </row>
    <row r="189" spans="2:65" s="14" customFormat="1" ht="11.25">
      <c r="B189" s="156"/>
      <c r="D189" s="143" t="s">
        <v>249</v>
      </c>
      <c r="E189" s="157" t="s">
        <v>19</v>
      </c>
      <c r="F189" s="158" t="s">
        <v>253</v>
      </c>
      <c r="H189" s="159">
        <v>96.5</v>
      </c>
      <c r="I189" s="160"/>
      <c r="L189" s="156"/>
      <c r="M189" s="161"/>
      <c r="T189" s="162"/>
      <c r="AT189" s="157" t="s">
        <v>249</v>
      </c>
      <c r="AU189" s="157" t="s">
        <v>233</v>
      </c>
      <c r="AV189" s="14" t="s">
        <v>232</v>
      </c>
      <c r="AW189" s="14" t="s">
        <v>37</v>
      </c>
      <c r="AX189" s="14" t="s">
        <v>84</v>
      </c>
      <c r="AY189" s="157" t="s">
        <v>223</v>
      </c>
    </row>
    <row r="190" spans="2:65" s="1" customFormat="1" ht="66.75" customHeight="1">
      <c r="B190" s="34"/>
      <c r="C190" s="129" t="s">
        <v>369</v>
      </c>
      <c r="D190" s="129" t="s">
        <v>227</v>
      </c>
      <c r="E190" s="130" t="s">
        <v>693</v>
      </c>
      <c r="F190" s="131" t="s">
        <v>694</v>
      </c>
      <c r="G190" s="132" t="s">
        <v>271</v>
      </c>
      <c r="H190" s="133">
        <v>96.5</v>
      </c>
      <c r="I190" s="134"/>
      <c r="J190" s="135">
        <f>ROUND(I190*H190,2)</f>
        <v>0</v>
      </c>
      <c r="K190" s="131" t="s">
        <v>272</v>
      </c>
      <c r="L190" s="34"/>
      <c r="M190" s="136" t="s">
        <v>19</v>
      </c>
      <c r="N190" s="137" t="s">
        <v>47</v>
      </c>
      <c r="P190" s="138">
        <f>O190*H190</f>
        <v>0</v>
      </c>
      <c r="Q190" s="138">
        <v>0</v>
      </c>
      <c r="R190" s="138">
        <f>Q190*H190</f>
        <v>0</v>
      </c>
      <c r="S190" s="138">
        <v>0.44</v>
      </c>
      <c r="T190" s="139">
        <f>S190*H190</f>
        <v>42.46</v>
      </c>
      <c r="AR190" s="140" t="s">
        <v>232</v>
      </c>
      <c r="AT190" s="140" t="s">
        <v>227</v>
      </c>
      <c r="AU190" s="140" t="s">
        <v>233</v>
      </c>
      <c r="AY190" s="18" t="s">
        <v>223</v>
      </c>
      <c r="BE190" s="141">
        <f>IF(N190="základní",J190,0)</f>
        <v>0</v>
      </c>
      <c r="BF190" s="141">
        <f>IF(N190="snížená",J190,0)</f>
        <v>0</v>
      </c>
      <c r="BG190" s="141">
        <f>IF(N190="zákl. přenesená",J190,0)</f>
        <v>0</v>
      </c>
      <c r="BH190" s="141">
        <f>IF(N190="sníž. přenesená",J190,0)</f>
        <v>0</v>
      </c>
      <c r="BI190" s="141">
        <f>IF(N190="nulová",J190,0)</f>
        <v>0</v>
      </c>
      <c r="BJ190" s="18" t="s">
        <v>84</v>
      </c>
      <c r="BK190" s="141">
        <f>ROUND(I190*H190,2)</f>
        <v>0</v>
      </c>
      <c r="BL190" s="18" t="s">
        <v>232</v>
      </c>
      <c r="BM190" s="140" t="s">
        <v>695</v>
      </c>
    </row>
    <row r="191" spans="2:65" s="1" customFormat="1" ht="11.25">
      <c r="B191" s="34"/>
      <c r="D191" s="163" t="s">
        <v>274</v>
      </c>
      <c r="F191" s="164" t="s">
        <v>696</v>
      </c>
      <c r="I191" s="165"/>
      <c r="L191" s="34"/>
      <c r="M191" s="166"/>
      <c r="T191" s="55"/>
      <c r="AT191" s="18" t="s">
        <v>274</v>
      </c>
      <c r="AU191" s="18" t="s">
        <v>233</v>
      </c>
    </row>
    <row r="192" spans="2:65" s="13" customFormat="1" ht="11.25">
      <c r="B192" s="149"/>
      <c r="D192" s="143" t="s">
        <v>249</v>
      </c>
      <c r="E192" s="150" t="s">
        <v>19</v>
      </c>
      <c r="F192" s="151" t="s">
        <v>1108</v>
      </c>
      <c r="H192" s="152">
        <v>33.5</v>
      </c>
      <c r="I192" s="153"/>
      <c r="L192" s="149"/>
      <c r="M192" s="154"/>
      <c r="T192" s="155"/>
      <c r="AT192" s="150" t="s">
        <v>249</v>
      </c>
      <c r="AU192" s="150" t="s">
        <v>233</v>
      </c>
      <c r="AV192" s="13" t="s">
        <v>87</v>
      </c>
      <c r="AW192" s="13" t="s">
        <v>37</v>
      </c>
      <c r="AX192" s="13" t="s">
        <v>76</v>
      </c>
      <c r="AY192" s="150" t="s">
        <v>223</v>
      </c>
    </row>
    <row r="193" spans="2:65" s="13" customFormat="1" ht="11.25">
      <c r="B193" s="149"/>
      <c r="D193" s="143" t="s">
        <v>249</v>
      </c>
      <c r="E193" s="150" t="s">
        <v>19</v>
      </c>
      <c r="F193" s="151" t="s">
        <v>1109</v>
      </c>
      <c r="H193" s="152">
        <v>63</v>
      </c>
      <c r="I193" s="153"/>
      <c r="L193" s="149"/>
      <c r="M193" s="154"/>
      <c r="T193" s="155"/>
      <c r="AT193" s="150" t="s">
        <v>249</v>
      </c>
      <c r="AU193" s="150" t="s">
        <v>233</v>
      </c>
      <c r="AV193" s="13" t="s">
        <v>87</v>
      </c>
      <c r="AW193" s="13" t="s">
        <v>37</v>
      </c>
      <c r="AX193" s="13" t="s">
        <v>76</v>
      </c>
      <c r="AY193" s="150" t="s">
        <v>223</v>
      </c>
    </row>
    <row r="194" spans="2:65" s="14" customFormat="1" ht="11.25">
      <c r="B194" s="156"/>
      <c r="D194" s="143" t="s">
        <v>249</v>
      </c>
      <c r="E194" s="157" t="s">
        <v>19</v>
      </c>
      <c r="F194" s="158" t="s">
        <v>253</v>
      </c>
      <c r="H194" s="159">
        <v>96.5</v>
      </c>
      <c r="I194" s="160"/>
      <c r="L194" s="156"/>
      <c r="M194" s="161"/>
      <c r="T194" s="162"/>
      <c r="AT194" s="157" t="s">
        <v>249</v>
      </c>
      <c r="AU194" s="157" t="s">
        <v>233</v>
      </c>
      <c r="AV194" s="14" t="s">
        <v>232</v>
      </c>
      <c r="AW194" s="14" t="s">
        <v>37</v>
      </c>
      <c r="AX194" s="14" t="s">
        <v>84</v>
      </c>
      <c r="AY194" s="157" t="s">
        <v>223</v>
      </c>
    </row>
    <row r="195" spans="2:65" s="11" customFormat="1" ht="20.85" customHeight="1">
      <c r="B195" s="117"/>
      <c r="D195" s="118" t="s">
        <v>75</v>
      </c>
      <c r="E195" s="127" t="s">
        <v>758</v>
      </c>
      <c r="F195" s="127" t="s">
        <v>759</v>
      </c>
      <c r="I195" s="120"/>
      <c r="J195" s="128">
        <f>BK195</f>
        <v>0</v>
      </c>
      <c r="L195" s="117"/>
      <c r="M195" s="122"/>
      <c r="P195" s="123">
        <f>SUM(P196:P203)</f>
        <v>0</v>
      </c>
      <c r="R195" s="123">
        <f>SUM(R196:R203)</f>
        <v>0</v>
      </c>
      <c r="T195" s="124">
        <f>SUM(T196:T203)</f>
        <v>0</v>
      </c>
      <c r="AR195" s="118" t="s">
        <v>84</v>
      </c>
      <c r="AT195" s="125" t="s">
        <v>75</v>
      </c>
      <c r="AU195" s="125" t="s">
        <v>87</v>
      </c>
      <c r="AY195" s="118" t="s">
        <v>223</v>
      </c>
      <c r="BK195" s="126">
        <f>SUM(BK196:BK203)</f>
        <v>0</v>
      </c>
    </row>
    <row r="196" spans="2:65" s="1" customFormat="1" ht="49.15" customHeight="1">
      <c r="B196" s="34"/>
      <c r="C196" s="129" t="s">
        <v>7</v>
      </c>
      <c r="D196" s="129" t="s">
        <v>227</v>
      </c>
      <c r="E196" s="130" t="s">
        <v>773</v>
      </c>
      <c r="F196" s="131" t="s">
        <v>774</v>
      </c>
      <c r="G196" s="132" t="s">
        <v>265</v>
      </c>
      <c r="H196" s="133">
        <v>22.195</v>
      </c>
      <c r="I196" s="134"/>
      <c r="J196" s="135">
        <f>ROUND(I196*H196,2)</f>
        <v>0</v>
      </c>
      <c r="K196" s="131" t="s">
        <v>231</v>
      </c>
      <c r="L196" s="34"/>
      <c r="M196" s="136" t="s">
        <v>19</v>
      </c>
      <c r="N196" s="137" t="s">
        <v>47</v>
      </c>
      <c r="P196" s="138">
        <f>O196*H196</f>
        <v>0</v>
      </c>
      <c r="Q196" s="138">
        <v>0</v>
      </c>
      <c r="R196" s="138">
        <f>Q196*H196</f>
        <v>0</v>
      </c>
      <c r="S196" s="138">
        <v>0</v>
      </c>
      <c r="T196" s="139">
        <f>S196*H196</f>
        <v>0</v>
      </c>
      <c r="AR196" s="140" t="s">
        <v>232</v>
      </c>
      <c r="AT196" s="140" t="s">
        <v>227</v>
      </c>
      <c r="AU196" s="140" t="s">
        <v>233</v>
      </c>
      <c r="AY196" s="18" t="s">
        <v>223</v>
      </c>
      <c r="BE196" s="141">
        <f>IF(N196="základní",J196,0)</f>
        <v>0</v>
      </c>
      <c r="BF196" s="141">
        <f>IF(N196="snížená",J196,0)</f>
        <v>0</v>
      </c>
      <c r="BG196" s="141">
        <f>IF(N196="zákl. přenesená",J196,0)</f>
        <v>0</v>
      </c>
      <c r="BH196" s="141">
        <f>IF(N196="sníž. přenesená",J196,0)</f>
        <v>0</v>
      </c>
      <c r="BI196" s="141">
        <f>IF(N196="nulová",J196,0)</f>
        <v>0</v>
      </c>
      <c r="BJ196" s="18" t="s">
        <v>84</v>
      </c>
      <c r="BK196" s="141">
        <f>ROUND(I196*H196,2)</f>
        <v>0</v>
      </c>
      <c r="BL196" s="18" t="s">
        <v>232</v>
      </c>
      <c r="BM196" s="140" t="s">
        <v>1062</v>
      </c>
    </row>
    <row r="197" spans="2:65" s="13" customFormat="1" ht="11.25">
      <c r="B197" s="149"/>
      <c r="D197" s="143" t="s">
        <v>249</v>
      </c>
      <c r="E197" s="150" t="s">
        <v>19</v>
      </c>
      <c r="F197" s="151" t="s">
        <v>1110</v>
      </c>
      <c r="H197" s="152">
        <v>22.195</v>
      </c>
      <c r="I197" s="153"/>
      <c r="L197" s="149"/>
      <c r="M197" s="154"/>
      <c r="T197" s="155"/>
      <c r="AT197" s="150" t="s">
        <v>249</v>
      </c>
      <c r="AU197" s="150" t="s">
        <v>233</v>
      </c>
      <c r="AV197" s="13" t="s">
        <v>87</v>
      </c>
      <c r="AW197" s="13" t="s">
        <v>37</v>
      </c>
      <c r="AX197" s="13" t="s">
        <v>84</v>
      </c>
      <c r="AY197" s="150" t="s">
        <v>223</v>
      </c>
    </row>
    <row r="198" spans="2:65" s="1" customFormat="1" ht="44.25" customHeight="1">
      <c r="B198" s="34"/>
      <c r="C198" s="129" t="s">
        <v>382</v>
      </c>
      <c r="D198" s="129" t="s">
        <v>227</v>
      </c>
      <c r="E198" s="130" t="s">
        <v>778</v>
      </c>
      <c r="F198" s="131" t="s">
        <v>779</v>
      </c>
      <c r="G198" s="132" t="s">
        <v>265</v>
      </c>
      <c r="H198" s="133">
        <v>8.8780000000000001</v>
      </c>
      <c r="I198" s="134"/>
      <c r="J198" s="135">
        <f>ROUND(I198*H198,2)</f>
        <v>0</v>
      </c>
      <c r="K198" s="131" t="s">
        <v>231</v>
      </c>
      <c r="L198" s="34"/>
      <c r="M198" s="136" t="s">
        <v>19</v>
      </c>
      <c r="N198" s="137" t="s">
        <v>47</v>
      </c>
      <c r="P198" s="138">
        <f>O198*H198</f>
        <v>0</v>
      </c>
      <c r="Q198" s="138">
        <v>0</v>
      </c>
      <c r="R198" s="138">
        <f>Q198*H198</f>
        <v>0</v>
      </c>
      <c r="S198" s="138">
        <v>0</v>
      </c>
      <c r="T198" s="139">
        <f>S198*H198</f>
        <v>0</v>
      </c>
      <c r="AR198" s="140" t="s">
        <v>232</v>
      </c>
      <c r="AT198" s="140" t="s">
        <v>227</v>
      </c>
      <c r="AU198" s="140" t="s">
        <v>233</v>
      </c>
      <c r="AY198" s="18" t="s">
        <v>223</v>
      </c>
      <c r="BE198" s="141">
        <f>IF(N198="základní",J198,0)</f>
        <v>0</v>
      </c>
      <c r="BF198" s="141">
        <f>IF(N198="snížená",J198,0)</f>
        <v>0</v>
      </c>
      <c r="BG198" s="141">
        <f>IF(N198="zákl. přenesená",J198,0)</f>
        <v>0</v>
      </c>
      <c r="BH198" s="141">
        <f>IF(N198="sníž. přenesená",J198,0)</f>
        <v>0</v>
      </c>
      <c r="BI198" s="141">
        <f>IF(N198="nulová",J198,0)</f>
        <v>0</v>
      </c>
      <c r="BJ198" s="18" t="s">
        <v>84</v>
      </c>
      <c r="BK198" s="141">
        <f>ROUND(I198*H198,2)</f>
        <v>0</v>
      </c>
      <c r="BL198" s="18" t="s">
        <v>232</v>
      </c>
      <c r="BM198" s="140" t="s">
        <v>1111</v>
      </c>
    </row>
    <row r="199" spans="2:65" s="13" customFormat="1" ht="22.5">
      <c r="B199" s="149"/>
      <c r="D199" s="143" t="s">
        <v>249</v>
      </c>
      <c r="E199" s="150" t="s">
        <v>19</v>
      </c>
      <c r="F199" s="151" t="s">
        <v>1112</v>
      </c>
      <c r="H199" s="152">
        <v>8.8780000000000001</v>
      </c>
      <c r="I199" s="153"/>
      <c r="L199" s="149"/>
      <c r="M199" s="154"/>
      <c r="T199" s="155"/>
      <c r="AT199" s="150" t="s">
        <v>249</v>
      </c>
      <c r="AU199" s="150" t="s">
        <v>233</v>
      </c>
      <c r="AV199" s="13" t="s">
        <v>87</v>
      </c>
      <c r="AW199" s="13" t="s">
        <v>37</v>
      </c>
      <c r="AX199" s="13" t="s">
        <v>84</v>
      </c>
      <c r="AY199" s="150" t="s">
        <v>223</v>
      </c>
    </row>
    <row r="200" spans="2:65" s="1" customFormat="1" ht="49.15" customHeight="1">
      <c r="B200" s="34"/>
      <c r="C200" s="129" t="s">
        <v>391</v>
      </c>
      <c r="D200" s="129" t="s">
        <v>227</v>
      </c>
      <c r="E200" s="130" t="s">
        <v>788</v>
      </c>
      <c r="F200" s="131" t="s">
        <v>789</v>
      </c>
      <c r="G200" s="132" t="s">
        <v>265</v>
      </c>
      <c r="H200" s="133">
        <v>42.46</v>
      </c>
      <c r="I200" s="134"/>
      <c r="J200" s="135">
        <f>ROUND(I200*H200,2)</f>
        <v>0</v>
      </c>
      <c r="K200" s="131" t="s">
        <v>231</v>
      </c>
      <c r="L200" s="34"/>
      <c r="M200" s="136" t="s">
        <v>19</v>
      </c>
      <c r="N200" s="137" t="s">
        <v>47</v>
      </c>
      <c r="P200" s="138">
        <f>O200*H200</f>
        <v>0</v>
      </c>
      <c r="Q200" s="138">
        <v>0</v>
      </c>
      <c r="R200" s="138">
        <f>Q200*H200</f>
        <v>0</v>
      </c>
      <c r="S200" s="138">
        <v>0</v>
      </c>
      <c r="T200" s="139">
        <f>S200*H200</f>
        <v>0</v>
      </c>
      <c r="AR200" s="140" t="s">
        <v>232</v>
      </c>
      <c r="AT200" s="140" t="s">
        <v>227</v>
      </c>
      <c r="AU200" s="140" t="s">
        <v>233</v>
      </c>
      <c r="AY200" s="18" t="s">
        <v>223</v>
      </c>
      <c r="BE200" s="141">
        <f>IF(N200="základní",J200,0)</f>
        <v>0</v>
      </c>
      <c r="BF200" s="141">
        <f>IF(N200="snížená",J200,0)</f>
        <v>0</v>
      </c>
      <c r="BG200" s="141">
        <f>IF(N200="zákl. přenesená",J200,0)</f>
        <v>0</v>
      </c>
      <c r="BH200" s="141">
        <f>IF(N200="sníž. přenesená",J200,0)</f>
        <v>0</v>
      </c>
      <c r="BI200" s="141">
        <f>IF(N200="nulová",J200,0)</f>
        <v>0</v>
      </c>
      <c r="BJ200" s="18" t="s">
        <v>84</v>
      </c>
      <c r="BK200" s="141">
        <f>ROUND(I200*H200,2)</f>
        <v>0</v>
      </c>
      <c r="BL200" s="18" t="s">
        <v>232</v>
      </c>
      <c r="BM200" s="140" t="s">
        <v>1113</v>
      </c>
    </row>
    <row r="201" spans="2:65" s="13" customFormat="1" ht="11.25">
      <c r="B201" s="149"/>
      <c r="D201" s="143" t="s">
        <v>249</v>
      </c>
      <c r="E201" s="150" t="s">
        <v>19</v>
      </c>
      <c r="F201" s="151" t="s">
        <v>1114</v>
      </c>
      <c r="H201" s="152">
        <v>42.46</v>
      </c>
      <c r="I201" s="153"/>
      <c r="L201" s="149"/>
      <c r="M201" s="154"/>
      <c r="T201" s="155"/>
      <c r="AT201" s="150" t="s">
        <v>249</v>
      </c>
      <c r="AU201" s="150" t="s">
        <v>233</v>
      </c>
      <c r="AV201" s="13" t="s">
        <v>87</v>
      </c>
      <c r="AW201" s="13" t="s">
        <v>37</v>
      </c>
      <c r="AX201" s="13" t="s">
        <v>84</v>
      </c>
      <c r="AY201" s="150" t="s">
        <v>223</v>
      </c>
    </row>
    <row r="202" spans="2:65" s="1" customFormat="1" ht="44.25" customHeight="1">
      <c r="B202" s="34"/>
      <c r="C202" s="129" t="s">
        <v>397</v>
      </c>
      <c r="D202" s="129" t="s">
        <v>227</v>
      </c>
      <c r="E202" s="130" t="s">
        <v>793</v>
      </c>
      <c r="F202" s="131" t="s">
        <v>794</v>
      </c>
      <c r="G202" s="132" t="s">
        <v>265</v>
      </c>
      <c r="H202" s="133">
        <v>4.0000000000000001E-3</v>
      </c>
      <c r="I202" s="134"/>
      <c r="J202" s="135">
        <f>ROUND(I202*H202,2)</f>
        <v>0</v>
      </c>
      <c r="K202" s="131" t="s">
        <v>272</v>
      </c>
      <c r="L202" s="34"/>
      <c r="M202" s="136" t="s">
        <v>19</v>
      </c>
      <c r="N202" s="137" t="s">
        <v>47</v>
      </c>
      <c r="P202" s="138">
        <f>O202*H202</f>
        <v>0</v>
      </c>
      <c r="Q202" s="138">
        <v>0</v>
      </c>
      <c r="R202" s="138">
        <f>Q202*H202</f>
        <v>0</v>
      </c>
      <c r="S202" s="138">
        <v>0</v>
      </c>
      <c r="T202" s="139">
        <f>S202*H202</f>
        <v>0</v>
      </c>
      <c r="AR202" s="140" t="s">
        <v>232</v>
      </c>
      <c r="AT202" s="140" t="s">
        <v>227</v>
      </c>
      <c r="AU202" s="140" t="s">
        <v>233</v>
      </c>
      <c r="AY202" s="18" t="s">
        <v>223</v>
      </c>
      <c r="BE202" s="141">
        <f>IF(N202="základní",J202,0)</f>
        <v>0</v>
      </c>
      <c r="BF202" s="141">
        <f>IF(N202="snížená",J202,0)</f>
        <v>0</v>
      </c>
      <c r="BG202" s="141">
        <f>IF(N202="zákl. přenesená",J202,0)</f>
        <v>0</v>
      </c>
      <c r="BH202" s="141">
        <f>IF(N202="sníž. přenesená",J202,0)</f>
        <v>0</v>
      </c>
      <c r="BI202" s="141">
        <f>IF(N202="nulová",J202,0)</f>
        <v>0</v>
      </c>
      <c r="BJ202" s="18" t="s">
        <v>84</v>
      </c>
      <c r="BK202" s="141">
        <f>ROUND(I202*H202,2)</f>
        <v>0</v>
      </c>
      <c r="BL202" s="18" t="s">
        <v>232</v>
      </c>
      <c r="BM202" s="140" t="s">
        <v>795</v>
      </c>
    </row>
    <row r="203" spans="2:65" s="1" customFormat="1" ht="11.25">
      <c r="B203" s="34"/>
      <c r="D203" s="163" t="s">
        <v>274</v>
      </c>
      <c r="F203" s="164" t="s">
        <v>796</v>
      </c>
      <c r="I203" s="165"/>
      <c r="L203" s="34"/>
      <c r="M203" s="184"/>
      <c r="N203" s="185"/>
      <c r="O203" s="185"/>
      <c r="P203" s="185"/>
      <c r="Q203" s="185"/>
      <c r="R203" s="185"/>
      <c r="S203" s="185"/>
      <c r="T203" s="186"/>
      <c r="AT203" s="18" t="s">
        <v>274</v>
      </c>
      <c r="AU203" s="18" t="s">
        <v>233</v>
      </c>
    </row>
    <row r="204" spans="2:65" s="1" customFormat="1" ht="6.95" customHeight="1">
      <c r="B204" s="43"/>
      <c r="C204" s="44"/>
      <c r="D204" s="44"/>
      <c r="E204" s="44"/>
      <c r="F204" s="44"/>
      <c r="G204" s="44"/>
      <c r="H204" s="44"/>
      <c r="I204" s="44"/>
      <c r="J204" s="44"/>
      <c r="K204" s="44"/>
      <c r="L204" s="34"/>
    </row>
  </sheetData>
  <sheetProtection algorithmName="SHA-512" hashValue="BTG+MIH5LlkJr2PgPm+hWOPOcenbN4kteHsnjueO5RQaU1pKOdDXg870YR8/Yc/wwxFYou2clqif/aeFrBLUvg==" saltValue="Xhx9W16s8lSrLGHWh2xGZctEx/0fGaMB38VrV1/SrsvU1nQsMr6nmRXlqrvOnMREinIwA1FeIl+l3MEcBIBsig==" spinCount="100000" sheet="1" objects="1" scenarios="1" formatColumns="0" formatRows="0" autoFilter="0"/>
  <autoFilter ref="C90:K203" xr:uid="{00000000-0009-0000-0000-000004000000}"/>
  <mergeCells count="9">
    <mergeCell ref="E50:H50"/>
    <mergeCell ref="E81:H81"/>
    <mergeCell ref="E83:H83"/>
    <mergeCell ref="L2:V2"/>
    <mergeCell ref="E7:H7"/>
    <mergeCell ref="E9:H9"/>
    <mergeCell ref="E18:H18"/>
    <mergeCell ref="E27:H27"/>
    <mergeCell ref="E48:H48"/>
  </mergeCells>
  <hyperlinks>
    <hyperlink ref="F104" r:id="rId1" xr:uid="{00000000-0004-0000-0400-000000000000}"/>
    <hyperlink ref="F111" r:id="rId2" xr:uid="{00000000-0004-0000-0400-000001000000}"/>
    <hyperlink ref="F128" r:id="rId3" xr:uid="{00000000-0004-0000-0400-000002000000}"/>
    <hyperlink ref="F134" r:id="rId4" xr:uid="{00000000-0004-0000-0400-000003000000}"/>
    <hyperlink ref="F140" r:id="rId5" xr:uid="{00000000-0004-0000-0400-000004000000}"/>
    <hyperlink ref="F146" r:id="rId6" xr:uid="{00000000-0004-0000-0400-000005000000}"/>
    <hyperlink ref="F150" r:id="rId7" xr:uid="{00000000-0004-0000-0400-000006000000}"/>
    <hyperlink ref="F155" r:id="rId8" xr:uid="{00000000-0004-0000-0400-000007000000}"/>
    <hyperlink ref="F160" r:id="rId9" xr:uid="{00000000-0004-0000-0400-000008000000}"/>
    <hyperlink ref="F163" r:id="rId10" xr:uid="{00000000-0004-0000-0400-000009000000}"/>
    <hyperlink ref="F166" r:id="rId11" xr:uid="{00000000-0004-0000-0400-00000A000000}"/>
    <hyperlink ref="F170" r:id="rId12" xr:uid="{00000000-0004-0000-0400-00000B000000}"/>
    <hyperlink ref="F181" r:id="rId13" xr:uid="{00000000-0004-0000-0400-00000C000000}"/>
    <hyperlink ref="F186" r:id="rId14" xr:uid="{00000000-0004-0000-0400-00000D000000}"/>
    <hyperlink ref="F191" r:id="rId15" xr:uid="{00000000-0004-0000-0400-00000E000000}"/>
    <hyperlink ref="F203" r:id="rId16" xr:uid="{00000000-0004-0000-0400-00000F000000}"/>
  </hyperlinks>
  <pageMargins left="0.39370078740157483" right="0.39370078740157483" top="0.39370078740157483" bottom="0.39370078740157483" header="0" footer="0"/>
  <pageSetup paperSize="9" scale="76" fitToHeight="0" orientation="portrait" r:id="rId17"/>
  <headerFooter>
    <oddFooter>&amp;CStrana &amp;P z &amp;N</oddFooter>
  </headerFooter>
  <drawing r:id="rId1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7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100</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1115</v>
      </c>
      <c r="F9" s="322"/>
      <c r="G9" s="322"/>
      <c r="H9" s="322"/>
      <c r="L9" s="34"/>
    </row>
    <row r="10" spans="2:46" s="1" customFormat="1" ht="11.25">
      <c r="B10" s="34"/>
      <c r="L10" s="34"/>
    </row>
    <row r="11" spans="2:46" s="1" customFormat="1" ht="12" customHeight="1">
      <c r="B11" s="34"/>
      <c r="D11" s="28" t="s">
        <v>18</v>
      </c>
      <c r="F11" s="26" t="s">
        <v>86</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ROUNDUP(J90,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ROUNDUP((SUM(BE90:BE173)),  2)</f>
        <v>0</v>
      </c>
      <c r="I33" s="91">
        <v>0.21</v>
      </c>
      <c r="J33" s="90">
        <f>ROUNDUP(((SUM(BE90:BE173))*I33),  2)</f>
        <v>0</v>
      </c>
      <c r="L33" s="34"/>
    </row>
    <row r="34" spans="2:12" s="1" customFormat="1" ht="14.45" customHeight="1">
      <c r="B34" s="34"/>
      <c r="E34" s="28" t="s">
        <v>48</v>
      </c>
      <c r="F34" s="90">
        <f>ROUNDUP((SUM(BF90:BF173)),  2)</f>
        <v>0</v>
      </c>
      <c r="I34" s="91">
        <v>0.12</v>
      </c>
      <c r="J34" s="90">
        <f>ROUNDUP(((SUM(BF90:BF173))*I34),  2)</f>
        <v>0</v>
      </c>
      <c r="L34" s="34"/>
    </row>
    <row r="35" spans="2:12" s="1" customFormat="1" ht="14.45" hidden="1" customHeight="1">
      <c r="B35" s="34"/>
      <c r="E35" s="28" t="s">
        <v>49</v>
      </c>
      <c r="F35" s="90">
        <f>ROUNDUP((SUM(BG90:BG173)),  2)</f>
        <v>0</v>
      </c>
      <c r="I35" s="91">
        <v>0.21</v>
      </c>
      <c r="J35" s="90">
        <f>0</f>
        <v>0</v>
      </c>
      <c r="L35" s="34"/>
    </row>
    <row r="36" spans="2:12" s="1" customFormat="1" ht="14.45" hidden="1" customHeight="1">
      <c r="B36" s="34"/>
      <c r="E36" s="28" t="s">
        <v>50</v>
      </c>
      <c r="F36" s="90">
        <f>ROUNDUP((SUM(BH90:BH173)),  2)</f>
        <v>0</v>
      </c>
      <c r="I36" s="91">
        <v>0.12</v>
      </c>
      <c r="J36" s="90">
        <f>0</f>
        <v>0</v>
      </c>
      <c r="L36" s="34"/>
    </row>
    <row r="37" spans="2:12" s="1" customFormat="1" ht="14.45" hidden="1" customHeight="1">
      <c r="B37" s="34"/>
      <c r="E37" s="28" t="s">
        <v>51</v>
      </c>
      <c r="F37" s="90">
        <f>ROUNDUP((SUM(BI90:BI173)),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SO 121.1.2 - SO 121.1.2 - Zastávky Lesní závod (100% SÚS)</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J90</f>
        <v>0</v>
      </c>
      <c r="L59" s="34"/>
      <c r="AU59" s="18" t="s">
        <v>186</v>
      </c>
    </row>
    <row r="60" spans="2:47" s="8" customFormat="1" ht="24.95" customHeight="1">
      <c r="B60" s="101"/>
      <c r="D60" s="102" t="s">
        <v>187</v>
      </c>
      <c r="E60" s="103"/>
      <c r="F60" s="103"/>
      <c r="G60" s="103"/>
      <c r="H60" s="103"/>
      <c r="I60" s="103"/>
      <c r="J60" s="104">
        <f>J91</f>
        <v>0</v>
      </c>
      <c r="L60" s="101"/>
    </row>
    <row r="61" spans="2:47" s="9" customFormat="1" ht="19.899999999999999" customHeight="1">
      <c r="B61" s="105"/>
      <c r="D61" s="106" t="s">
        <v>188</v>
      </c>
      <c r="E61" s="107"/>
      <c r="F61" s="107"/>
      <c r="G61" s="107"/>
      <c r="H61" s="107"/>
      <c r="I61" s="107"/>
      <c r="J61" s="108">
        <f>J92</f>
        <v>0</v>
      </c>
      <c r="L61" s="105"/>
    </row>
    <row r="62" spans="2:47" s="9" customFormat="1" ht="14.85" customHeight="1">
      <c r="B62" s="105"/>
      <c r="D62" s="106" t="s">
        <v>189</v>
      </c>
      <c r="E62" s="107"/>
      <c r="F62" s="107"/>
      <c r="G62" s="107"/>
      <c r="H62" s="107"/>
      <c r="I62" s="107"/>
      <c r="J62" s="108">
        <f>J93</f>
        <v>0</v>
      </c>
      <c r="L62" s="105"/>
    </row>
    <row r="63" spans="2:47" s="9" customFormat="1" ht="14.85" customHeight="1">
      <c r="B63" s="105"/>
      <c r="D63" s="106" t="s">
        <v>190</v>
      </c>
      <c r="E63" s="107"/>
      <c r="F63" s="107"/>
      <c r="G63" s="107"/>
      <c r="H63" s="107"/>
      <c r="I63" s="107"/>
      <c r="J63" s="108">
        <f>J106</f>
        <v>0</v>
      </c>
      <c r="L63" s="105"/>
    </row>
    <row r="64" spans="2:47" s="9" customFormat="1" ht="19.899999999999999" customHeight="1">
      <c r="B64" s="105"/>
      <c r="D64" s="106" t="s">
        <v>192</v>
      </c>
      <c r="E64" s="107"/>
      <c r="F64" s="107"/>
      <c r="G64" s="107"/>
      <c r="H64" s="107"/>
      <c r="I64" s="107"/>
      <c r="J64" s="108">
        <f>J125</f>
        <v>0</v>
      </c>
      <c r="L64" s="105"/>
    </row>
    <row r="65" spans="2:12" s="9" customFormat="1" ht="14.85" customHeight="1">
      <c r="B65" s="105"/>
      <c r="D65" s="106" t="s">
        <v>193</v>
      </c>
      <c r="E65" s="107"/>
      <c r="F65" s="107"/>
      <c r="G65" s="107"/>
      <c r="H65" s="107"/>
      <c r="I65" s="107"/>
      <c r="J65" s="108">
        <f>J126</f>
        <v>0</v>
      </c>
      <c r="L65" s="105"/>
    </row>
    <row r="66" spans="2:12" s="9" customFormat="1" ht="14.85" customHeight="1">
      <c r="B66" s="105"/>
      <c r="D66" s="106" t="s">
        <v>197</v>
      </c>
      <c r="E66" s="107"/>
      <c r="F66" s="107"/>
      <c r="G66" s="107"/>
      <c r="H66" s="107"/>
      <c r="I66" s="107"/>
      <c r="J66" s="108">
        <f>J139</f>
        <v>0</v>
      </c>
      <c r="L66" s="105"/>
    </row>
    <row r="67" spans="2:12" s="9" customFormat="1" ht="19.899999999999999" customHeight="1">
      <c r="B67" s="105"/>
      <c r="D67" s="106" t="s">
        <v>202</v>
      </c>
      <c r="E67" s="107"/>
      <c r="F67" s="107"/>
      <c r="G67" s="107"/>
      <c r="H67" s="107"/>
      <c r="I67" s="107"/>
      <c r="J67" s="108">
        <f>J143</f>
        <v>0</v>
      </c>
      <c r="L67" s="105"/>
    </row>
    <row r="68" spans="2:12" s="9" customFormat="1" ht="14.85" customHeight="1">
      <c r="B68" s="105"/>
      <c r="D68" s="106" t="s">
        <v>203</v>
      </c>
      <c r="E68" s="107"/>
      <c r="F68" s="107"/>
      <c r="G68" s="107"/>
      <c r="H68" s="107"/>
      <c r="I68" s="107"/>
      <c r="J68" s="108">
        <f>J144</f>
        <v>0</v>
      </c>
      <c r="L68" s="105"/>
    </row>
    <row r="69" spans="2:12" s="9" customFormat="1" ht="14.85" customHeight="1">
      <c r="B69" s="105"/>
      <c r="D69" s="106" t="s">
        <v>205</v>
      </c>
      <c r="E69" s="107"/>
      <c r="F69" s="107"/>
      <c r="G69" s="107"/>
      <c r="H69" s="107"/>
      <c r="I69" s="107"/>
      <c r="J69" s="108">
        <f>J155</f>
        <v>0</v>
      </c>
      <c r="L69" s="105"/>
    </row>
    <row r="70" spans="2:12" s="9" customFormat="1" ht="14.85" customHeight="1">
      <c r="B70" s="105"/>
      <c r="D70" s="106" t="s">
        <v>207</v>
      </c>
      <c r="E70" s="107"/>
      <c r="F70" s="107"/>
      <c r="G70" s="107"/>
      <c r="H70" s="107"/>
      <c r="I70" s="107"/>
      <c r="J70" s="108">
        <f>J165</f>
        <v>0</v>
      </c>
      <c r="L70" s="105"/>
    </row>
    <row r="71" spans="2:12" s="1" customFormat="1" ht="21.75" customHeight="1">
      <c r="B71" s="34"/>
      <c r="L71" s="34"/>
    </row>
    <row r="72" spans="2:12" s="1" customFormat="1" ht="6.95" customHeight="1">
      <c r="B72" s="43"/>
      <c r="C72" s="44"/>
      <c r="D72" s="44"/>
      <c r="E72" s="44"/>
      <c r="F72" s="44"/>
      <c r="G72" s="44"/>
      <c r="H72" s="44"/>
      <c r="I72" s="44"/>
      <c r="J72" s="44"/>
      <c r="K72" s="44"/>
      <c r="L72" s="34"/>
    </row>
    <row r="76" spans="2:12" s="1" customFormat="1" ht="6.95" customHeight="1">
      <c r="B76" s="45"/>
      <c r="C76" s="46"/>
      <c r="D76" s="46"/>
      <c r="E76" s="46"/>
      <c r="F76" s="46"/>
      <c r="G76" s="46"/>
      <c r="H76" s="46"/>
      <c r="I76" s="46"/>
      <c r="J76" s="46"/>
      <c r="K76" s="46"/>
      <c r="L76" s="34"/>
    </row>
    <row r="77" spans="2:12" s="1" customFormat="1" ht="24.95" customHeight="1">
      <c r="B77" s="34"/>
      <c r="C77" s="22" t="s">
        <v>208</v>
      </c>
      <c r="L77" s="34"/>
    </row>
    <row r="78" spans="2:12" s="1" customFormat="1" ht="6.95" customHeight="1">
      <c r="B78" s="34"/>
      <c r="L78" s="34"/>
    </row>
    <row r="79" spans="2:12" s="1" customFormat="1" ht="12" customHeight="1">
      <c r="B79" s="34"/>
      <c r="C79" s="28" t="s">
        <v>16</v>
      </c>
      <c r="L79" s="34"/>
    </row>
    <row r="80" spans="2:12" s="1" customFormat="1" ht="16.5" customHeight="1">
      <c r="B80" s="34"/>
      <c r="E80" s="320" t="str">
        <f>E7</f>
        <v>II/231 Rekonstrukce ul. 28.října, II.část</v>
      </c>
      <c r="F80" s="321"/>
      <c r="G80" s="321"/>
      <c r="H80" s="321"/>
      <c r="L80" s="34"/>
    </row>
    <row r="81" spans="2:65" s="1" customFormat="1" ht="12" customHeight="1">
      <c r="B81" s="34"/>
      <c r="C81" s="28" t="s">
        <v>180</v>
      </c>
      <c r="L81" s="34"/>
    </row>
    <row r="82" spans="2:65" s="1" customFormat="1" ht="30" customHeight="1">
      <c r="B82" s="34"/>
      <c r="E82" s="315" t="str">
        <f>E9</f>
        <v>SO 121.1.2 - SO 121.1.2 - Zastávky Lesní závod (100% SÚS)</v>
      </c>
      <c r="F82" s="322"/>
      <c r="G82" s="322"/>
      <c r="H82" s="322"/>
      <c r="L82" s="34"/>
    </row>
    <row r="83" spans="2:65" s="1" customFormat="1" ht="6.95" customHeight="1">
      <c r="B83" s="34"/>
      <c r="L83" s="34"/>
    </row>
    <row r="84" spans="2:65" s="1" customFormat="1" ht="12" customHeight="1">
      <c r="B84" s="34"/>
      <c r="C84" s="28" t="s">
        <v>21</v>
      </c>
      <c r="F84" s="26" t="str">
        <f>F12</f>
        <v xml:space="preserve"> </v>
      </c>
      <c r="I84" s="28" t="s">
        <v>23</v>
      </c>
      <c r="J84" s="51" t="str">
        <f>IF(J12="","",J12)</f>
        <v>1. 10. 2024</v>
      </c>
      <c r="L84" s="34"/>
    </row>
    <row r="85" spans="2:65" s="1" customFormat="1" ht="6.95" customHeight="1">
      <c r="B85" s="34"/>
      <c r="L85" s="34"/>
    </row>
    <row r="86" spans="2:65" s="1" customFormat="1" ht="15.2" customHeight="1">
      <c r="B86" s="34"/>
      <c r="C86" s="28" t="s">
        <v>29</v>
      </c>
      <c r="F86" s="26" t="str">
        <f>E15</f>
        <v>Statutární město Plzeň+ SÚS Plzeňského kraje, p.o.</v>
      </c>
      <c r="I86" s="28" t="s">
        <v>35</v>
      </c>
      <c r="J86" s="32" t="str">
        <f>E21</f>
        <v>PSDS s.r.o.</v>
      </c>
      <c r="L86" s="34"/>
    </row>
    <row r="87" spans="2:65" s="1" customFormat="1" ht="15.2" customHeight="1">
      <c r="B87" s="34"/>
      <c r="C87" s="28" t="s">
        <v>33</v>
      </c>
      <c r="F87" s="26" t="str">
        <f>IF(E18="","",E18)</f>
        <v>Vyplň údaj</v>
      </c>
      <c r="I87" s="28" t="s">
        <v>38</v>
      </c>
      <c r="J87" s="32" t="str">
        <f>E24</f>
        <v xml:space="preserve"> </v>
      </c>
      <c r="L87" s="34"/>
    </row>
    <row r="88" spans="2:65" s="1" customFormat="1" ht="10.35" customHeight="1">
      <c r="B88" s="34"/>
      <c r="L88" s="34"/>
    </row>
    <row r="89" spans="2:65" s="10" customFormat="1" ht="29.25" customHeight="1">
      <c r="B89" s="109"/>
      <c r="C89" s="110" t="s">
        <v>209</v>
      </c>
      <c r="D89" s="111" t="s">
        <v>61</v>
      </c>
      <c r="E89" s="111" t="s">
        <v>57</v>
      </c>
      <c r="F89" s="111" t="s">
        <v>58</v>
      </c>
      <c r="G89" s="111" t="s">
        <v>210</v>
      </c>
      <c r="H89" s="111" t="s">
        <v>211</v>
      </c>
      <c r="I89" s="111" t="s">
        <v>212</v>
      </c>
      <c r="J89" s="111" t="s">
        <v>185</v>
      </c>
      <c r="K89" s="112" t="s">
        <v>213</v>
      </c>
      <c r="L89" s="109"/>
      <c r="M89" s="58" t="s">
        <v>19</v>
      </c>
      <c r="N89" s="59" t="s">
        <v>46</v>
      </c>
      <c r="O89" s="59" t="s">
        <v>214</v>
      </c>
      <c r="P89" s="59" t="s">
        <v>215</v>
      </c>
      <c r="Q89" s="59" t="s">
        <v>216</v>
      </c>
      <c r="R89" s="59" t="s">
        <v>217</v>
      </c>
      <c r="S89" s="59" t="s">
        <v>218</v>
      </c>
      <c r="T89" s="60" t="s">
        <v>219</v>
      </c>
    </row>
    <row r="90" spans="2:65" s="1" customFormat="1" ht="22.9" customHeight="1">
      <c r="B90" s="34"/>
      <c r="C90" s="63" t="s">
        <v>220</v>
      </c>
      <c r="J90" s="113">
        <f>BK90</f>
        <v>0</v>
      </c>
      <c r="L90" s="34"/>
      <c r="M90" s="61"/>
      <c r="N90" s="52"/>
      <c r="O90" s="52"/>
      <c r="P90" s="114">
        <f>P91</f>
        <v>0</v>
      </c>
      <c r="Q90" s="52"/>
      <c r="R90" s="114">
        <f>R91</f>
        <v>2.3E-3</v>
      </c>
      <c r="S90" s="52"/>
      <c r="T90" s="115">
        <f>T91</f>
        <v>45.484999999999999</v>
      </c>
      <c r="AT90" s="18" t="s">
        <v>75</v>
      </c>
      <c r="AU90" s="18" t="s">
        <v>186</v>
      </c>
      <c r="BK90" s="116">
        <f>BK91</f>
        <v>0</v>
      </c>
    </row>
    <row r="91" spans="2:65" s="11" customFormat="1" ht="25.9" customHeight="1">
      <c r="B91" s="117"/>
      <c r="D91" s="118" t="s">
        <v>75</v>
      </c>
      <c r="E91" s="119" t="s">
        <v>221</v>
      </c>
      <c r="F91" s="119" t="s">
        <v>222</v>
      </c>
      <c r="I91" s="120"/>
      <c r="J91" s="121">
        <f>BK91</f>
        <v>0</v>
      </c>
      <c r="L91" s="117"/>
      <c r="M91" s="122"/>
      <c r="P91" s="123">
        <f>P92+P125+P143</f>
        <v>0</v>
      </c>
      <c r="R91" s="123">
        <f>R92+R125+R143</f>
        <v>2.3E-3</v>
      </c>
      <c r="T91" s="124">
        <f>T92+T125+T143</f>
        <v>45.484999999999999</v>
      </c>
      <c r="AR91" s="118" t="s">
        <v>84</v>
      </c>
      <c r="AT91" s="125" t="s">
        <v>75</v>
      </c>
      <c r="AU91" s="125" t="s">
        <v>76</v>
      </c>
      <c r="AY91" s="118" t="s">
        <v>223</v>
      </c>
      <c r="BK91" s="126">
        <f>BK92+BK125+BK143</f>
        <v>0</v>
      </c>
    </row>
    <row r="92" spans="2:65" s="11" customFormat="1" ht="22.9" customHeight="1">
      <c r="B92" s="117"/>
      <c r="D92" s="118" t="s">
        <v>75</v>
      </c>
      <c r="E92" s="127" t="s">
        <v>84</v>
      </c>
      <c r="F92" s="127" t="s">
        <v>224</v>
      </c>
      <c r="I92" s="120"/>
      <c r="J92" s="128">
        <f>BK92</f>
        <v>0</v>
      </c>
      <c r="L92" s="117"/>
      <c r="M92" s="122"/>
      <c r="P92" s="123">
        <f>P93+P106</f>
        <v>0</v>
      </c>
      <c r="R92" s="123">
        <f>R93+R106</f>
        <v>0</v>
      </c>
      <c r="T92" s="124">
        <f>T93+T106</f>
        <v>0</v>
      </c>
      <c r="AR92" s="118" t="s">
        <v>84</v>
      </c>
      <c r="AT92" s="125" t="s">
        <v>75</v>
      </c>
      <c r="AU92" s="125" t="s">
        <v>84</v>
      </c>
      <c r="AY92" s="118" t="s">
        <v>223</v>
      </c>
      <c r="BK92" s="126">
        <f>BK93+BK106</f>
        <v>0</v>
      </c>
    </row>
    <row r="93" spans="2:65" s="11" customFormat="1" ht="20.85" customHeight="1">
      <c r="B93" s="117"/>
      <c r="D93" s="118" t="s">
        <v>75</v>
      </c>
      <c r="E93" s="127" t="s">
        <v>225</v>
      </c>
      <c r="F93" s="127" t="s">
        <v>226</v>
      </c>
      <c r="I93" s="120"/>
      <c r="J93" s="128">
        <f>BK93</f>
        <v>0</v>
      </c>
      <c r="L93" s="117"/>
      <c r="M93" s="122"/>
      <c r="P93" s="123">
        <f>SUM(P94:P105)</f>
        <v>0</v>
      </c>
      <c r="R93" s="123">
        <f>SUM(R94:R105)</f>
        <v>0</v>
      </c>
      <c r="T93" s="124">
        <f>SUM(T94:T105)</f>
        <v>0</v>
      </c>
      <c r="AR93" s="118" t="s">
        <v>84</v>
      </c>
      <c r="AT93" s="125" t="s">
        <v>75</v>
      </c>
      <c r="AU93" s="125" t="s">
        <v>87</v>
      </c>
      <c r="AY93" s="118" t="s">
        <v>223</v>
      </c>
      <c r="BK93" s="126">
        <f>SUM(BK94:BK105)</f>
        <v>0</v>
      </c>
    </row>
    <row r="94" spans="2:65" s="1" customFormat="1" ht="66.75" customHeight="1">
      <c r="B94" s="34"/>
      <c r="C94" s="129" t="s">
        <v>84</v>
      </c>
      <c r="D94" s="129" t="s">
        <v>227</v>
      </c>
      <c r="E94" s="130" t="s">
        <v>245</v>
      </c>
      <c r="F94" s="131" t="s">
        <v>246</v>
      </c>
      <c r="G94" s="132" t="s">
        <v>247</v>
      </c>
      <c r="H94" s="133">
        <v>40.435000000000002</v>
      </c>
      <c r="I94" s="134"/>
      <c r="J94" s="135">
        <f>ROUND(I94*H94,2)</f>
        <v>0</v>
      </c>
      <c r="K94" s="131" t="s">
        <v>231</v>
      </c>
      <c r="L94" s="34"/>
      <c r="M94" s="136" t="s">
        <v>19</v>
      </c>
      <c r="N94" s="137" t="s">
        <v>47</v>
      </c>
      <c r="P94" s="138">
        <f>O94*H94</f>
        <v>0</v>
      </c>
      <c r="Q94" s="138">
        <v>0</v>
      </c>
      <c r="R94" s="138">
        <f>Q94*H94</f>
        <v>0</v>
      </c>
      <c r="S94" s="138">
        <v>0</v>
      </c>
      <c r="T94" s="139">
        <f>S94*H94</f>
        <v>0</v>
      </c>
      <c r="AR94" s="140" t="s">
        <v>232</v>
      </c>
      <c r="AT94" s="140" t="s">
        <v>227</v>
      </c>
      <c r="AU94" s="140" t="s">
        <v>233</v>
      </c>
      <c r="AY94" s="18" t="s">
        <v>223</v>
      </c>
      <c r="BE94" s="141">
        <f>IF(N94="základní",J94,0)</f>
        <v>0</v>
      </c>
      <c r="BF94" s="141">
        <f>IF(N94="snížená",J94,0)</f>
        <v>0</v>
      </c>
      <c r="BG94" s="141">
        <f>IF(N94="zákl. přenesená",J94,0)</f>
        <v>0</v>
      </c>
      <c r="BH94" s="141">
        <f>IF(N94="sníž. přenesená",J94,0)</f>
        <v>0</v>
      </c>
      <c r="BI94" s="141">
        <f>IF(N94="nulová",J94,0)</f>
        <v>0</v>
      </c>
      <c r="BJ94" s="18" t="s">
        <v>84</v>
      </c>
      <c r="BK94" s="141">
        <f>ROUND(I94*H94,2)</f>
        <v>0</v>
      </c>
      <c r="BL94" s="18" t="s">
        <v>232</v>
      </c>
      <c r="BM94" s="140" t="s">
        <v>1116</v>
      </c>
    </row>
    <row r="95" spans="2:65" s="12" customFormat="1" ht="11.25">
      <c r="B95" s="142"/>
      <c r="D95" s="143" t="s">
        <v>249</v>
      </c>
      <c r="E95" s="144" t="s">
        <v>19</v>
      </c>
      <c r="F95" s="145" t="s">
        <v>250</v>
      </c>
      <c r="H95" s="144" t="s">
        <v>19</v>
      </c>
      <c r="I95" s="146"/>
      <c r="L95" s="142"/>
      <c r="M95" s="147"/>
      <c r="T95" s="148"/>
      <c r="AT95" s="144" t="s">
        <v>249</v>
      </c>
      <c r="AU95" s="144" t="s">
        <v>233</v>
      </c>
      <c r="AV95" s="12" t="s">
        <v>84</v>
      </c>
      <c r="AW95" s="12" t="s">
        <v>37</v>
      </c>
      <c r="AX95" s="12" t="s">
        <v>76</v>
      </c>
      <c r="AY95" s="144" t="s">
        <v>223</v>
      </c>
    </row>
    <row r="96" spans="2:65" s="13" customFormat="1" ht="11.25">
      <c r="B96" s="149"/>
      <c r="D96" s="143" t="s">
        <v>249</v>
      </c>
      <c r="E96" s="150" t="s">
        <v>19</v>
      </c>
      <c r="F96" s="151" t="s">
        <v>1117</v>
      </c>
      <c r="H96" s="152">
        <v>40.435000000000002</v>
      </c>
      <c r="I96" s="153"/>
      <c r="L96" s="149"/>
      <c r="M96" s="154"/>
      <c r="T96" s="155"/>
      <c r="AT96" s="150" t="s">
        <v>249</v>
      </c>
      <c r="AU96" s="150" t="s">
        <v>233</v>
      </c>
      <c r="AV96" s="13" t="s">
        <v>87</v>
      </c>
      <c r="AW96" s="13" t="s">
        <v>37</v>
      </c>
      <c r="AX96" s="13" t="s">
        <v>84</v>
      </c>
      <c r="AY96" s="150" t="s">
        <v>223</v>
      </c>
    </row>
    <row r="97" spans="2:65" s="1" customFormat="1" ht="66.75" customHeight="1">
      <c r="B97" s="34"/>
      <c r="C97" s="129" t="s">
        <v>87</v>
      </c>
      <c r="D97" s="129" t="s">
        <v>227</v>
      </c>
      <c r="E97" s="130" t="s">
        <v>255</v>
      </c>
      <c r="F97" s="131" t="s">
        <v>256</v>
      </c>
      <c r="G97" s="132" t="s">
        <v>247</v>
      </c>
      <c r="H97" s="133">
        <v>16.567</v>
      </c>
      <c r="I97" s="134"/>
      <c r="J97" s="135">
        <f>ROUND(I97*H97,2)</f>
        <v>0</v>
      </c>
      <c r="K97" s="131" t="s">
        <v>19</v>
      </c>
      <c r="L97" s="34"/>
      <c r="M97" s="136" t="s">
        <v>19</v>
      </c>
      <c r="N97" s="137" t="s">
        <v>47</v>
      </c>
      <c r="P97" s="138">
        <f>O97*H97</f>
        <v>0</v>
      </c>
      <c r="Q97" s="138">
        <v>0</v>
      </c>
      <c r="R97" s="138">
        <f>Q97*H97</f>
        <v>0</v>
      </c>
      <c r="S97" s="138">
        <v>0</v>
      </c>
      <c r="T97" s="139">
        <f>S97*H97</f>
        <v>0</v>
      </c>
      <c r="AR97" s="140" t="s">
        <v>232</v>
      </c>
      <c r="AT97" s="140" t="s">
        <v>227</v>
      </c>
      <c r="AU97" s="140" t="s">
        <v>233</v>
      </c>
      <c r="AY97" s="18" t="s">
        <v>223</v>
      </c>
      <c r="BE97" s="141">
        <f>IF(N97="základní",J97,0)</f>
        <v>0</v>
      </c>
      <c r="BF97" s="141">
        <f>IF(N97="snížená",J97,0)</f>
        <v>0</v>
      </c>
      <c r="BG97" s="141">
        <f>IF(N97="zákl. přenesená",J97,0)</f>
        <v>0</v>
      </c>
      <c r="BH97" s="141">
        <f>IF(N97="sníž. přenesená",J97,0)</f>
        <v>0</v>
      </c>
      <c r="BI97" s="141">
        <f>IF(N97="nulová",J97,0)</f>
        <v>0</v>
      </c>
      <c r="BJ97" s="18" t="s">
        <v>84</v>
      </c>
      <c r="BK97" s="141">
        <f>ROUND(I97*H97,2)</f>
        <v>0</v>
      </c>
      <c r="BL97" s="18" t="s">
        <v>232</v>
      </c>
      <c r="BM97" s="140" t="s">
        <v>1118</v>
      </c>
    </row>
    <row r="98" spans="2:65" s="12" customFormat="1" ht="11.25">
      <c r="B98" s="142"/>
      <c r="D98" s="143" t="s">
        <v>249</v>
      </c>
      <c r="E98" s="144" t="s">
        <v>19</v>
      </c>
      <c r="F98" s="145" t="s">
        <v>258</v>
      </c>
      <c r="H98" s="144" t="s">
        <v>19</v>
      </c>
      <c r="I98" s="146"/>
      <c r="L98" s="142"/>
      <c r="M98" s="147"/>
      <c r="T98" s="148"/>
      <c r="AT98" s="144" t="s">
        <v>249</v>
      </c>
      <c r="AU98" s="144" t="s">
        <v>233</v>
      </c>
      <c r="AV98" s="12" t="s">
        <v>84</v>
      </c>
      <c r="AW98" s="12" t="s">
        <v>37</v>
      </c>
      <c r="AX98" s="12" t="s">
        <v>76</v>
      </c>
      <c r="AY98" s="144" t="s">
        <v>223</v>
      </c>
    </row>
    <row r="99" spans="2:65" s="13" customFormat="1" ht="11.25">
      <c r="B99" s="149"/>
      <c r="D99" s="143" t="s">
        <v>249</v>
      </c>
      <c r="E99" s="150" t="s">
        <v>19</v>
      </c>
      <c r="F99" s="151" t="s">
        <v>1119</v>
      </c>
      <c r="H99" s="152">
        <v>16.567</v>
      </c>
      <c r="I99" s="153"/>
      <c r="L99" s="149"/>
      <c r="M99" s="154"/>
      <c r="T99" s="155"/>
      <c r="AT99" s="150" t="s">
        <v>249</v>
      </c>
      <c r="AU99" s="150" t="s">
        <v>233</v>
      </c>
      <c r="AV99" s="13" t="s">
        <v>87</v>
      </c>
      <c r="AW99" s="13" t="s">
        <v>37</v>
      </c>
      <c r="AX99" s="13" t="s">
        <v>84</v>
      </c>
      <c r="AY99" s="150" t="s">
        <v>223</v>
      </c>
    </row>
    <row r="100" spans="2:65" s="1" customFormat="1" ht="49.15" customHeight="1">
      <c r="B100" s="34"/>
      <c r="C100" s="129" t="s">
        <v>233</v>
      </c>
      <c r="D100" s="129" t="s">
        <v>227</v>
      </c>
      <c r="E100" s="130" t="s">
        <v>263</v>
      </c>
      <c r="F100" s="131" t="s">
        <v>264</v>
      </c>
      <c r="G100" s="132" t="s">
        <v>265</v>
      </c>
      <c r="H100" s="133">
        <v>78.847999999999999</v>
      </c>
      <c r="I100" s="134"/>
      <c r="J100" s="135">
        <f>ROUND(I100*H100,2)</f>
        <v>0</v>
      </c>
      <c r="K100" s="131" t="s">
        <v>19</v>
      </c>
      <c r="L100" s="34"/>
      <c r="M100" s="136" t="s">
        <v>19</v>
      </c>
      <c r="N100" s="137" t="s">
        <v>47</v>
      </c>
      <c r="P100" s="138">
        <f>O100*H100</f>
        <v>0</v>
      </c>
      <c r="Q100" s="138">
        <v>0</v>
      </c>
      <c r="R100" s="138">
        <f>Q100*H100</f>
        <v>0</v>
      </c>
      <c r="S100" s="138">
        <v>0</v>
      </c>
      <c r="T100" s="139">
        <f>S100*H100</f>
        <v>0</v>
      </c>
      <c r="AR100" s="140" t="s">
        <v>232</v>
      </c>
      <c r="AT100" s="140" t="s">
        <v>227</v>
      </c>
      <c r="AU100" s="140" t="s">
        <v>233</v>
      </c>
      <c r="AY100" s="18" t="s">
        <v>223</v>
      </c>
      <c r="BE100" s="141">
        <f>IF(N100="základní",J100,0)</f>
        <v>0</v>
      </c>
      <c r="BF100" s="141">
        <f>IF(N100="snížená",J100,0)</f>
        <v>0</v>
      </c>
      <c r="BG100" s="141">
        <f>IF(N100="zákl. přenesená",J100,0)</f>
        <v>0</v>
      </c>
      <c r="BH100" s="141">
        <f>IF(N100="sníž. přenesená",J100,0)</f>
        <v>0</v>
      </c>
      <c r="BI100" s="141">
        <f>IF(N100="nulová",J100,0)</f>
        <v>0</v>
      </c>
      <c r="BJ100" s="18" t="s">
        <v>84</v>
      </c>
      <c r="BK100" s="141">
        <f>ROUND(I100*H100,2)</f>
        <v>0</v>
      </c>
      <c r="BL100" s="18" t="s">
        <v>232</v>
      </c>
      <c r="BM100" s="140" t="s">
        <v>1120</v>
      </c>
    </row>
    <row r="101" spans="2:65" s="13" customFormat="1" ht="22.5">
      <c r="B101" s="149"/>
      <c r="D101" s="143" t="s">
        <v>249</v>
      </c>
      <c r="E101" s="150" t="s">
        <v>19</v>
      </c>
      <c r="F101" s="151" t="s">
        <v>1121</v>
      </c>
      <c r="H101" s="152">
        <v>78.847999999999999</v>
      </c>
      <c r="I101" s="153"/>
      <c r="L101" s="149"/>
      <c r="M101" s="154"/>
      <c r="T101" s="155"/>
      <c r="AT101" s="150" t="s">
        <v>249</v>
      </c>
      <c r="AU101" s="150" t="s">
        <v>233</v>
      </c>
      <c r="AV101" s="13" t="s">
        <v>87</v>
      </c>
      <c r="AW101" s="13" t="s">
        <v>37</v>
      </c>
      <c r="AX101" s="13" t="s">
        <v>84</v>
      </c>
      <c r="AY101" s="150" t="s">
        <v>223</v>
      </c>
    </row>
    <row r="102" spans="2:65" s="1" customFormat="1" ht="24.2" customHeight="1">
      <c r="B102" s="34"/>
      <c r="C102" s="129" t="s">
        <v>232</v>
      </c>
      <c r="D102" s="129" t="s">
        <v>227</v>
      </c>
      <c r="E102" s="130" t="s">
        <v>269</v>
      </c>
      <c r="F102" s="131" t="s">
        <v>270</v>
      </c>
      <c r="G102" s="132" t="s">
        <v>271</v>
      </c>
      <c r="H102" s="133">
        <v>69.03</v>
      </c>
      <c r="I102" s="134"/>
      <c r="J102" s="135">
        <f>ROUND(I102*H102,2)</f>
        <v>0</v>
      </c>
      <c r="K102" s="131" t="s">
        <v>272</v>
      </c>
      <c r="L102" s="34"/>
      <c r="M102" s="136" t="s">
        <v>19</v>
      </c>
      <c r="N102" s="137" t="s">
        <v>47</v>
      </c>
      <c r="P102" s="138">
        <f>O102*H102</f>
        <v>0</v>
      </c>
      <c r="Q102" s="138">
        <v>0</v>
      </c>
      <c r="R102" s="138">
        <f>Q102*H102</f>
        <v>0</v>
      </c>
      <c r="S102" s="138">
        <v>0</v>
      </c>
      <c r="T102" s="139">
        <f>S102*H102</f>
        <v>0</v>
      </c>
      <c r="AR102" s="140" t="s">
        <v>232</v>
      </c>
      <c r="AT102" s="140" t="s">
        <v>227</v>
      </c>
      <c r="AU102" s="140" t="s">
        <v>233</v>
      </c>
      <c r="AY102" s="18" t="s">
        <v>223</v>
      </c>
      <c r="BE102" s="141">
        <f>IF(N102="základní",J102,0)</f>
        <v>0</v>
      </c>
      <c r="BF102" s="141">
        <f>IF(N102="snížená",J102,0)</f>
        <v>0</v>
      </c>
      <c r="BG102" s="141">
        <f>IF(N102="zákl. přenesená",J102,0)</f>
        <v>0</v>
      </c>
      <c r="BH102" s="141">
        <f>IF(N102="sníž. přenesená",J102,0)</f>
        <v>0</v>
      </c>
      <c r="BI102" s="141">
        <f>IF(N102="nulová",J102,0)</f>
        <v>0</v>
      </c>
      <c r="BJ102" s="18" t="s">
        <v>84</v>
      </c>
      <c r="BK102" s="141">
        <f>ROUND(I102*H102,2)</f>
        <v>0</v>
      </c>
      <c r="BL102" s="18" t="s">
        <v>232</v>
      </c>
      <c r="BM102" s="140" t="s">
        <v>273</v>
      </c>
    </row>
    <row r="103" spans="2:65" s="1" customFormat="1" ht="11.25">
      <c r="B103" s="34"/>
      <c r="D103" s="163" t="s">
        <v>274</v>
      </c>
      <c r="F103" s="164" t="s">
        <v>275</v>
      </c>
      <c r="I103" s="165"/>
      <c r="L103" s="34"/>
      <c r="M103" s="166"/>
      <c r="T103" s="55"/>
      <c r="AT103" s="18" t="s">
        <v>274</v>
      </c>
      <c r="AU103" s="18" t="s">
        <v>233</v>
      </c>
    </row>
    <row r="104" spans="2:65" s="12" customFormat="1" ht="11.25">
      <c r="B104" s="142"/>
      <c r="D104" s="143" t="s">
        <v>249</v>
      </c>
      <c r="E104" s="144" t="s">
        <v>19</v>
      </c>
      <c r="F104" s="145" t="s">
        <v>276</v>
      </c>
      <c r="H104" s="144" t="s">
        <v>19</v>
      </c>
      <c r="I104" s="146"/>
      <c r="L104" s="142"/>
      <c r="M104" s="147"/>
      <c r="T104" s="148"/>
      <c r="AT104" s="144" t="s">
        <v>249</v>
      </c>
      <c r="AU104" s="144" t="s">
        <v>233</v>
      </c>
      <c r="AV104" s="12" t="s">
        <v>84</v>
      </c>
      <c r="AW104" s="12" t="s">
        <v>37</v>
      </c>
      <c r="AX104" s="12" t="s">
        <v>76</v>
      </c>
      <c r="AY104" s="144" t="s">
        <v>223</v>
      </c>
    </row>
    <row r="105" spans="2:65" s="13" customFormat="1" ht="11.25">
      <c r="B105" s="149"/>
      <c r="D105" s="143" t="s">
        <v>249</v>
      </c>
      <c r="E105" s="150" t="s">
        <v>19</v>
      </c>
      <c r="F105" s="151" t="s">
        <v>1122</v>
      </c>
      <c r="H105" s="152">
        <v>69.03</v>
      </c>
      <c r="I105" s="153"/>
      <c r="L105" s="149"/>
      <c r="M105" s="154"/>
      <c r="T105" s="155"/>
      <c r="AT105" s="150" t="s">
        <v>249</v>
      </c>
      <c r="AU105" s="150" t="s">
        <v>233</v>
      </c>
      <c r="AV105" s="13" t="s">
        <v>87</v>
      </c>
      <c r="AW105" s="13" t="s">
        <v>37</v>
      </c>
      <c r="AX105" s="13" t="s">
        <v>84</v>
      </c>
      <c r="AY105" s="150" t="s">
        <v>223</v>
      </c>
    </row>
    <row r="106" spans="2:65" s="11" customFormat="1" ht="20.85" customHeight="1">
      <c r="B106" s="117"/>
      <c r="D106" s="118" t="s">
        <v>75</v>
      </c>
      <c r="E106" s="127" t="s">
        <v>280</v>
      </c>
      <c r="F106" s="127" t="s">
        <v>281</v>
      </c>
      <c r="I106" s="120"/>
      <c r="J106" s="128">
        <f>BK106</f>
        <v>0</v>
      </c>
      <c r="L106" s="117"/>
      <c r="M106" s="122"/>
      <c r="P106" s="123">
        <f>SUM(P107:P124)</f>
        <v>0</v>
      </c>
      <c r="R106" s="123">
        <f>SUM(R107:R124)</f>
        <v>0</v>
      </c>
      <c r="T106" s="124">
        <f>SUM(T107:T124)</f>
        <v>0</v>
      </c>
      <c r="AR106" s="118" t="s">
        <v>84</v>
      </c>
      <c r="AT106" s="125" t="s">
        <v>75</v>
      </c>
      <c r="AU106" s="125" t="s">
        <v>87</v>
      </c>
      <c r="AY106" s="118" t="s">
        <v>223</v>
      </c>
      <c r="BK106" s="126">
        <f>SUM(BK107:BK124)</f>
        <v>0</v>
      </c>
    </row>
    <row r="107" spans="2:65" s="1" customFormat="1" ht="37.9" customHeight="1">
      <c r="B107" s="34"/>
      <c r="C107" s="129" t="s">
        <v>244</v>
      </c>
      <c r="D107" s="129" t="s">
        <v>227</v>
      </c>
      <c r="E107" s="130" t="s">
        <v>283</v>
      </c>
      <c r="F107" s="131" t="s">
        <v>284</v>
      </c>
      <c r="G107" s="132" t="s">
        <v>247</v>
      </c>
      <c r="H107" s="133">
        <v>57.002000000000002</v>
      </c>
      <c r="I107" s="134"/>
      <c r="J107" s="135">
        <f>ROUND(I107*H107,2)</f>
        <v>0</v>
      </c>
      <c r="K107" s="131" t="s">
        <v>272</v>
      </c>
      <c r="L107" s="34"/>
      <c r="M107" s="136" t="s">
        <v>19</v>
      </c>
      <c r="N107" s="137" t="s">
        <v>47</v>
      </c>
      <c r="P107" s="138">
        <f>O107*H107</f>
        <v>0</v>
      </c>
      <c r="Q107" s="138">
        <v>0</v>
      </c>
      <c r="R107" s="138">
        <f>Q107*H107</f>
        <v>0</v>
      </c>
      <c r="S107" s="138">
        <v>0</v>
      </c>
      <c r="T107" s="139">
        <f>S107*H107</f>
        <v>0</v>
      </c>
      <c r="AR107" s="140" t="s">
        <v>232</v>
      </c>
      <c r="AT107" s="140" t="s">
        <v>227</v>
      </c>
      <c r="AU107" s="140" t="s">
        <v>233</v>
      </c>
      <c r="AY107" s="18" t="s">
        <v>223</v>
      </c>
      <c r="BE107" s="141">
        <f>IF(N107="základní",J107,0)</f>
        <v>0</v>
      </c>
      <c r="BF107" s="141">
        <f>IF(N107="snížená",J107,0)</f>
        <v>0</v>
      </c>
      <c r="BG107" s="141">
        <f>IF(N107="zákl. přenesená",J107,0)</f>
        <v>0</v>
      </c>
      <c r="BH107" s="141">
        <f>IF(N107="sníž. přenesená",J107,0)</f>
        <v>0</v>
      </c>
      <c r="BI107" s="141">
        <f>IF(N107="nulová",J107,0)</f>
        <v>0</v>
      </c>
      <c r="BJ107" s="18" t="s">
        <v>84</v>
      </c>
      <c r="BK107" s="141">
        <f>ROUND(I107*H107,2)</f>
        <v>0</v>
      </c>
      <c r="BL107" s="18" t="s">
        <v>232</v>
      </c>
      <c r="BM107" s="140" t="s">
        <v>285</v>
      </c>
    </row>
    <row r="108" spans="2:65" s="1" customFormat="1" ht="11.25">
      <c r="B108" s="34"/>
      <c r="D108" s="163" t="s">
        <v>274</v>
      </c>
      <c r="F108" s="164" t="s">
        <v>286</v>
      </c>
      <c r="I108" s="165"/>
      <c r="L108" s="34"/>
      <c r="M108" s="166"/>
      <c r="T108" s="55"/>
      <c r="AT108" s="18" t="s">
        <v>274</v>
      </c>
      <c r="AU108" s="18" t="s">
        <v>233</v>
      </c>
    </row>
    <row r="109" spans="2:65" s="12" customFormat="1" ht="11.25">
      <c r="B109" s="142"/>
      <c r="D109" s="143" t="s">
        <v>249</v>
      </c>
      <c r="E109" s="144" t="s">
        <v>19</v>
      </c>
      <c r="F109" s="145" t="s">
        <v>287</v>
      </c>
      <c r="H109" s="144" t="s">
        <v>19</v>
      </c>
      <c r="I109" s="146"/>
      <c r="L109" s="142"/>
      <c r="M109" s="147"/>
      <c r="T109" s="148"/>
      <c r="AT109" s="144" t="s">
        <v>249</v>
      </c>
      <c r="AU109" s="144" t="s">
        <v>233</v>
      </c>
      <c r="AV109" s="12" t="s">
        <v>84</v>
      </c>
      <c r="AW109" s="12" t="s">
        <v>37</v>
      </c>
      <c r="AX109" s="12" t="s">
        <v>76</v>
      </c>
      <c r="AY109" s="144" t="s">
        <v>223</v>
      </c>
    </row>
    <row r="110" spans="2:65" s="12" customFormat="1" ht="11.25">
      <c r="B110" s="142"/>
      <c r="D110" s="143" t="s">
        <v>249</v>
      </c>
      <c r="E110" s="144" t="s">
        <v>19</v>
      </c>
      <c r="F110" s="145" t="s">
        <v>288</v>
      </c>
      <c r="H110" s="144" t="s">
        <v>19</v>
      </c>
      <c r="I110" s="146"/>
      <c r="L110" s="142"/>
      <c r="M110" s="147"/>
      <c r="T110" s="148"/>
      <c r="AT110" s="144" t="s">
        <v>249</v>
      </c>
      <c r="AU110" s="144" t="s">
        <v>233</v>
      </c>
      <c r="AV110" s="12" t="s">
        <v>84</v>
      </c>
      <c r="AW110" s="12" t="s">
        <v>37</v>
      </c>
      <c r="AX110" s="12" t="s">
        <v>76</v>
      </c>
      <c r="AY110" s="144" t="s">
        <v>223</v>
      </c>
    </row>
    <row r="111" spans="2:65" s="13" customFormat="1" ht="11.25">
      <c r="B111" s="149"/>
      <c r="D111" s="143" t="s">
        <v>249</v>
      </c>
      <c r="E111" s="150" t="s">
        <v>19</v>
      </c>
      <c r="F111" s="151" t="s">
        <v>1123</v>
      </c>
      <c r="H111" s="152">
        <v>15.584</v>
      </c>
      <c r="I111" s="153"/>
      <c r="L111" s="149"/>
      <c r="M111" s="154"/>
      <c r="T111" s="155"/>
      <c r="AT111" s="150" t="s">
        <v>249</v>
      </c>
      <c r="AU111" s="150" t="s">
        <v>233</v>
      </c>
      <c r="AV111" s="13" t="s">
        <v>87</v>
      </c>
      <c r="AW111" s="13" t="s">
        <v>37</v>
      </c>
      <c r="AX111" s="13" t="s">
        <v>76</v>
      </c>
      <c r="AY111" s="150" t="s">
        <v>223</v>
      </c>
    </row>
    <row r="112" spans="2:65" s="15" customFormat="1" ht="11.25">
      <c r="B112" s="167"/>
      <c r="D112" s="143" t="s">
        <v>249</v>
      </c>
      <c r="E112" s="168" t="s">
        <v>19</v>
      </c>
      <c r="F112" s="169" t="s">
        <v>292</v>
      </c>
      <c r="H112" s="170">
        <v>15.584</v>
      </c>
      <c r="I112" s="171"/>
      <c r="L112" s="167"/>
      <c r="M112" s="172"/>
      <c r="T112" s="173"/>
      <c r="AT112" s="168" t="s">
        <v>249</v>
      </c>
      <c r="AU112" s="168" t="s">
        <v>233</v>
      </c>
      <c r="AV112" s="15" t="s">
        <v>233</v>
      </c>
      <c r="AW112" s="15" t="s">
        <v>37</v>
      </c>
      <c r="AX112" s="15" t="s">
        <v>76</v>
      </c>
      <c r="AY112" s="168" t="s">
        <v>223</v>
      </c>
    </row>
    <row r="113" spans="2:65" s="12" customFormat="1" ht="11.25">
      <c r="B113" s="142"/>
      <c r="D113" s="143" t="s">
        <v>249</v>
      </c>
      <c r="E113" s="144" t="s">
        <v>19</v>
      </c>
      <c r="F113" s="145" t="s">
        <v>293</v>
      </c>
      <c r="H113" s="144" t="s">
        <v>19</v>
      </c>
      <c r="I113" s="146"/>
      <c r="L113" s="142"/>
      <c r="M113" s="147"/>
      <c r="T113" s="148"/>
      <c r="AT113" s="144" t="s">
        <v>249</v>
      </c>
      <c r="AU113" s="144" t="s">
        <v>233</v>
      </c>
      <c r="AV113" s="12" t="s">
        <v>84</v>
      </c>
      <c r="AW113" s="12" t="s">
        <v>37</v>
      </c>
      <c r="AX113" s="12" t="s">
        <v>76</v>
      </c>
      <c r="AY113" s="144" t="s">
        <v>223</v>
      </c>
    </row>
    <row r="114" spans="2:65" s="12" customFormat="1" ht="11.25">
      <c r="B114" s="142"/>
      <c r="D114" s="143" t="s">
        <v>249</v>
      </c>
      <c r="E114" s="144" t="s">
        <v>19</v>
      </c>
      <c r="F114" s="145" t="s">
        <v>288</v>
      </c>
      <c r="H114" s="144" t="s">
        <v>19</v>
      </c>
      <c r="I114" s="146"/>
      <c r="L114" s="142"/>
      <c r="M114" s="147"/>
      <c r="T114" s="148"/>
      <c r="AT114" s="144" t="s">
        <v>249</v>
      </c>
      <c r="AU114" s="144" t="s">
        <v>233</v>
      </c>
      <c r="AV114" s="12" t="s">
        <v>84</v>
      </c>
      <c r="AW114" s="12" t="s">
        <v>37</v>
      </c>
      <c r="AX114" s="12" t="s">
        <v>76</v>
      </c>
      <c r="AY114" s="144" t="s">
        <v>223</v>
      </c>
    </row>
    <row r="115" spans="2:65" s="13" customFormat="1" ht="22.5">
      <c r="B115" s="149"/>
      <c r="D115" s="143" t="s">
        <v>249</v>
      </c>
      <c r="E115" s="150" t="s">
        <v>19</v>
      </c>
      <c r="F115" s="151" t="s">
        <v>1124</v>
      </c>
      <c r="H115" s="152">
        <v>24.850999999999999</v>
      </c>
      <c r="I115" s="153"/>
      <c r="L115" s="149"/>
      <c r="M115" s="154"/>
      <c r="T115" s="155"/>
      <c r="AT115" s="150" t="s">
        <v>249</v>
      </c>
      <c r="AU115" s="150" t="s">
        <v>233</v>
      </c>
      <c r="AV115" s="13" t="s">
        <v>87</v>
      </c>
      <c r="AW115" s="13" t="s">
        <v>37</v>
      </c>
      <c r="AX115" s="13" t="s">
        <v>76</v>
      </c>
      <c r="AY115" s="150" t="s">
        <v>223</v>
      </c>
    </row>
    <row r="116" spans="2:65" s="15" customFormat="1" ht="11.25">
      <c r="B116" s="167"/>
      <c r="D116" s="143" t="s">
        <v>249</v>
      </c>
      <c r="E116" s="168" t="s">
        <v>19</v>
      </c>
      <c r="F116" s="169" t="s">
        <v>292</v>
      </c>
      <c r="H116" s="170">
        <v>24.850999999999999</v>
      </c>
      <c r="I116" s="171"/>
      <c r="L116" s="167"/>
      <c r="M116" s="172"/>
      <c r="T116" s="173"/>
      <c r="AT116" s="168" t="s">
        <v>249</v>
      </c>
      <c r="AU116" s="168" t="s">
        <v>233</v>
      </c>
      <c r="AV116" s="15" t="s">
        <v>233</v>
      </c>
      <c r="AW116" s="15" t="s">
        <v>37</v>
      </c>
      <c r="AX116" s="15" t="s">
        <v>76</v>
      </c>
      <c r="AY116" s="168" t="s">
        <v>223</v>
      </c>
    </row>
    <row r="117" spans="2:65" s="12" customFormat="1" ht="11.25">
      <c r="B117" s="142"/>
      <c r="D117" s="143" t="s">
        <v>249</v>
      </c>
      <c r="E117" s="144" t="s">
        <v>19</v>
      </c>
      <c r="F117" s="145" t="s">
        <v>297</v>
      </c>
      <c r="H117" s="144" t="s">
        <v>19</v>
      </c>
      <c r="I117" s="146"/>
      <c r="L117" s="142"/>
      <c r="M117" s="147"/>
      <c r="T117" s="148"/>
      <c r="AT117" s="144" t="s">
        <v>249</v>
      </c>
      <c r="AU117" s="144" t="s">
        <v>233</v>
      </c>
      <c r="AV117" s="12" t="s">
        <v>84</v>
      </c>
      <c r="AW117" s="12" t="s">
        <v>37</v>
      </c>
      <c r="AX117" s="12" t="s">
        <v>76</v>
      </c>
      <c r="AY117" s="144" t="s">
        <v>223</v>
      </c>
    </row>
    <row r="118" spans="2:65" s="13" customFormat="1" ht="11.25">
      <c r="B118" s="149"/>
      <c r="D118" s="143" t="s">
        <v>249</v>
      </c>
      <c r="E118" s="150" t="s">
        <v>19</v>
      </c>
      <c r="F118" s="151" t="s">
        <v>1125</v>
      </c>
      <c r="H118" s="152">
        <v>16.567</v>
      </c>
      <c r="I118" s="153"/>
      <c r="L118" s="149"/>
      <c r="M118" s="154"/>
      <c r="T118" s="155"/>
      <c r="AT118" s="150" t="s">
        <v>249</v>
      </c>
      <c r="AU118" s="150" t="s">
        <v>233</v>
      </c>
      <c r="AV118" s="13" t="s">
        <v>87</v>
      </c>
      <c r="AW118" s="13" t="s">
        <v>37</v>
      </c>
      <c r="AX118" s="13" t="s">
        <v>76</v>
      </c>
      <c r="AY118" s="150" t="s">
        <v>223</v>
      </c>
    </row>
    <row r="119" spans="2:65" s="15" customFormat="1" ht="11.25">
      <c r="B119" s="167"/>
      <c r="D119" s="143" t="s">
        <v>249</v>
      </c>
      <c r="E119" s="168" t="s">
        <v>19</v>
      </c>
      <c r="F119" s="169" t="s">
        <v>292</v>
      </c>
      <c r="H119" s="170">
        <v>16.567</v>
      </c>
      <c r="I119" s="171"/>
      <c r="L119" s="167"/>
      <c r="M119" s="172"/>
      <c r="T119" s="173"/>
      <c r="AT119" s="168" t="s">
        <v>249</v>
      </c>
      <c r="AU119" s="168" t="s">
        <v>233</v>
      </c>
      <c r="AV119" s="15" t="s">
        <v>233</v>
      </c>
      <c r="AW119" s="15" t="s">
        <v>37</v>
      </c>
      <c r="AX119" s="15" t="s">
        <v>76</v>
      </c>
      <c r="AY119" s="168" t="s">
        <v>223</v>
      </c>
    </row>
    <row r="120" spans="2:65" s="14" customFormat="1" ht="11.25">
      <c r="B120" s="156"/>
      <c r="D120" s="143" t="s">
        <v>249</v>
      </c>
      <c r="E120" s="157" t="s">
        <v>19</v>
      </c>
      <c r="F120" s="158" t="s">
        <v>253</v>
      </c>
      <c r="H120" s="159">
        <v>57.002000000000002</v>
      </c>
      <c r="I120" s="160"/>
      <c r="L120" s="156"/>
      <c r="M120" s="161"/>
      <c r="T120" s="162"/>
      <c r="AT120" s="157" t="s">
        <v>249</v>
      </c>
      <c r="AU120" s="157" t="s">
        <v>233</v>
      </c>
      <c r="AV120" s="14" t="s">
        <v>232</v>
      </c>
      <c r="AW120" s="14" t="s">
        <v>37</v>
      </c>
      <c r="AX120" s="14" t="s">
        <v>84</v>
      </c>
      <c r="AY120" s="157" t="s">
        <v>223</v>
      </c>
    </row>
    <row r="121" spans="2:65" s="1" customFormat="1" ht="37.9" customHeight="1">
      <c r="B121" s="34"/>
      <c r="C121" s="129" t="s">
        <v>254</v>
      </c>
      <c r="D121" s="129" t="s">
        <v>227</v>
      </c>
      <c r="E121" s="130" t="s">
        <v>302</v>
      </c>
      <c r="F121" s="131" t="s">
        <v>303</v>
      </c>
      <c r="G121" s="132" t="s">
        <v>247</v>
      </c>
      <c r="H121" s="133">
        <v>1.1399999999999999</v>
      </c>
      <c r="I121" s="134"/>
      <c r="J121" s="135">
        <f>ROUND(I121*H121,2)</f>
        <v>0</v>
      </c>
      <c r="K121" s="131" t="s">
        <v>272</v>
      </c>
      <c r="L121" s="34"/>
      <c r="M121" s="136" t="s">
        <v>19</v>
      </c>
      <c r="N121" s="137" t="s">
        <v>47</v>
      </c>
      <c r="P121" s="138">
        <f>O121*H121</f>
        <v>0</v>
      </c>
      <c r="Q121" s="138">
        <v>0</v>
      </c>
      <c r="R121" s="138">
        <f>Q121*H121</f>
        <v>0</v>
      </c>
      <c r="S121" s="138">
        <v>0</v>
      </c>
      <c r="T121" s="139">
        <f>S121*H121</f>
        <v>0</v>
      </c>
      <c r="AR121" s="140" t="s">
        <v>232</v>
      </c>
      <c r="AT121" s="140" t="s">
        <v>227</v>
      </c>
      <c r="AU121" s="140" t="s">
        <v>233</v>
      </c>
      <c r="AY121" s="18" t="s">
        <v>223</v>
      </c>
      <c r="BE121" s="141">
        <f>IF(N121="základní",J121,0)</f>
        <v>0</v>
      </c>
      <c r="BF121" s="141">
        <f>IF(N121="snížená",J121,0)</f>
        <v>0</v>
      </c>
      <c r="BG121" s="141">
        <f>IF(N121="zákl. přenesená",J121,0)</f>
        <v>0</v>
      </c>
      <c r="BH121" s="141">
        <f>IF(N121="sníž. přenesená",J121,0)</f>
        <v>0</v>
      </c>
      <c r="BI121" s="141">
        <f>IF(N121="nulová",J121,0)</f>
        <v>0</v>
      </c>
      <c r="BJ121" s="18" t="s">
        <v>84</v>
      </c>
      <c r="BK121" s="141">
        <f>ROUND(I121*H121,2)</f>
        <v>0</v>
      </c>
      <c r="BL121" s="18" t="s">
        <v>232</v>
      </c>
      <c r="BM121" s="140" t="s">
        <v>304</v>
      </c>
    </row>
    <row r="122" spans="2:65" s="1" customFormat="1" ht="11.25">
      <c r="B122" s="34"/>
      <c r="D122" s="163" t="s">
        <v>274</v>
      </c>
      <c r="F122" s="164" t="s">
        <v>305</v>
      </c>
      <c r="I122" s="165"/>
      <c r="L122" s="34"/>
      <c r="M122" s="166"/>
      <c r="T122" s="55"/>
      <c r="AT122" s="18" t="s">
        <v>274</v>
      </c>
      <c r="AU122" s="18" t="s">
        <v>233</v>
      </c>
    </row>
    <row r="123" spans="2:65" s="12" customFormat="1" ht="11.25">
      <c r="B123" s="142"/>
      <c r="D123" s="143" t="s">
        <v>249</v>
      </c>
      <c r="E123" s="144" t="s">
        <v>19</v>
      </c>
      <c r="F123" s="145" t="s">
        <v>306</v>
      </c>
      <c r="H123" s="144" t="s">
        <v>19</v>
      </c>
      <c r="I123" s="146"/>
      <c r="L123" s="142"/>
      <c r="M123" s="147"/>
      <c r="T123" s="148"/>
      <c r="AT123" s="144" t="s">
        <v>249</v>
      </c>
      <c r="AU123" s="144" t="s">
        <v>233</v>
      </c>
      <c r="AV123" s="12" t="s">
        <v>84</v>
      </c>
      <c r="AW123" s="12" t="s">
        <v>37</v>
      </c>
      <c r="AX123" s="12" t="s">
        <v>76</v>
      </c>
      <c r="AY123" s="144" t="s">
        <v>223</v>
      </c>
    </row>
    <row r="124" spans="2:65" s="13" customFormat="1" ht="11.25">
      <c r="B124" s="149"/>
      <c r="D124" s="143" t="s">
        <v>249</v>
      </c>
      <c r="E124" s="150" t="s">
        <v>19</v>
      </c>
      <c r="F124" s="151" t="s">
        <v>1126</v>
      </c>
      <c r="H124" s="152">
        <v>1.1399999999999999</v>
      </c>
      <c r="I124" s="153"/>
      <c r="L124" s="149"/>
      <c r="M124" s="154"/>
      <c r="T124" s="155"/>
      <c r="AT124" s="150" t="s">
        <v>249</v>
      </c>
      <c r="AU124" s="150" t="s">
        <v>233</v>
      </c>
      <c r="AV124" s="13" t="s">
        <v>87</v>
      </c>
      <c r="AW124" s="13" t="s">
        <v>37</v>
      </c>
      <c r="AX124" s="13" t="s">
        <v>84</v>
      </c>
      <c r="AY124" s="150" t="s">
        <v>223</v>
      </c>
    </row>
    <row r="125" spans="2:65" s="11" customFormat="1" ht="22.9" customHeight="1">
      <c r="B125" s="117"/>
      <c r="D125" s="118" t="s">
        <v>75</v>
      </c>
      <c r="E125" s="127" t="s">
        <v>244</v>
      </c>
      <c r="F125" s="127" t="s">
        <v>358</v>
      </c>
      <c r="I125" s="120"/>
      <c r="J125" s="128">
        <f>BK125</f>
        <v>0</v>
      </c>
      <c r="L125" s="117"/>
      <c r="M125" s="122"/>
      <c r="P125" s="123">
        <f>P126+P139</f>
        <v>0</v>
      </c>
      <c r="R125" s="123">
        <f>R126+R139</f>
        <v>0</v>
      </c>
      <c r="T125" s="124">
        <f>T126+T139</f>
        <v>0</v>
      </c>
      <c r="AR125" s="118" t="s">
        <v>84</v>
      </c>
      <c r="AT125" s="125" t="s">
        <v>75</v>
      </c>
      <c r="AU125" s="125" t="s">
        <v>84</v>
      </c>
      <c r="AY125" s="118" t="s">
        <v>223</v>
      </c>
      <c r="BK125" s="126">
        <f>BK126+BK139</f>
        <v>0</v>
      </c>
    </row>
    <row r="126" spans="2:65" s="11" customFormat="1" ht="20.85" customHeight="1">
      <c r="B126" s="117"/>
      <c r="D126" s="118" t="s">
        <v>75</v>
      </c>
      <c r="E126" s="127" t="s">
        <v>359</v>
      </c>
      <c r="F126" s="127" t="s">
        <v>360</v>
      </c>
      <c r="I126" s="120"/>
      <c r="J126" s="128">
        <f>BK126</f>
        <v>0</v>
      </c>
      <c r="L126" s="117"/>
      <c r="M126" s="122"/>
      <c r="P126" s="123">
        <f>SUM(P127:P138)</f>
        <v>0</v>
      </c>
      <c r="R126" s="123">
        <f>SUM(R127:R138)</f>
        <v>0</v>
      </c>
      <c r="T126" s="124">
        <f>SUM(T127:T138)</f>
        <v>0</v>
      </c>
      <c r="AR126" s="118" t="s">
        <v>84</v>
      </c>
      <c r="AT126" s="125" t="s">
        <v>75</v>
      </c>
      <c r="AU126" s="125" t="s">
        <v>87</v>
      </c>
      <c r="AY126" s="118" t="s">
        <v>223</v>
      </c>
      <c r="BK126" s="126">
        <f>SUM(BK127:BK138)</f>
        <v>0</v>
      </c>
    </row>
    <row r="127" spans="2:65" s="1" customFormat="1" ht="33" customHeight="1">
      <c r="B127" s="34"/>
      <c r="C127" s="129" t="s">
        <v>262</v>
      </c>
      <c r="D127" s="129" t="s">
        <v>227</v>
      </c>
      <c r="E127" s="130" t="s">
        <v>377</v>
      </c>
      <c r="F127" s="131" t="s">
        <v>378</v>
      </c>
      <c r="G127" s="132" t="s">
        <v>271</v>
      </c>
      <c r="H127" s="133">
        <v>64.935000000000002</v>
      </c>
      <c r="I127" s="134"/>
      <c r="J127" s="135">
        <f>ROUND(I127*H127,2)</f>
        <v>0</v>
      </c>
      <c r="K127" s="131" t="s">
        <v>272</v>
      </c>
      <c r="L127" s="34"/>
      <c r="M127" s="136" t="s">
        <v>19</v>
      </c>
      <c r="N127" s="137" t="s">
        <v>47</v>
      </c>
      <c r="P127" s="138">
        <f>O127*H127</f>
        <v>0</v>
      </c>
      <c r="Q127" s="138">
        <v>0</v>
      </c>
      <c r="R127" s="138">
        <f>Q127*H127</f>
        <v>0</v>
      </c>
      <c r="S127" s="138">
        <v>0</v>
      </c>
      <c r="T127" s="139">
        <f>S127*H127</f>
        <v>0</v>
      </c>
      <c r="AR127" s="140" t="s">
        <v>232</v>
      </c>
      <c r="AT127" s="140" t="s">
        <v>227</v>
      </c>
      <c r="AU127" s="140" t="s">
        <v>233</v>
      </c>
      <c r="AY127" s="18" t="s">
        <v>223</v>
      </c>
      <c r="BE127" s="141">
        <f>IF(N127="základní",J127,0)</f>
        <v>0</v>
      </c>
      <c r="BF127" s="141">
        <f>IF(N127="snížená",J127,0)</f>
        <v>0</v>
      </c>
      <c r="BG127" s="141">
        <f>IF(N127="zákl. přenesená",J127,0)</f>
        <v>0</v>
      </c>
      <c r="BH127" s="141">
        <f>IF(N127="sníž. přenesená",J127,0)</f>
        <v>0</v>
      </c>
      <c r="BI127" s="141">
        <f>IF(N127="nulová",J127,0)</f>
        <v>0</v>
      </c>
      <c r="BJ127" s="18" t="s">
        <v>84</v>
      </c>
      <c r="BK127" s="141">
        <f>ROUND(I127*H127,2)</f>
        <v>0</v>
      </c>
      <c r="BL127" s="18" t="s">
        <v>232</v>
      </c>
      <c r="BM127" s="140" t="s">
        <v>1042</v>
      </c>
    </row>
    <row r="128" spans="2:65" s="1" customFormat="1" ht="11.25">
      <c r="B128" s="34"/>
      <c r="D128" s="163" t="s">
        <v>274</v>
      </c>
      <c r="F128" s="164" t="s">
        <v>380</v>
      </c>
      <c r="I128" s="165"/>
      <c r="L128" s="34"/>
      <c r="M128" s="166"/>
      <c r="T128" s="55"/>
      <c r="AT128" s="18" t="s">
        <v>274</v>
      </c>
      <c r="AU128" s="18" t="s">
        <v>233</v>
      </c>
    </row>
    <row r="129" spans="2:65" s="12" customFormat="1" ht="11.25">
      <c r="B129" s="142"/>
      <c r="D129" s="143" t="s">
        <v>249</v>
      </c>
      <c r="E129" s="144" t="s">
        <v>19</v>
      </c>
      <c r="F129" s="145" t="s">
        <v>366</v>
      </c>
      <c r="H129" s="144" t="s">
        <v>19</v>
      </c>
      <c r="I129" s="146"/>
      <c r="L129" s="142"/>
      <c r="M129" s="147"/>
      <c r="T129" s="148"/>
      <c r="AT129" s="144" t="s">
        <v>249</v>
      </c>
      <c r="AU129" s="144" t="s">
        <v>233</v>
      </c>
      <c r="AV129" s="12" t="s">
        <v>84</v>
      </c>
      <c r="AW129" s="12" t="s">
        <v>37</v>
      </c>
      <c r="AX129" s="12" t="s">
        <v>76</v>
      </c>
      <c r="AY129" s="144" t="s">
        <v>223</v>
      </c>
    </row>
    <row r="130" spans="2:65" s="13" customFormat="1" ht="11.25">
      <c r="B130" s="149"/>
      <c r="D130" s="143" t="s">
        <v>249</v>
      </c>
      <c r="E130" s="150" t="s">
        <v>19</v>
      </c>
      <c r="F130" s="151" t="s">
        <v>1127</v>
      </c>
      <c r="H130" s="152">
        <v>64.935000000000002</v>
      </c>
      <c r="I130" s="153"/>
      <c r="L130" s="149"/>
      <c r="M130" s="154"/>
      <c r="T130" s="155"/>
      <c r="AT130" s="150" t="s">
        <v>249</v>
      </c>
      <c r="AU130" s="150" t="s">
        <v>233</v>
      </c>
      <c r="AV130" s="13" t="s">
        <v>87</v>
      </c>
      <c r="AW130" s="13" t="s">
        <v>37</v>
      </c>
      <c r="AX130" s="13" t="s">
        <v>84</v>
      </c>
      <c r="AY130" s="150" t="s">
        <v>223</v>
      </c>
    </row>
    <row r="131" spans="2:65" s="1" customFormat="1" ht="33" customHeight="1">
      <c r="B131" s="34"/>
      <c r="C131" s="129" t="s">
        <v>268</v>
      </c>
      <c r="D131" s="129" t="s">
        <v>227</v>
      </c>
      <c r="E131" s="130" t="s">
        <v>383</v>
      </c>
      <c r="F131" s="131" t="s">
        <v>384</v>
      </c>
      <c r="G131" s="132" t="s">
        <v>271</v>
      </c>
      <c r="H131" s="133">
        <v>138.06</v>
      </c>
      <c r="I131" s="134"/>
      <c r="J131" s="135">
        <f>ROUND(I131*H131,2)</f>
        <v>0</v>
      </c>
      <c r="K131" s="131" t="s">
        <v>272</v>
      </c>
      <c r="L131" s="34"/>
      <c r="M131" s="136" t="s">
        <v>19</v>
      </c>
      <c r="N131" s="137" t="s">
        <v>47</v>
      </c>
      <c r="P131" s="138">
        <f>O131*H131</f>
        <v>0</v>
      </c>
      <c r="Q131" s="138">
        <v>0</v>
      </c>
      <c r="R131" s="138">
        <f>Q131*H131</f>
        <v>0</v>
      </c>
      <c r="S131" s="138">
        <v>0</v>
      </c>
      <c r="T131" s="139">
        <f>S131*H131</f>
        <v>0</v>
      </c>
      <c r="AR131" s="140" t="s">
        <v>232</v>
      </c>
      <c r="AT131" s="140" t="s">
        <v>227</v>
      </c>
      <c r="AU131" s="140" t="s">
        <v>233</v>
      </c>
      <c r="AY131" s="18" t="s">
        <v>223</v>
      </c>
      <c r="BE131" s="141">
        <f>IF(N131="základní",J131,0)</f>
        <v>0</v>
      </c>
      <c r="BF131" s="141">
        <f>IF(N131="snížená",J131,0)</f>
        <v>0</v>
      </c>
      <c r="BG131" s="141">
        <f>IF(N131="zákl. přenesená",J131,0)</f>
        <v>0</v>
      </c>
      <c r="BH131" s="141">
        <f>IF(N131="sníž. přenesená",J131,0)</f>
        <v>0</v>
      </c>
      <c r="BI131" s="141">
        <f>IF(N131="nulová",J131,0)</f>
        <v>0</v>
      </c>
      <c r="BJ131" s="18" t="s">
        <v>84</v>
      </c>
      <c r="BK131" s="141">
        <f>ROUND(I131*H131,2)</f>
        <v>0</v>
      </c>
      <c r="BL131" s="18" t="s">
        <v>232</v>
      </c>
      <c r="BM131" s="140" t="s">
        <v>1044</v>
      </c>
    </row>
    <row r="132" spans="2:65" s="1" customFormat="1" ht="11.25">
      <c r="B132" s="34"/>
      <c r="D132" s="163" t="s">
        <v>274</v>
      </c>
      <c r="F132" s="164" t="s">
        <v>386</v>
      </c>
      <c r="I132" s="165"/>
      <c r="L132" s="34"/>
      <c r="M132" s="166"/>
      <c r="T132" s="55"/>
      <c r="AT132" s="18" t="s">
        <v>274</v>
      </c>
      <c r="AU132" s="18" t="s">
        <v>233</v>
      </c>
    </row>
    <row r="133" spans="2:65" s="12" customFormat="1" ht="11.25">
      <c r="B133" s="142"/>
      <c r="D133" s="143" t="s">
        <v>249</v>
      </c>
      <c r="E133" s="144" t="s">
        <v>19</v>
      </c>
      <c r="F133" s="145" t="s">
        <v>387</v>
      </c>
      <c r="H133" s="144" t="s">
        <v>19</v>
      </c>
      <c r="I133" s="146"/>
      <c r="L133" s="142"/>
      <c r="M133" s="147"/>
      <c r="T133" s="148"/>
      <c r="AT133" s="144" t="s">
        <v>249</v>
      </c>
      <c r="AU133" s="144" t="s">
        <v>233</v>
      </c>
      <c r="AV133" s="12" t="s">
        <v>84</v>
      </c>
      <c r="AW133" s="12" t="s">
        <v>37</v>
      </c>
      <c r="AX133" s="12" t="s">
        <v>76</v>
      </c>
      <c r="AY133" s="144" t="s">
        <v>223</v>
      </c>
    </row>
    <row r="134" spans="2:65" s="13" customFormat="1" ht="11.25">
      <c r="B134" s="149"/>
      <c r="D134" s="143" t="s">
        <v>249</v>
      </c>
      <c r="E134" s="150" t="s">
        <v>19</v>
      </c>
      <c r="F134" s="151" t="s">
        <v>1128</v>
      </c>
      <c r="H134" s="152">
        <v>138.06</v>
      </c>
      <c r="I134" s="153"/>
      <c r="L134" s="149"/>
      <c r="M134" s="154"/>
      <c r="T134" s="155"/>
      <c r="AT134" s="150" t="s">
        <v>249</v>
      </c>
      <c r="AU134" s="150" t="s">
        <v>233</v>
      </c>
      <c r="AV134" s="13" t="s">
        <v>87</v>
      </c>
      <c r="AW134" s="13" t="s">
        <v>37</v>
      </c>
      <c r="AX134" s="13" t="s">
        <v>84</v>
      </c>
      <c r="AY134" s="150" t="s">
        <v>223</v>
      </c>
    </row>
    <row r="135" spans="2:65" s="1" customFormat="1" ht="37.9" customHeight="1">
      <c r="B135" s="34"/>
      <c r="C135" s="129" t="s">
        <v>282</v>
      </c>
      <c r="D135" s="129" t="s">
        <v>227</v>
      </c>
      <c r="E135" s="130" t="s">
        <v>392</v>
      </c>
      <c r="F135" s="131" t="s">
        <v>393</v>
      </c>
      <c r="G135" s="132" t="s">
        <v>271</v>
      </c>
      <c r="H135" s="133">
        <v>61.424999999999997</v>
      </c>
      <c r="I135" s="134"/>
      <c r="J135" s="135">
        <f>ROUND(I135*H135,2)</f>
        <v>0</v>
      </c>
      <c r="K135" s="131" t="s">
        <v>272</v>
      </c>
      <c r="L135" s="34"/>
      <c r="M135" s="136" t="s">
        <v>19</v>
      </c>
      <c r="N135" s="137" t="s">
        <v>47</v>
      </c>
      <c r="P135" s="138">
        <f>O135*H135</f>
        <v>0</v>
      </c>
      <c r="Q135" s="138">
        <v>0</v>
      </c>
      <c r="R135" s="138">
        <f>Q135*H135</f>
        <v>0</v>
      </c>
      <c r="S135" s="138">
        <v>0</v>
      </c>
      <c r="T135" s="139">
        <f>S135*H135</f>
        <v>0</v>
      </c>
      <c r="AR135" s="140" t="s">
        <v>232</v>
      </c>
      <c r="AT135" s="140" t="s">
        <v>227</v>
      </c>
      <c r="AU135" s="140" t="s">
        <v>233</v>
      </c>
      <c r="AY135" s="18" t="s">
        <v>223</v>
      </c>
      <c r="BE135" s="141">
        <f>IF(N135="základní",J135,0)</f>
        <v>0</v>
      </c>
      <c r="BF135" s="141">
        <f>IF(N135="snížená",J135,0)</f>
        <v>0</v>
      </c>
      <c r="BG135" s="141">
        <f>IF(N135="zákl. přenesená",J135,0)</f>
        <v>0</v>
      </c>
      <c r="BH135" s="141">
        <f>IF(N135="sníž. přenesená",J135,0)</f>
        <v>0</v>
      </c>
      <c r="BI135" s="141">
        <f>IF(N135="nulová",J135,0)</f>
        <v>0</v>
      </c>
      <c r="BJ135" s="18" t="s">
        <v>84</v>
      </c>
      <c r="BK135" s="141">
        <f>ROUND(I135*H135,2)</f>
        <v>0</v>
      </c>
      <c r="BL135" s="18" t="s">
        <v>232</v>
      </c>
      <c r="BM135" s="140" t="s">
        <v>1046</v>
      </c>
    </row>
    <row r="136" spans="2:65" s="1" customFormat="1" ht="11.25">
      <c r="B136" s="34"/>
      <c r="D136" s="163" t="s">
        <v>274</v>
      </c>
      <c r="F136" s="164" t="s">
        <v>395</v>
      </c>
      <c r="I136" s="165"/>
      <c r="L136" s="34"/>
      <c r="M136" s="166"/>
      <c r="T136" s="55"/>
      <c r="AT136" s="18" t="s">
        <v>274</v>
      </c>
      <c r="AU136" s="18" t="s">
        <v>233</v>
      </c>
    </row>
    <row r="137" spans="2:65" s="12" customFormat="1" ht="11.25">
      <c r="B137" s="142"/>
      <c r="D137" s="143" t="s">
        <v>249</v>
      </c>
      <c r="E137" s="144" t="s">
        <v>19</v>
      </c>
      <c r="F137" s="145" t="s">
        <v>366</v>
      </c>
      <c r="H137" s="144" t="s">
        <v>19</v>
      </c>
      <c r="I137" s="146"/>
      <c r="L137" s="142"/>
      <c r="M137" s="147"/>
      <c r="T137" s="148"/>
      <c r="AT137" s="144" t="s">
        <v>249</v>
      </c>
      <c r="AU137" s="144" t="s">
        <v>233</v>
      </c>
      <c r="AV137" s="12" t="s">
        <v>84</v>
      </c>
      <c r="AW137" s="12" t="s">
        <v>37</v>
      </c>
      <c r="AX137" s="12" t="s">
        <v>76</v>
      </c>
      <c r="AY137" s="144" t="s">
        <v>223</v>
      </c>
    </row>
    <row r="138" spans="2:65" s="13" customFormat="1" ht="11.25">
      <c r="B138" s="149"/>
      <c r="D138" s="143" t="s">
        <v>249</v>
      </c>
      <c r="E138" s="150" t="s">
        <v>19</v>
      </c>
      <c r="F138" s="151" t="s">
        <v>1129</v>
      </c>
      <c r="H138" s="152">
        <v>61.424999999999997</v>
      </c>
      <c r="I138" s="153"/>
      <c r="L138" s="149"/>
      <c r="M138" s="154"/>
      <c r="T138" s="155"/>
      <c r="AT138" s="150" t="s">
        <v>249</v>
      </c>
      <c r="AU138" s="150" t="s">
        <v>233</v>
      </c>
      <c r="AV138" s="13" t="s">
        <v>87</v>
      </c>
      <c r="AW138" s="13" t="s">
        <v>37</v>
      </c>
      <c r="AX138" s="13" t="s">
        <v>84</v>
      </c>
      <c r="AY138" s="150" t="s">
        <v>223</v>
      </c>
    </row>
    <row r="139" spans="2:65" s="11" customFormat="1" ht="20.85" customHeight="1">
      <c r="B139" s="117"/>
      <c r="D139" s="118" t="s">
        <v>75</v>
      </c>
      <c r="E139" s="127" t="s">
        <v>469</v>
      </c>
      <c r="F139" s="127" t="s">
        <v>470</v>
      </c>
      <c r="I139" s="120"/>
      <c r="J139" s="128">
        <f>BK139</f>
        <v>0</v>
      </c>
      <c r="L139" s="117"/>
      <c r="M139" s="122"/>
      <c r="P139" s="123">
        <f>SUM(P140:P142)</f>
        <v>0</v>
      </c>
      <c r="R139" s="123">
        <f>SUM(R140:R142)</f>
        <v>0</v>
      </c>
      <c r="T139" s="124">
        <f>SUM(T140:T142)</f>
        <v>0</v>
      </c>
      <c r="AR139" s="118" t="s">
        <v>84</v>
      </c>
      <c r="AT139" s="125" t="s">
        <v>75</v>
      </c>
      <c r="AU139" s="125" t="s">
        <v>87</v>
      </c>
      <c r="AY139" s="118" t="s">
        <v>223</v>
      </c>
      <c r="BK139" s="126">
        <f>SUM(BK140:BK142)</f>
        <v>0</v>
      </c>
    </row>
    <row r="140" spans="2:65" s="1" customFormat="1" ht="24.2" customHeight="1">
      <c r="B140" s="34"/>
      <c r="C140" s="129" t="s">
        <v>301</v>
      </c>
      <c r="D140" s="129" t="s">
        <v>227</v>
      </c>
      <c r="E140" s="130" t="s">
        <v>897</v>
      </c>
      <c r="F140" s="131" t="s">
        <v>898</v>
      </c>
      <c r="G140" s="132" t="s">
        <v>271</v>
      </c>
      <c r="H140" s="133">
        <v>58.5</v>
      </c>
      <c r="I140" s="134"/>
      <c r="J140" s="135">
        <f>ROUND(I140*H140,2)</f>
        <v>0</v>
      </c>
      <c r="K140" s="131" t="s">
        <v>272</v>
      </c>
      <c r="L140" s="34"/>
      <c r="M140" s="136" t="s">
        <v>19</v>
      </c>
      <c r="N140" s="137" t="s">
        <v>47</v>
      </c>
      <c r="P140" s="138">
        <f>O140*H140</f>
        <v>0</v>
      </c>
      <c r="Q140" s="138">
        <v>0</v>
      </c>
      <c r="R140" s="138">
        <f>Q140*H140</f>
        <v>0</v>
      </c>
      <c r="S140" s="138">
        <v>0</v>
      </c>
      <c r="T140" s="139">
        <f>S140*H140</f>
        <v>0</v>
      </c>
      <c r="AR140" s="140" t="s">
        <v>232</v>
      </c>
      <c r="AT140" s="140" t="s">
        <v>227</v>
      </c>
      <c r="AU140" s="140" t="s">
        <v>233</v>
      </c>
      <c r="AY140" s="18" t="s">
        <v>223</v>
      </c>
      <c r="BE140" s="141">
        <f>IF(N140="základní",J140,0)</f>
        <v>0</v>
      </c>
      <c r="BF140" s="141">
        <f>IF(N140="snížená",J140,0)</f>
        <v>0</v>
      </c>
      <c r="BG140" s="141">
        <f>IF(N140="zákl. přenesená",J140,0)</f>
        <v>0</v>
      </c>
      <c r="BH140" s="141">
        <f>IF(N140="sníž. přenesená",J140,0)</f>
        <v>0</v>
      </c>
      <c r="BI140" s="141">
        <f>IF(N140="nulová",J140,0)</f>
        <v>0</v>
      </c>
      <c r="BJ140" s="18" t="s">
        <v>84</v>
      </c>
      <c r="BK140" s="141">
        <f>ROUND(I140*H140,2)</f>
        <v>0</v>
      </c>
      <c r="BL140" s="18" t="s">
        <v>232</v>
      </c>
      <c r="BM140" s="140" t="s">
        <v>1048</v>
      </c>
    </row>
    <row r="141" spans="2:65" s="1" customFormat="1" ht="11.25">
      <c r="B141" s="34"/>
      <c r="D141" s="163" t="s">
        <v>274</v>
      </c>
      <c r="F141" s="164" t="s">
        <v>900</v>
      </c>
      <c r="I141" s="165"/>
      <c r="L141" s="34"/>
      <c r="M141" s="166"/>
      <c r="T141" s="55"/>
      <c r="AT141" s="18" t="s">
        <v>274</v>
      </c>
      <c r="AU141" s="18" t="s">
        <v>233</v>
      </c>
    </row>
    <row r="142" spans="2:65" s="13" customFormat="1" ht="11.25">
      <c r="B142" s="149"/>
      <c r="D142" s="143" t="s">
        <v>249</v>
      </c>
      <c r="E142" s="150" t="s">
        <v>19</v>
      </c>
      <c r="F142" s="151" t="s">
        <v>1130</v>
      </c>
      <c r="H142" s="152">
        <v>58.5</v>
      </c>
      <c r="I142" s="153"/>
      <c r="L142" s="149"/>
      <c r="M142" s="154"/>
      <c r="T142" s="155"/>
      <c r="AT142" s="150" t="s">
        <v>249</v>
      </c>
      <c r="AU142" s="150" t="s">
        <v>233</v>
      </c>
      <c r="AV142" s="13" t="s">
        <v>87</v>
      </c>
      <c r="AW142" s="13" t="s">
        <v>37</v>
      </c>
      <c r="AX142" s="13" t="s">
        <v>84</v>
      </c>
      <c r="AY142" s="150" t="s">
        <v>223</v>
      </c>
    </row>
    <row r="143" spans="2:65" s="11" customFormat="1" ht="22.9" customHeight="1">
      <c r="B143" s="117"/>
      <c r="D143" s="118" t="s">
        <v>75</v>
      </c>
      <c r="E143" s="127" t="s">
        <v>282</v>
      </c>
      <c r="F143" s="127" t="s">
        <v>614</v>
      </c>
      <c r="I143" s="120"/>
      <c r="J143" s="128">
        <f>BK143</f>
        <v>0</v>
      </c>
      <c r="L143" s="117"/>
      <c r="M143" s="122"/>
      <c r="P143" s="123">
        <f>P144+P155+P165</f>
        <v>0</v>
      </c>
      <c r="R143" s="123">
        <f>R144+R155+R165</f>
        <v>2.3E-3</v>
      </c>
      <c r="T143" s="124">
        <f>T144+T155+T165</f>
        <v>45.484999999999999</v>
      </c>
      <c r="AR143" s="118" t="s">
        <v>84</v>
      </c>
      <c r="AT143" s="125" t="s">
        <v>75</v>
      </c>
      <c r="AU143" s="125" t="s">
        <v>84</v>
      </c>
      <c r="AY143" s="118" t="s">
        <v>223</v>
      </c>
      <c r="BK143" s="126">
        <f>BK144+BK155+BK165</f>
        <v>0</v>
      </c>
    </row>
    <row r="144" spans="2:65" s="11" customFormat="1" ht="20.85" customHeight="1">
      <c r="B144" s="117"/>
      <c r="D144" s="118" t="s">
        <v>75</v>
      </c>
      <c r="E144" s="127" t="s">
        <v>615</v>
      </c>
      <c r="F144" s="127" t="s">
        <v>616</v>
      </c>
      <c r="I144" s="120"/>
      <c r="J144" s="128">
        <f>BK144</f>
        <v>0</v>
      </c>
      <c r="L144" s="117"/>
      <c r="M144" s="122"/>
      <c r="P144" s="123">
        <f>SUM(P145:P154)</f>
        <v>0</v>
      </c>
      <c r="R144" s="123">
        <f>SUM(R145:R154)</f>
        <v>0</v>
      </c>
      <c r="T144" s="124">
        <f>SUM(T145:T154)</f>
        <v>1.67</v>
      </c>
      <c r="AR144" s="118" t="s">
        <v>84</v>
      </c>
      <c r="AT144" s="125" t="s">
        <v>75</v>
      </c>
      <c r="AU144" s="125" t="s">
        <v>87</v>
      </c>
      <c r="AY144" s="118" t="s">
        <v>223</v>
      </c>
      <c r="BK144" s="126">
        <f>SUM(BK145:BK154)</f>
        <v>0</v>
      </c>
    </row>
    <row r="145" spans="2:65" s="1" customFormat="1" ht="24.2" customHeight="1">
      <c r="B145" s="34"/>
      <c r="C145" s="129" t="s">
        <v>308</v>
      </c>
      <c r="D145" s="129" t="s">
        <v>227</v>
      </c>
      <c r="E145" s="130" t="s">
        <v>618</v>
      </c>
      <c r="F145" s="131" t="s">
        <v>619</v>
      </c>
      <c r="G145" s="132" t="s">
        <v>563</v>
      </c>
      <c r="H145" s="133">
        <v>51</v>
      </c>
      <c r="I145" s="134"/>
      <c r="J145" s="135">
        <f>ROUND(I145*H145,2)</f>
        <v>0</v>
      </c>
      <c r="K145" s="131" t="s">
        <v>272</v>
      </c>
      <c r="L145" s="34"/>
      <c r="M145" s="136" t="s">
        <v>19</v>
      </c>
      <c r="N145" s="137" t="s">
        <v>47</v>
      </c>
      <c r="P145" s="138">
        <f>O145*H145</f>
        <v>0</v>
      </c>
      <c r="Q145" s="138">
        <v>0</v>
      </c>
      <c r="R145" s="138">
        <f>Q145*H145</f>
        <v>0</v>
      </c>
      <c r="S145" s="138">
        <v>0</v>
      </c>
      <c r="T145" s="139">
        <f>S145*H145</f>
        <v>0</v>
      </c>
      <c r="AR145" s="140" t="s">
        <v>232</v>
      </c>
      <c r="AT145" s="140" t="s">
        <v>227</v>
      </c>
      <c r="AU145" s="140" t="s">
        <v>233</v>
      </c>
      <c r="AY145" s="18" t="s">
        <v>223</v>
      </c>
      <c r="BE145" s="141">
        <f>IF(N145="základní",J145,0)</f>
        <v>0</v>
      </c>
      <c r="BF145" s="141">
        <f>IF(N145="snížená",J145,0)</f>
        <v>0</v>
      </c>
      <c r="BG145" s="141">
        <f>IF(N145="zákl. přenesená",J145,0)</f>
        <v>0</v>
      </c>
      <c r="BH145" s="141">
        <f>IF(N145="sníž. přenesená",J145,0)</f>
        <v>0</v>
      </c>
      <c r="BI145" s="141">
        <f>IF(N145="nulová",J145,0)</f>
        <v>0</v>
      </c>
      <c r="BJ145" s="18" t="s">
        <v>84</v>
      </c>
      <c r="BK145" s="141">
        <f>ROUND(I145*H145,2)</f>
        <v>0</v>
      </c>
      <c r="BL145" s="18" t="s">
        <v>232</v>
      </c>
      <c r="BM145" s="140" t="s">
        <v>1131</v>
      </c>
    </row>
    <row r="146" spans="2:65" s="1" customFormat="1" ht="11.25">
      <c r="B146" s="34"/>
      <c r="D146" s="163" t="s">
        <v>274</v>
      </c>
      <c r="F146" s="164" t="s">
        <v>621</v>
      </c>
      <c r="I146" s="165"/>
      <c r="L146" s="34"/>
      <c r="M146" s="166"/>
      <c r="T146" s="55"/>
      <c r="AT146" s="18" t="s">
        <v>274</v>
      </c>
      <c r="AU146" s="18" t="s">
        <v>233</v>
      </c>
    </row>
    <row r="147" spans="2:65" s="13" customFormat="1" ht="11.25">
      <c r="B147" s="149"/>
      <c r="D147" s="143" t="s">
        <v>249</v>
      </c>
      <c r="E147" s="150" t="s">
        <v>19</v>
      </c>
      <c r="F147" s="151" t="s">
        <v>1132</v>
      </c>
      <c r="H147" s="152">
        <v>51</v>
      </c>
      <c r="I147" s="153"/>
      <c r="L147" s="149"/>
      <c r="M147" s="154"/>
      <c r="T147" s="155"/>
      <c r="AT147" s="150" t="s">
        <v>249</v>
      </c>
      <c r="AU147" s="150" t="s">
        <v>233</v>
      </c>
      <c r="AV147" s="13" t="s">
        <v>87</v>
      </c>
      <c r="AW147" s="13" t="s">
        <v>37</v>
      </c>
      <c r="AX147" s="13" t="s">
        <v>84</v>
      </c>
      <c r="AY147" s="150" t="s">
        <v>223</v>
      </c>
    </row>
    <row r="148" spans="2:65" s="1" customFormat="1" ht="24.2" customHeight="1">
      <c r="B148" s="34"/>
      <c r="C148" s="129" t="s">
        <v>8</v>
      </c>
      <c r="D148" s="129" t="s">
        <v>227</v>
      </c>
      <c r="E148" s="130" t="s">
        <v>624</v>
      </c>
      <c r="F148" s="131" t="s">
        <v>625</v>
      </c>
      <c r="G148" s="132" t="s">
        <v>563</v>
      </c>
      <c r="H148" s="133">
        <v>25.5</v>
      </c>
      <c r="I148" s="134"/>
      <c r="J148" s="135">
        <f>ROUND(I148*H148,2)</f>
        <v>0</v>
      </c>
      <c r="K148" s="131" t="s">
        <v>272</v>
      </c>
      <c r="L148" s="34"/>
      <c r="M148" s="136" t="s">
        <v>19</v>
      </c>
      <c r="N148" s="137" t="s">
        <v>47</v>
      </c>
      <c r="P148" s="138">
        <f>O148*H148</f>
        <v>0</v>
      </c>
      <c r="Q148" s="138">
        <v>0</v>
      </c>
      <c r="R148" s="138">
        <f>Q148*H148</f>
        <v>0</v>
      </c>
      <c r="S148" s="138">
        <v>0</v>
      </c>
      <c r="T148" s="139">
        <f>S148*H148</f>
        <v>0</v>
      </c>
      <c r="AR148" s="140" t="s">
        <v>232</v>
      </c>
      <c r="AT148" s="140" t="s">
        <v>227</v>
      </c>
      <c r="AU148" s="140" t="s">
        <v>233</v>
      </c>
      <c r="AY148" s="18" t="s">
        <v>223</v>
      </c>
      <c r="BE148" s="141">
        <f>IF(N148="základní",J148,0)</f>
        <v>0</v>
      </c>
      <c r="BF148" s="141">
        <f>IF(N148="snížená",J148,0)</f>
        <v>0</v>
      </c>
      <c r="BG148" s="141">
        <f>IF(N148="zákl. přenesená",J148,0)</f>
        <v>0</v>
      </c>
      <c r="BH148" s="141">
        <f>IF(N148="sníž. přenesená",J148,0)</f>
        <v>0</v>
      </c>
      <c r="BI148" s="141">
        <f>IF(N148="nulová",J148,0)</f>
        <v>0</v>
      </c>
      <c r="BJ148" s="18" t="s">
        <v>84</v>
      </c>
      <c r="BK148" s="141">
        <f>ROUND(I148*H148,2)</f>
        <v>0</v>
      </c>
      <c r="BL148" s="18" t="s">
        <v>232</v>
      </c>
      <c r="BM148" s="140" t="s">
        <v>1133</v>
      </c>
    </row>
    <row r="149" spans="2:65" s="1" customFormat="1" ht="11.25">
      <c r="B149" s="34"/>
      <c r="D149" s="163" t="s">
        <v>274</v>
      </c>
      <c r="F149" s="164" t="s">
        <v>627</v>
      </c>
      <c r="I149" s="165"/>
      <c r="L149" s="34"/>
      <c r="M149" s="166"/>
      <c r="T149" s="55"/>
      <c r="AT149" s="18" t="s">
        <v>274</v>
      </c>
      <c r="AU149" s="18" t="s">
        <v>233</v>
      </c>
    </row>
    <row r="150" spans="2:65" s="13" customFormat="1" ht="11.25">
      <c r="B150" s="149"/>
      <c r="D150" s="143" t="s">
        <v>249</v>
      </c>
      <c r="E150" s="150" t="s">
        <v>19</v>
      </c>
      <c r="F150" s="151" t="s">
        <v>1134</v>
      </c>
      <c r="H150" s="152">
        <v>25.5</v>
      </c>
      <c r="I150" s="153"/>
      <c r="L150" s="149"/>
      <c r="M150" s="154"/>
      <c r="T150" s="155"/>
      <c r="AT150" s="150" t="s">
        <v>249</v>
      </c>
      <c r="AU150" s="150" t="s">
        <v>233</v>
      </c>
      <c r="AV150" s="13" t="s">
        <v>87</v>
      </c>
      <c r="AW150" s="13" t="s">
        <v>37</v>
      </c>
      <c r="AX150" s="13" t="s">
        <v>84</v>
      </c>
      <c r="AY150" s="150" t="s">
        <v>223</v>
      </c>
    </row>
    <row r="151" spans="2:65" s="1" customFormat="1" ht="66.75" customHeight="1">
      <c r="B151" s="34"/>
      <c r="C151" s="129" t="s">
        <v>322</v>
      </c>
      <c r="D151" s="129" t="s">
        <v>227</v>
      </c>
      <c r="E151" s="130" t="s">
        <v>636</v>
      </c>
      <c r="F151" s="131" t="s">
        <v>637</v>
      </c>
      <c r="G151" s="132" t="s">
        <v>271</v>
      </c>
      <c r="H151" s="133">
        <v>83.5</v>
      </c>
      <c r="I151" s="134"/>
      <c r="J151" s="135">
        <f>ROUND(I151*H151,2)</f>
        <v>0</v>
      </c>
      <c r="K151" s="131" t="s">
        <v>231</v>
      </c>
      <c r="L151" s="34"/>
      <c r="M151" s="136" t="s">
        <v>19</v>
      </c>
      <c r="N151" s="137" t="s">
        <v>47</v>
      </c>
      <c r="P151" s="138">
        <f>O151*H151</f>
        <v>0</v>
      </c>
      <c r="Q151" s="138">
        <v>0</v>
      </c>
      <c r="R151" s="138">
        <f>Q151*H151</f>
        <v>0</v>
      </c>
      <c r="S151" s="138">
        <v>0.02</v>
      </c>
      <c r="T151" s="139">
        <f>S151*H151</f>
        <v>1.67</v>
      </c>
      <c r="AR151" s="140" t="s">
        <v>232</v>
      </c>
      <c r="AT151" s="140" t="s">
        <v>227</v>
      </c>
      <c r="AU151" s="140" t="s">
        <v>233</v>
      </c>
      <c r="AY151" s="18" t="s">
        <v>223</v>
      </c>
      <c r="BE151" s="141">
        <f>IF(N151="základní",J151,0)</f>
        <v>0</v>
      </c>
      <c r="BF151" s="141">
        <f>IF(N151="snížená",J151,0)</f>
        <v>0</v>
      </c>
      <c r="BG151" s="141">
        <f>IF(N151="zákl. přenesená",J151,0)</f>
        <v>0</v>
      </c>
      <c r="BH151" s="141">
        <f>IF(N151="sníž. přenesená",J151,0)</f>
        <v>0</v>
      </c>
      <c r="BI151" s="141">
        <f>IF(N151="nulová",J151,0)</f>
        <v>0</v>
      </c>
      <c r="BJ151" s="18" t="s">
        <v>84</v>
      </c>
      <c r="BK151" s="141">
        <f>ROUND(I151*H151,2)</f>
        <v>0</v>
      </c>
      <c r="BL151" s="18" t="s">
        <v>232</v>
      </c>
      <c r="BM151" s="140" t="s">
        <v>1135</v>
      </c>
    </row>
    <row r="152" spans="2:65" s="13" customFormat="1" ht="11.25">
      <c r="B152" s="149"/>
      <c r="D152" s="143" t="s">
        <v>249</v>
      </c>
      <c r="E152" s="150" t="s">
        <v>19</v>
      </c>
      <c r="F152" s="151" t="s">
        <v>1130</v>
      </c>
      <c r="H152" s="152">
        <v>58.5</v>
      </c>
      <c r="I152" s="153"/>
      <c r="L152" s="149"/>
      <c r="M152" s="154"/>
      <c r="T152" s="155"/>
      <c r="AT152" s="150" t="s">
        <v>249</v>
      </c>
      <c r="AU152" s="150" t="s">
        <v>233</v>
      </c>
      <c r="AV152" s="13" t="s">
        <v>87</v>
      </c>
      <c r="AW152" s="13" t="s">
        <v>37</v>
      </c>
      <c r="AX152" s="13" t="s">
        <v>76</v>
      </c>
      <c r="AY152" s="150" t="s">
        <v>223</v>
      </c>
    </row>
    <row r="153" spans="2:65" s="13" customFormat="1" ht="11.25">
      <c r="B153" s="149"/>
      <c r="D153" s="143" t="s">
        <v>249</v>
      </c>
      <c r="E153" s="150" t="s">
        <v>19</v>
      </c>
      <c r="F153" s="151" t="s">
        <v>1103</v>
      </c>
      <c r="H153" s="152">
        <v>25</v>
      </c>
      <c r="I153" s="153"/>
      <c r="L153" s="149"/>
      <c r="M153" s="154"/>
      <c r="T153" s="155"/>
      <c r="AT153" s="150" t="s">
        <v>249</v>
      </c>
      <c r="AU153" s="150" t="s">
        <v>233</v>
      </c>
      <c r="AV153" s="13" t="s">
        <v>87</v>
      </c>
      <c r="AW153" s="13" t="s">
        <v>37</v>
      </c>
      <c r="AX153" s="13" t="s">
        <v>76</v>
      </c>
      <c r="AY153" s="150" t="s">
        <v>223</v>
      </c>
    </row>
    <row r="154" spans="2:65" s="14" customFormat="1" ht="11.25">
      <c r="B154" s="156"/>
      <c r="D154" s="143" t="s">
        <v>249</v>
      </c>
      <c r="E154" s="157" t="s">
        <v>19</v>
      </c>
      <c r="F154" s="158" t="s">
        <v>253</v>
      </c>
      <c r="H154" s="159">
        <v>83.5</v>
      </c>
      <c r="I154" s="160"/>
      <c r="L154" s="156"/>
      <c r="M154" s="161"/>
      <c r="T154" s="162"/>
      <c r="AT154" s="157" t="s">
        <v>249</v>
      </c>
      <c r="AU154" s="157" t="s">
        <v>233</v>
      </c>
      <c r="AV154" s="14" t="s">
        <v>232</v>
      </c>
      <c r="AW154" s="14" t="s">
        <v>37</v>
      </c>
      <c r="AX154" s="14" t="s">
        <v>84</v>
      </c>
      <c r="AY154" s="157" t="s">
        <v>223</v>
      </c>
    </row>
    <row r="155" spans="2:65" s="11" customFormat="1" ht="20.85" customHeight="1">
      <c r="B155" s="117"/>
      <c r="D155" s="118" t="s">
        <v>75</v>
      </c>
      <c r="E155" s="127" t="s">
        <v>678</v>
      </c>
      <c r="F155" s="127" t="s">
        <v>679</v>
      </c>
      <c r="I155" s="120"/>
      <c r="J155" s="128">
        <f>BK155</f>
        <v>0</v>
      </c>
      <c r="L155" s="117"/>
      <c r="M155" s="122"/>
      <c r="P155" s="123">
        <f>SUM(P156:P164)</f>
        <v>0</v>
      </c>
      <c r="R155" s="123">
        <f>SUM(R156:R164)</f>
        <v>2.3E-3</v>
      </c>
      <c r="T155" s="124">
        <f>SUM(T156:T164)</f>
        <v>43.814999999999998</v>
      </c>
      <c r="AR155" s="118" t="s">
        <v>84</v>
      </c>
      <c r="AT155" s="125" t="s">
        <v>75</v>
      </c>
      <c r="AU155" s="125" t="s">
        <v>87</v>
      </c>
      <c r="AY155" s="118" t="s">
        <v>223</v>
      </c>
      <c r="BK155" s="126">
        <f>SUM(BK156:BK164)</f>
        <v>0</v>
      </c>
    </row>
    <row r="156" spans="2:65" s="1" customFormat="1" ht="44.25" customHeight="1">
      <c r="B156" s="34"/>
      <c r="C156" s="129" t="s">
        <v>328</v>
      </c>
      <c r="D156" s="129" t="s">
        <v>227</v>
      </c>
      <c r="E156" s="130" t="s">
        <v>681</v>
      </c>
      <c r="F156" s="131" t="s">
        <v>682</v>
      </c>
      <c r="G156" s="132" t="s">
        <v>271</v>
      </c>
      <c r="H156" s="133">
        <v>57.5</v>
      </c>
      <c r="I156" s="134"/>
      <c r="J156" s="135">
        <f>ROUND(I156*H156,2)</f>
        <v>0</v>
      </c>
      <c r="K156" s="131" t="s">
        <v>272</v>
      </c>
      <c r="L156" s="34"/>
      <c r="M156" s="136" t="s">
        <v>19</v>
      </c>
      <c r="N156" s="137" t="s">
        <v>47</v>
      </c>
      <c r="P156" s="138">
        <f>O156*H156</f>
        <v>0</v>
      </c>
      <c r="Q156" s="138">
        <v>1.0000000000000001E-5</v>
      </c>
      <c r="R156" s="138">
        <f>Q156*H156</f>
        <v>5.750000000000001E-4</v>
      </c>
      <c r="S156" s="138">
        <v>9.1999999999999998E-2</v>
      </c>
      <c r="T156" s="139">
        <f>S156*H156</f>
        <v>5.29</v>
      </c>
      <c r="AR156" s="140" t="s">
        <v>232</v>
      </c>
      <c r="AT156" s="140" t="s">
        <v>227</v>
      </c>
      <c r="AU156" s="140" t="s">
        <v>233</v>
      </c>
      <c r="AY156" s="18" t="s">
        <v>223</v>
      </c>
      <c r="BE156" s="141">
        <f>IF(N156="základní",J156,0)</f>
        <v>0</v>
      </c>
      <c r="BF156" s="141">
        <f>IF(N156="snížená",J156,0)</f>
        <v>0</v>
      </c>
      <c r="BG156" s="141">
        <f>IF(N156="zákl. přenesená",J156,0)</f>
        <v>0</v>
      </c>
      <c r="BH156" s="141">
        <f>IF(N156="sníž. přenesená",J156,0)</f>
        <v>0</v>
      </c>
      <c r="BI156" s="141">
        <f>IF(N156="nulová",J156,0)</f>
        <v>0</v>
      </c>
      <c r="BJ156" s="18" t="s">
        <v>84</v>
      </c>
      <c r="BK156" s="141">
        <f>ROUND(I156*H156,2)</f>
        <v>0</v>
      </c>
      <c r="BL156" s="18" t="s">
        <v>232</v>
      </c>
      <c r="BM156" s="140" t="s">
        <v>683</v>
      </c>
    </row>
    <row r="157" spans="2:65" s="1" customFormat="1" ht="11.25">
      <c r="B157" s="34"/>
      <c r="D157" s="163" t="s">
        <v>274</v>
      </c>
      <c r="F157" s="164" t="s">
        <v>684</v>
      </c>
      <c r="I157" s="165"/>
      <c r="L157" s="34"/>
      <c r="M157" s="166"/>
      <c r="T157" s="55"/>
      <c r="AT157" s="18" t="s">
        <v>274</v>
      </c>
      <c r="AU157" s="18" t="s">
        <v>233</v>
      </c>
    </row>
    <row r="158" spans="2:65" s="13" customFormat="1" ht="22.5">
      <c r="B158" s="149"/>
      <c r="D158" s="143" t="s">
        <v>249</v>
      </c>
      <c r="E158" s="150" t="s">
        <v>19</v>
      </c>
      <c r="F158" s="151" t="s">
        <v>1136</v>
      </c>
      <c r="H158" s="152">
        <v>57.5</v>
      </c>
      <c r="I158" s="153"/>
      <c r="L158" s="149"/>
      <c r="M158" s="154"/>
      <c r="T158" s="155"/>
      <c r="AT158" s="150" t="s">
        <v>249</v>
      </c>
      <c r="AU158" s="150" t="s">
        <v>233</v>
      </c>
      <c r="AV158" s="13" t="s">
        <v>87</v>
      </c>
      <c r="AW158" s="13" t="s">
        <v>37</v>
      </c>
      <c r="AX158" s="13" t="s">
        <v>84</v>
      </c>
      <c r="AY158" s="150" t="s">
        <v>223</v>
      </c>
    </row>
    <row r="159" spans="2:65" s="1" customFormat="1" ht="44.25" customHeight="1">
      <c r="B159" s="34"/>
      <c r="C159" s="129" t="s">
        <v>334</v>
      </c>
      <c r="D159" s="129" t="s">
        <v>227</v>
      </c>
      <c r="E159" s="130" t="s">
        <v>687</v>
      </c>
      <c r="F159" s="131" t="s">
        <v>688</v>
      </c>
      <c r="G159" s="132" t="s">
        <v>271</v>
      </c>
      <c r="H159" s="133">
        <v>57.5</v>
      </c>
      <c r="I159" s="134"/>
      <c r="J159" s="135">
        <f>ROUND(I159*H159,2)</f>
        <v>0</v>
      </c>
      <c r="K159" s="131" t="s">
        <v>272</v>
      </c>
      <c r="L159" s="34"/>
      <c r="M159" s="136" t="s">
        <v>19</v>
      </c>
      <c r="N159" s="137" t="s">
        <v>47</v>
      </c>
      <c r="P159" s="138">
        <f>O159*H159</f>
        <v>0</v>
      </c>
      <c r="Q159" s="138">
        <v>3.0000000000000001E-5</v>
      </c>
      <c r="R159" s="138">
        <f>Q159*H159</f>
        <v>1.725E-3</v>
      </c>
      <c r="S159" s="138">
        <v>0.23</v>
      </c>
      <c r="T159" s="139">
        <f>S159*H159</f>
        <v>13.225000000000001</v>
      </c>
      <c r="AR159" s="140" t="s">
        <v>232</v>
      </c>
      <c r="AT159" s="140" t="s">
        <v>227</v>
      </c>
      <c r="AU159" s="140" t="s">
        <v>233</v>
      </c>
      <c r="AY159" s="18" t="s">
        <v>223</v>
      </c>
      <c r="BE159" s="141">
        <f>IF(N159="základní",J159,0)</f>
        <v>0</v>
      </c>
      <c r="BF159" s="141">
        <f>IF(N159="snížená",J159,0)</f>
        <v>0</v>
      </c>
      <c r="BG159" s="141">
        <f>IF(N159="zákl. přenesená",J159,0)</f>
        <v>0</v>
      </c>
      <c r="BH159" s="141">
        <f>IF(N159="sníž. přenesená",J159,0)</f>
        <v>0</v>
      </c>
      <c r="BI159" s="141">
        <f>IF(N159="nulová",J159,0)</f>
        <v>0</v>
      </c>
      <c r="BJ159" s="18" t="s">
        <v>84</v>
      </c>
      <c r="BK159" s="141">
        <f>ROUND(I159*H159,2)</f>
        <v>0</v>
      </c>
      <c r="BL159" s="18" t="s">
        <v>232</v>
      </c>
      <c r="BM159" s="140" t="s">
        <v>689</v>
      </c>
    </row>
    <row r="160" spans="2:65" s="1" customFormat="1" ht="11.25">
      <c r="B160" s="34"/>
      <c r="D160" s="163" t="s">
        <v>274</v>
      </c>
      <c r="F160" s="164" t="s">
        <v>690</v>
      </c>
      <c r="I160" s="165"/>
      <c r="L160" s="34"/>
      <c r="M160" s="166"/>
      <c r="T160" s="55"/>
      <c r="AT160" s="18" t="s">
        <v>274</v>
      </c>
      <c r="AU160" s="18" t="s">
        <v>233</v>
      </c>
    </row>
    <row r="161" spans="2:65" s="13" customFormat="1" ht="22.5">
      <c r="B161" s="149"/>
      <c r="D161" s="143" t="s">
        <v>249</v>
      </c>
      <c r="E161" s="150" t="s">
        <v>19</v>
      </c>
      <c r="F161" s="151" t="s">
        <v>1137</v>
      </c>
      <c r="H161" s="152">
        <v>57.5</v>
      </c>
      <c r="I161" s="153"/>
      <c r="L161" s="149"/>
      <c r="M161" s="154"/>
      <c r="T161" s="155"/>
      <c r="AT161" s="150" t="s">
        <v>249</v>
      </c>
      <c r="AU161" s="150" t="s">
        <v>233</v>
      </c>
      <c r="AV161" s="13" t="s">
        <v>87</v>
      </c>
      <c r="AW161" s="13" t="s">
        <v>37</v>
      </c>
      <c r="AX161" s="13" t="s">
        <v>84</v>
      </c>
      <c r="AY161" s="150" t="s">
        <v>223</v>
      </c>
    </row>
    <row r="162" spans="2:65" s="1" customFormat="1" ht="66.75" customHeight="1">
      <c r="B162" s="34"/>
      <c r="C162" s="129" t="s">
        <v>340</v>
      </c>
      <c r="D162" s="129" t="s">
        <v>227</v>
      </c>
      <c r="E162" s="130" t="s">
        <v>693</v>
      </c>
      <c r="F162" s="131" t="s">
        <v>694</v>
      </c>
      <c r="G162" s="132" t="s">
        <v>271</v>
      </c>
      <c r="H162" s="133">
        <v>57.5</v>
      </c>
      <c r="I162" s="134"/>
      <c r="J162" s="135">
        <f>ROUND(I162*H162,2)</f>
        <v>0</v>
      </c>
      <c r="K162" s="131" t="s">
        <v>272</v>
      </c>
      <c r="L162" s="34"/>
      <c r="M162" s="136" t="s">
        <v>19</v>
      </c>
      <c r="N162" s="137" t="s">
        <v>47</v>
      </c>
      <c r="P162" s="138">
        <f>O162*H162</f>
        <v>0</v>
      </c>
      <c r="Q162" s="138">
        <v>0</v>
      </c>
      <c r="R162" s="138">
        <f>Q162*H162</f>
        <v>0</v>
      </c>
      <c r="S162" s="138">
        <v>0.44</v>
      </c>
      <c r="T162" s="139">
        <f>S162*H162</f>
        <v>25.3</v>
      </c>
      <c r="AR162" s="140" t="s">
        <v>232</v>
      </c>
      <c r="AT162" s="140" t="s">
        <v>227</v>
      </c>
      <c r="AU162" s="140" t="s">
        <v>233</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695</v>
      </c>
    </row>
    <row r="163" spans="2:65" s="1" customFormat="1" ht="11.25">
      <c r="B163" s="34"/>
      <c r="D163" s="163" t="s">
        <v>274</v>
      </c>
      <c r="F163" s="164" t="s">
        <v>696</v>
      </c>
      <c r="I163" s="165"/>
      <c r="L163" s="34"/>
      <c r="M163" s="166"/>
      <c r="T163" s="55"/>
      <c r="AT163" s="18" t="s">
        <v>274</v>
      </c>
      <c r="AU163" s="18" t="s">
        <v>233</v>
      </c>
    </row>
    <row r="164" spans="2:65" s="13" customFormat="1" ht="11.25">
      <c r="B164" s="149"/>
      <c r="D164" s="143" t="s">
        <v>249</v>
      </c>
      <c r="E164" s="150" t="s">
        <v>19</v>
      </c>
      <c r="F164" s="151" t="s">
        <v>1138</v>
      </c>
      <c r="H164" s="152">
        <v>57.5</v>
      </c>
      <c r="I164" s="153"/>
      <c r="L164" s="149"/>
      <c r="M164" s="154"/>
      <c r="T164" s="155"/>
      <c r="AT164" s="150" t="s">
        <v>249</v>
      </c>
      <c r="AU164" s="150" t="s">
        <v>233</v>
      </c>
      <c r="AV164" s="13" t="s">
        <v>87</v>
      </c>
      <c r="AW164" s="13" t="s">
        <v>37</v>
      </c>
      <c r="AX164" s="13" t="s">
        <v>84</v>
      </c>
      <c r="AY164" s="150" t="s">
        <v>223</v>
      </c>
    </row>
    <row r="165" spans="2:65" s="11" customFormat="1" ht="20.85" customHeight="1">
      <c r="B165" s="117"/>
      <c r="D165" s="118" t="s">
        <v>75</v>
      </c>
      <c r="E165" s="127" t="s">
        <v>758</v>
      </c>
      <c r="F165" s="127" t="s">
        <v>759</v>
      </c>
      <c r="I165" s="120"/>
      <c r="J165" s="128">
        <f>BK165</f>
        <v>0</v>
      </c>
      <c r="L165" s="117"/>
      <c r="M165" s="122"/>
      <c r="P165" s="123">
        <f>SUM(P166:P173)</f>
        <v>0</v>
      </c>
      <c r="R165" s="123">
        <f>SUM(R166:R173)</f>
        <v>0</v>
      </c>
      <c r="T165" s="124">
        <f>SUM(T166:T173)</f>
        <v>0</v>
      </c>
      <c r="AR165" s="118" t="s">
        <v>84</v>
      </c>
      <c r="AT165" s="125" t="s">
        <v>75</v>
      </c>
      <c r="AU165" s="125" t="s">
        <v>87</v>
      </c>
      <c r="AY165" s="118" t="s">
        <v>223</v>
      </c>
      <c r="BK165" s="126">
        <f>SUM(BK166:BK173)</f>
        <v>0</v>
      </c>
    </row>
    <row r="166" spans="2:65" s="1" customFormat="1" ht="49.15" customHeight="1">
      <c r="B166" s="34"/>
      <c r="C166" s="129" t="s">
        <v>346</v>
      </c>
      <c r="D166" s="129" t="s">
        <v>227</v>
      </c>
      <c r="E166" s="130" t="s">
        <v>773</v>
      </c>
      <c r="F166" s="131" t="s">
        <v>774</v>
      </c>
      <c r="G166" s="132" t="s">
        <v>265</v>
      </c>
      <c r="H166" s="133">
        <v>13.225</v>
      </c>
      <c r="I166" s="134"/>
      <c r="J166" s="135">
        <f>ROUND(I166*H166,2)</f>
        <v>0</v>
      </c>
      <c r="K166" s="131" t="s">
        <v>231</v>
      </c>
      <c r="L166" s="34"/>
      <c r="M166" s="136" t="s">
        <v>19</v>
      </c>
      <c r="N166" s="137" t="s">
        <v>47</v>
      </c>
      <c r="P166" s="138">
        <f>O166*H166</f>
        <v>0</v>
      </c>
      <c r="Q166" s="138">
        <v>0</v>
      </c>
      <c r="R166" s="138">
        <f>Q166*H166</f>
        <v>0</v>
      </c>
      <c r="S166" s="138">
        <v>0</v>
      </c>
      <c r="T166" s="139">
        <f>S166*H166</f>
        <v>0</v>
      </c>
      <c r="AR166" s="140" t="s">
        <v>232</v>
      </c>
      <c r="AT166" s="140" t="s">
        <v>227</v>
      </c>
      <c r="AU166" s="140" t="s">
        <v>233</v>
      </c>
      <c r="AY166" s="18" t="s">
        <v>223</v>
      </c>
      <c r="BE166" s="141">
        <f>IF(N166="základní",J166,0)</f>
        <v>0</v>
      </c>
      <c r="BF166" s="141">
        <f>IF(N166="snížená",J166,0)</f>
        <v>0</v>
      </c>
      <c r="BG166" s="141">
        <f>IF(N166="zákl. přenesená",J166,0)</f>
        <v>0</v>
      </c>
      <c r="BH166" s="141">
        <f>IF(N166="sníž. přenesená",J166,0)</f>
        <v>0</v>
      </c>
      <c r="BI166" s="141">
        <f>IF(N166="nulová",J166,0)</f>
        <v>0</v>
      </c>
      <c r="BJ166" s="18" t="s">
        <v>84</v>
      </c>
      <c r="BK166" s="141">
        <f>ROUND(I166*H166,2)</f>
        <v>0</v>
      </c>
      <c r="BL166" s="18" t="s">
        <v>232</v>
      </c>
      <c r="BM166" s="140" t="s">
        <v>1062</v>
      </c>
    </row>
    <row r="167" spans="2:65" s="13" customFormat="1" ht="11.25">
      <c r="B167" s="149"/>
      <c r="D167" s="143" t="s">
        <v>249</v>
      </c>
      <c r="E167" s="150" t="s">
        <v>19</v>
      </c>
      <c r="F167" s="151" t="s">
        <v>1139</v>
      </c>
      <c r="H167" s="152">
        <v>13.225</v>
      </c>
      <c r="I167" s="153"/>
      <c r="L167" s="149"/>
      <c r="M167" s="154"/>
      <c r="T167" s="155"/>
      <c r="AT167" s="150" t="s">
        <v>249</v>
      </c>
      <c r="AU167" s="150" t="s">
        <v>233</v>
      </c>
      <c r="AV167" s="13" t="s">
        <v>87</v>
      </c>
      <c r="AW167" s="13" t="s">
        <v>37</v>
      </c>
      <c r="AX167" s="13" t="s">
        <v>84</v>
      </c>
      <c r="AY167" s="150" t="s">
        <v>223</v>
      </c>
    </row>
    <row r="168" spans="2:65" s="1" customFormat="1" ht="44.25" customHeight="1">
      <c r="B168" s="34"/>
      <c r="C168" s="129" t="s">
        <v>353</v>
      </c>
      <c r="D168" s="129" t="s">
        <v>227</v>
      </c>
      <c r="E168" s="130" t="s">
        <v>778</v>
      </c>
      <c r="F168" s="131" t="s">
        <v>779</v>
      </c>
      <c r="G168" s="132" t="s">
        <v>265</v>
      </c>
      <c r="H168" s="133">
        <v>5.29</v>
      </c>
      <c r="I168" s="134"/>
      <c r="J168" s="135">
        <f>ROUND(I168*H168,2)</f>
        <v>0</v>
      </c>
      <c r="K168" s="131" t="s">
        <v>231</v>
      </c>
      <c r="L168" s="34"/>
      <c r="M168" s="136" t="s">
        <v>19</v>
      </c>
      <c r="N168" s="137" t="s">
        <v>47</v>
      </c>
      <c r="P168" s="138">
        <f>O168*H168</f>
        <v>0</v>
      </c>
      <c r="Q168" s="138">
        <v>0</v>
      </c>
      <c r="R168" s="138">
        <f>Q168*H168</f>
        <v>0</v>
      </c>
      <c r="S168" s="138">
        <v>0</v>
      </c>
      <c r="T168" s="139">
        <f>S168*H168</f>
        <v>0</v>
      </c>
      <c r="AR168" s="140" t="s">
        <v>232</v>
      </c>
      <c r="AT168" s="140" t="s">
        <v>227</v>
      </c>
      <c r="AU168" s="140" t="s">
        <v>233</v>
      </c>
      <c r="AY168" s="18" t="s">
        <v>223</v>
      </c>
      <c r="BE168" s="141">
        <f>IF(N168="základní",J168,0)</f>
        <v>0</v>
      </c>
      <c r="BF168" s="141">
        <f>IF(N168="snížená",J168,0)</f>
        <v>0</v>
      </c>
      <c r="BG168" s="141">
        <f>IF(N168="zákl. přenesená",J168,0)</f>
        <v>0</v>
      </c>
      <c r="BH168" s="141">
        <f>IF(N168="sníž. přenesená",J168,0)</f>
        <v>0</v>
      </c>
      <c r="BI168" s="141">
        <f>IF(N168="nulová",J168,0)</f>
        <v>0</v>
      </c>
      <c r="BJ168" s="18" t="s">
        <v>84</v>
      </c>
      <c r="BK168" s="141">
        <f>ROUND(I168*H168,2)</f>
        <v>0</v>
      </c>
      <c r="BL168" s="18" t="s">
        <v>232</v>
      </c>
      <c r="BM168" s="140" t="s">
        <v>1140</v>
      </c>
    </row>
    <row r="169" spans="2:65" s="13" customFormat="1" ht="22.5">
      <c r="B169" s="149"/>
      <c r="D169" s="143" t="s">
        <v>249</v>
      </c>
      <c r="E169" s="150" t="s">
        <v>19</v>
      </c>
      <c r="F169" s="151" t="s">
        <v>1141</v>
      </c>
      <c r="H169" s="152">
        <v>5.29</v>
      </c>
      <c r="I169" s="153"/>
      <c r="L169" s="149"/>
      <c r="M169" s="154"/>
      <c r="T169" s="155"/>
      <c r="AT169" s="150" t="s">
        <v>249</v>
      </c>
      <c r="AU169" s="150" t="s">
        <v>233</v>
      </c>
      <c r="AV169" s="13" t="s">
        <v>87</v>
      </c>
      <c r="AW169" s="13" t="s">
        <v>37</v>
      </c>
      <c r="AX169" s="13" t="s">
        <v>84</v>
      </c>
      <c r="AY169" s="150" t="s">
        <v>223</v>
      </c>
    </row>
    <row r="170" spans="2:65" s="1" customFormat="1" ht="49.15" customHeight="1">
      <c r="B170" s="34"/>
      <c r="C170" s="129" t="s">
        <v>361</v>
      </c>
      <c r="D170" s="129" t="s">
        <v>227</v>
      </c>
      <c r="E170" s="130" t="s">
        <v>788</v>
      </c>
      <c r="F170" s="131" t="s">
        <v>789</v>
      </c>
      <c r="G170" s="132" t="s">
        <v>265</v>
      </c>
      <c r="H170" s="133">
        <v>25.3</v>
      </c>
      <c r="I170" s="134"/>
      <c r="J170" s="135">
        <f>ROUND(I170*H170,2)</f>
        <v>0</v>
      </c>
      <c r="K170" s="131" t="s">
        <v>231</v>
      </c>
      <c r="L170" s="34"/>
      <c r="M170" s="136" t="s">
        <v>19</v>
      </c>
      <c r="N170" s="137" t="s">
        <v>47</v>
      </c>
      <c r="P170" s="138">
        <f>O170*H170</f>
        <v>0</v>
      </c>
      <c r="Q170" s="138">
        <v>0</v>
      </c>
      <c r="R170" s="138">
        <f>Q170*H170</f>
        <v>0</v>
      </c>
      <c r="S170" s="138">
        <v>0</v>
      </c>
      <c r="T170" s="139">
        <f>S170*H170</f>
        <v>0</v>
      </c>
      <c r="AR170" s="140" t="s">
        <v>232</v>
      </c>
      <c r="AT170" s="140" t="s">
        <v>227</v>
      </c>
      <c r="AU170" s="140" t="s">
        <v>233</v>
      </c>
      <c r="AY170" s="18" t="s">
        <v>223</v>
      </c>
      <c r="BE170" s="141">
        <f>IF(N170="základní",J170,0)</f>
        <v>0</v>
      </c>
      <c r="BF170" s="141">
        <f>IF(N170="snížená",J170,0)</f>
        <v>0</v>
      </c>
      <c r="BG170" s="141">
        <f>IF(N170="zákl. přenesená",J170,0)</f>
        <v>0</v>
      </c>
      <c r="BH170" s="141">
        <f>IF(N170="sníž. přenesená",J170,0)</f>
        <v>0</v>
      </c>
      <c r="BI170" s="141">
        <f>IF(N170="nulová",J170,0)</f>
        <v>0</v>
      </c>
      <c r="BJ170" s="18" t="s">
        <v>84</v>
      </c>
      <c r="BK170" s="141">
        <f>ROUND(I170*H170,2)</f>
        <v>0</v>
      </c>
      <c r="BL170" s="18" t="s">
        <v>232</v>
      </c>
      <c r="BM170" s="140" t="s">
        <v>1113</v>
      </c>
    </row>
    <row r="171" spans="2:65" s="13" customFormat="1" ht="11.25">
      <c r="B171" s="149"/>
      <c r="D171" s="143" t="s">
        <v>249</v>
      </c>
      <c r="E171" s="150" t="s">
        <v>19</v>
      </c>
      <c r="F171" s="151" t="s">
        <v>1142</v>
      </c>
      <c r="H171" s="152">
        <v>25.3</v>
      </c>
      <c r="I171" s="153"/>
      <c r="L171" s="149"/>
      <c r="M171" s="154"/>
      <c r="T171" s="155"/>
      <c r="AT171" s="150" t="s">
        <v>249</v>
      </c>
      <c r="AU171" s="150" t="s">
        <v>233</v>
      </c>
      <c r="AV171" s="13" t="s">
        <v>87</v>
      </c>
      <c r="AW171" s="13" t="s">
        <v>37</v>
      </c>
      <c r="AX171" s="13" t="s">
        <v>84</v>
      </c>
      <c r="AY171" s="150" t="s">
        <v>223</v>
      </c>
    </row>
    <row r="172" spans="2:65" s="1" customFormat="1" ht="44.25" customHeight="1">
      <c r="B172" s="34"/>
      <c r="C172" s="129" t="s">
        <v>369</v>
      </c>
      <c r="D172" s="129" t="s">
        <v>227</v>
      </c>
      <c r="E172" s="130" t="s">
        <v>793</v>
      </c>
      <c r="F172" s="131" t="s">
        <v>794</v>
      </c>
      <c r="G172" s="132" t="s">
        <v>265</v>
      </c>
      <c r="H172" s="133">
        <v>2E-3</v>
      </c>
      <c r="I172" s="134"/>
      <c r="J172" s="135">
        <f>ROUND(I172*H172,2)</f>
        <v>0</v>
      </c>
      <c r="K172" s="131" t="s">
        <v>272</v>
      </c>
      <c r="L172" s="34"/>
      <c r="M172" s="136" t="s">
        <v>19</v>
      </c>
      <c r="N172" s="137" t="s">
        <v>47</v>
      </c>
      <c r="P172" s="138">
        <f>O172*H172</f>
        <v>0</v>
      </c>
      <c r="Q172" s="138">
        <v>0</v>
      </c>
      <c r="R172" s="138">
        <f>Q172*H172</f>
        <v>0</v>
      </c>
      <c r="S172" s="138">
        <v>0</v>
      </c>
      <c r="T172" s="139">
        <f>S172*H172</f>
        <v>0</v>
      </c>
      <c r="AR172" s="140" t="s">
        <v>232</v>
      </c>
      <c r="AT172" s="140" t="s">
        <v>227</v>
      </c>
      <c r="AU172" s="140" t="s">
        <v>233</v>
      </c>
      <c r="AY172" s="18" t="s">
        <v>223</v>
      </c>
      <c r="BE172" s="141">
        <f>IF(N172="základní",J172,0)</f>
        <v>0</v>
      </c>
      <c r="BF172" s="141">
        <f>IF(N172="snížená",J172,0)</f>
        <v>0</v>
      </c>
      <c r="BG172" s="141">
        <f>IF(N172="zákl. přenesená",J172,0)</f>
        <v>0</v>
      </c>
      <c r="BH172" s="141">
        <f>IF(N172="sníž. přenesená",J172,0)</f>
        <v>0</v>
      </c>
      <c r="BI172" s="141">
        <f>IF(N172="nulová",J172,0)</f>
        <v>0</v>
      </c>
      <c r="BJ172" s="18" t="s">
        <v>84</v>
      </c>
      <c r="BK172" s="141">
        <f>ROUND(I172*H172,2)</f>
        <v>0</v>
      </c>
      <c r="BL172" s="18" t="s">
        <v>232</v>
      </c>
      <c r="BM172" s="140" t="s">
        <v>795</v>
      </c>
    </row>
    <row r="173" spans="2:65" s="1" customFormat="1" ht="11.25">
      <c r="B173" s="34"/>
      <c r="D173" s="163" t="s">
        <v>274</v>
      </c>
      <c r="F173" s="164" t="s">
        <v>796</v>
      </c>
      <c r="I173" s="165"/>
      <c r="L173" s="34"/>
      <c r="M173" s="184"/>
      <c r="N173" s="185"/>
      <c r="O173" s="185"/>
      <c r="P173" s="185"/>
      <c r="Q173" s="185"/>
      <c r="R173" s="185"/>
      <c r="S173" s="185"/>
      <c r="T173" s="186"/>
      <c r="AT173" s="18" t="s">
        <v>274</v>
      </c>
      <c r="AU173" s="18" t="s">
        <v>233</v>
      </c>
    </row>
    <row r="174" spans="2:65" s="1" customFormat="1" ht="6.95" customHeight="1">
      <c r="B174" s="43"/>
      <c r="C174" s="44"/>
      <c r="D174" s="44"/>
      <c r="E174" s="44"/>
      <c r="F174" s="44"/>
      <c r="G174" s="44"/>
      <c r="H174" s="44"/>
      <c r="I174" s="44"/>
      <c r="J174" s="44"/>
      <c r="K174" s="44"/>
      <c r="L174" s="34"/>
    </row>
  </sheetData>
  <sheetProtection algorithmName="SHA-512" hashValue="vewZX9vziHWOc4N1tWu8adDHnMjolQxpzHnTrECRc6iqF/H32+hsFgQzg47zMjd8M+yDPx3EB842IOeFXIFoKA==" saltValue="7q0oLh982gKrrUO1+eQlgZjfQb5mCv+7FwWI9VMbTgIQrHoy51VkfepBdtjaoSFwMpC9O0v08YgKY7E9sRrHlg==" spinCount="100000" sheet="1" objects="1" scenarios="1" formatColumns="0" formatRows="0" autoFilter="0"/>
  <autoFilter ref="C89:K173" xr:uid="{00000000-0009-0000-0000-000005000000}"/>
  <mergeCells count="9">
    <mergeCell ref="E50:H50"/>
    <mergeCell ref="E80:H80"/>
    <mergeCell ref="E82:H82"/>
    <mergeCell ref="L2:V2"/>
    <mergeCell ref="E7:H7"/>
    <mergeCell ref="E9:H9"/>
    <mergeCell ref="E18:H18"/>
    <mergeCell ref="E27:H27"/>
    <mergeCell ref="E48:H48"/>
  </mergeCells>
  <hyperlinks>
    <hyperlink ref="F103" r:id="rId1" xr:uid="{00000000-0004-0000-0500-000000000000}"/>
    <hyperlink ref="F108" r:id="rId2" xr:uid="{00000000-0004-0000-0500-000001000000}"/>
    <hyperlink ref="F122" r:id="rId3" xr:uid="{00000000-0004-0000-0500-000002000000}"/>
    <hyperlink ref="F128" r:id="rId4" xr:uid="{00000000-0004-0000-0500-000003000000}"/>
    <hyperlink ref="F132" r:id="rId5" xr:uid="{00000000-0004-0000-0500-000004000000}"/>
    <hyperlink ref="F136" r:id="rId6" xr:uid="{00000000-0004-0000-0500-000005000000}"/>
    <hyperlink ref="F141" r:id="rId7" xr:uid="{00000000-0004-0000-0500-000006000000}"/>
    <hyperlink ref="F146" r:id="rId8" xr:uid="{00000000-0004-0000-0500-000007000000}"/>
    <hyperlink ref="F149" r:id="rId9" xr:uid="{00000000-0004-0000-0500-000008000000}"/>
    <hyperlink ref="F157" r:id="rId10" xr:uid="{00000000-0004-0000-0500-000009000000}"/>
    <hyperlink ref="F160" r:id="rId11" xr:uid="{00000000-0004-0000-0500-00000A000000}"/>
    <hyperlink ref="F163" r:id="rId12" xr:uid="{00000000-0004-0000-0500-00000B000000}"/>
    <hyperlink ref="F173" r:id="rId13" xr:uid="{00000000-0004-0000-0500-00000C000000}"/>
  </hyperlinks>
  <pageMargins left="0.39370078740157483" right="0.39370078740157483" top="0.39370078740157483" bottom="0.39370078740157483" header="0" footer="0"/>
  <pageSetup paperSize="9" scale="76" fitToHeight="0" orientation="portrait" r:id="rId14"/>
  <headerFooter>
    <oddFooter>&amp;CStrana &amp;P z &amp;N</oddFooter>
  </headerFooter>
  <drawing r:id="rId1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54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103</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30" customHeight="1">
      <c r="B9" s="34"/>
      <c r="E9" s="315" t="s">
        <v>1143</v>
      </c>
      <c r="F9" s="322"/>
      <c r="G9" s="322"/>
      <c r="H9" s="322"/>
      <c r="L9" s="34"/>
    </row>
    <row r="10" spans="2:46" s="1" customFormat="1" ht="11.25">
      <c r="B10" s="34"/>
      <c r="L10" s="34"/>
    </row>
    <row r="11" spans="2:46" s="1" customFormat="1" ht="12" customHeight="1">
      <c r="B11" s="34"/>
      <c r="D11" s="28" t="s">
        <v>18</v>
      </c>
      <c r="F11" s="26" t="s">
        <v>91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ROUNDUP(J104,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ROUNDUP((SUM(BE104:BE545)),  2)</f>
        <v>0</v>
      </c>
      <c r="I33" s="91">
        <v>0.21</v>
      </c>
      <c r="J33" s="90">
        <f>ROUNDUP(((SUM(BE104:BE545))*I33),  2)</f>
        <v>0</v>
      </c>
      <c r="L33" s="34"/>
    </row>
    <row r="34" spans="2:12" s="1" customFormat="1" ht="14.45" customHeight="1">
      <c r="B34" s="34"/>
      <c r="E34" s="28" t="s">
        <v>48</v>
      </c>
      <c r="F34" s="90">
        <f>ROUNDUP((SUM(BF104:BF545)),  2)</f>
        <v>0</v>
      </c>
      <c r="I34" s="91">
        <v>0.12</v>
      </c>
      <c r="J34" s="90">
        <f>ROUNDUP(((SUM(BF104:BF545))*I34),  2)</f>
        <v>0</v>
      </c>
      <c r="L34" s="34"/>
    </row>
    <row r="35" spans="2:12" s="1" customFormat="1" ht="14.45" hidden="1" customHeight="1">
      <c r="B35" s="34"/>
      <c r="E35" s="28" t="s">
        <v>49</v>
      </c>
      <c r="F35" s="90">
        <f>ROUNDUP((SUM(BG104:BG545)),  2)</f>
        <v>0</v>
      </c>
      <c r="I35" s="91">
        <v>0.21</v>
      </c>
      <c r="J35" s="90">
        <f>0</f>
        <v>0</v>
      </c>
      <c r="L35" s="34"/>
    </row>
    <row r="36" spans="2:12" s="1" customFormat="1" ht="14.45" hidden="1" customHeight="1">
      <c r="B36" s="34"/>
      <c r="E36" s="28" t="s">
        <v>50</v>
      </c>
      <c r="F36" s="90">
        <f>ROUNDUP((SUM(BH104:BH545)),  2)</f>
        <v>0</v>
      </c>
      <c r="I36" s="91">
        <v>0.12</v>
      </c>
      <c r="J36" s="90">
        <f>0</f>
        <v>0</v>
      </c>
      <c r="L36" s="34"/>
    </row>
    <row r="37" spans="2:12" s="1" customFormat="1" ht="14.45" hidden="1" customHeight="1">
      <c r="B37" s="34"/>
      <c r="E37" s="28" t="s">
        <v>51</v>
      </c>
      <c r="F37" s="90">
        <f>ROUNDUP((SUM(BI104:BI545)),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30" customHeight="1">
      <c r="B50" s="34"/>
      <c r="E50" s="315" t="str">
        <f>E9</f>
        <v>SO 132 - SO 132 - Chodníky, cyklistické stezky a TÚ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J104</f>
        <v>0</v>
      </c>
      <c r="L59" s="34"/>
      <c r="AU59" s="18" t="s">
        <v>186</v>
      </c>
    </row>
    <row r="60" spans="2:47" s="8" customFormat="1" ht="24.95" customHeight="1">
      <c r="B60" s="101"/>
      <c r="D60" s="102" t="s">
        <v>187</v>
      </c>
      <c r="E60" s="103"/>
      <c r="F60" s="103"/>
      <c r="G60" s="103"/>
      <c r="H60" s="103"/>
      <c r="I60" s="103"/>
      <c r="J60" s="104">
        <f>J105</f>
        <v>0</v>
      </c>
      <c r="L60" s="101"/>
    </row>
    <row r="61" spans="2:47" s="9" customFormat="1" ht="19.899999999999999" customHeight="1">
      <c r="B61" s="105"/>
      <c r="D61" s="106" t="s">
        <v>188</v>
      </c>
      <c r="E61" s="107"/>
      <c r="F61" s="107"/>
      <c r="G61" s="107"/>
      <c r="H61" s="107"/>
      <c r="I61" s="107"/>
      <c r="J61" s="108">
        <f>J106</f>
        <v>0</v>
      </c>
      <c r="L61" s="105"/>
    </row>
    <row r="62" spans="2:47" s="9" customFormat="1" ht="14.85" customHeight="1">
      <c r="B62" s="105"/>
      <c r="D62" s="106" t="s">
        <v>189</v>
      </c>
      <c r="E62" s="107"/>
      <c r="F62" s="107"/>
      <c r="G62" s="107"/>
      <c r="H62" s="107"/>
      <c r="I62" s="107"/>
      <c r="J62" s="108">
        <f>J107</f>
        <v>0</v>
      </c>
      <c r="L62" s="105"/>
    </row>
    <row r="63" spans="2:47" s="9" customFormat="1" ht="14.85" customHeight="1">
      <c r="B63" s="105"/>
      <c r="D63" s="106" t="s">
        <v>1144</v>
      </c>
      <c r="E63" s="107"/>
      <c r="F63" s="107"/>
      <c r="G63" s="107"/>
      <c r="H63" s="107"/>
      <c r="I63" s="107"/>
      <c r="J63" s="108">
        <f>J126</f>
        <v>0</v>
      </c>
      <c r="L63" s="105"/>
    </row>
    <row r="64" spans="2:47" s="9" customFormat="1" ht="14.85" customHeight="1">
      <c r="B64" s="105"/>
      <c r="D64" s="106" t="s">
        <v>1145</v>
      </c>
      <c r="E64" s="107"/>
      <c r="F64" s="107"/>
      <c r="G64" s="107"/>
      <c r="H64" s="107"/>
      <c r="I64" s="107"/>
      <c r="J64" s="108">
        <f>J167</f>
        <v>0</v>
      </c>
      <c r="L64" s="105"/>
    </row>
    <row r="65" spans="2:12" s="9" customFormat="1" ht="19.899999999999999" customHeight="1">
      <c r="B65" s="105"/>
      <c r="D65" s="106" t="s">
        <v>1146</v>
      </c>
      <c r="E65" s="107"/>
      <c r="F65" s="107"/>
      <c r="G65" s="107"/>
      <c r="H65" s="107"/>
      <c r="I65" s="107"/>
      <c r="J65" s="108">
        <f>J174</f>
        <v>0</v>
      </c>
      <c r="L65" s="105"/>
    </row>
    <row r="66" spans="2:12" s="9" customFormat="1" ht="14.85" customHeight="1">
      <c r="B66" s="105"/>
      <c r="D66" s="106" t="s">
        <v>1147</v>
      </c>
      <c r="E66" s="107"/>
      <c r="F66" s="107"/>
      <c r="G66" s="107"/>
      <c r="H66" s="107"/>
      <c r="I66" s="107"/>
      <c r="J66" s="108">
        <f>J175</f>
        <v>0</v>
      </c>
      <c r="L66" s="105"/>
    </row>
    <row r="67" spans="2:12" s="9" customFormat="1" ht="14.85" customHeight="1">
      <c r="B67" s="105"/>
      <c r="D67" s="106" t="s">
        <v>1148</v>
      </c>
      <c r="E67" s="107"/>
      <c r="F67" s="107"/>
      <c r="G67" s="107"/>
      <c r="H67" s="107"/>
      <c r="I67" s="107"/>
      <c r="J67" s="108">
        <f>J178</f>
        <v>0</v>
      </c>
      <c r="L67" s="105"/>
    </row>
    <row r="68" spans="2:12" s="9" customFormat="1" ht="19.899999999999999" customHeight="1">
      <c r="B68" s="105"/>
      <c r="D68" s="106" t="s">
        <v>1149</v>
      </c>
      <c r="E68" s="107"/>
      <c r="F68" s="107"/>
      <c r="G68" s="107"/>
      <c r="H68" s="107"/>
      <c r="I68" s="107"/>
      <c r="J68" s="108">
        <f>J190</f>
        <v>0</v>
      </c>
      <c r="L68" s="105"/>
    </row>
    <row r="69" spans="2:12" s="9" customFormat="1" ht="14.85" customHeight="1">
      <c r="B69" s="105"/>
      <c r="D69" s="106" t="s">
        <v>1150</v>
      </c>
      <c r="E69" s="107"/>
      <c r="F69" s="107"/>
      <c r="G69" s="107"/>
      <c r="H69" s="107"/>
      <c r="I69" s="107"/>
      <c r="J69" s="108">
        <f>J191</f>
        <v>0</v>
      </c>
      <c r="L69" s="105"/>
    </row>
    <row r="70" spans="2:12" s="9" customFormat="1" ht="19.899999999999999" customHeight="1">
      <c r="B70" s="105"/>
      <c r="D70" s="106" t="s">
        <v>192</v>
      </c>
      <c r="E70" s="107"/>
      <c r="F70" s="107"/>
      <c r="G70" s="107"/>
      <c r="H70" s="107"/>
      <c r="I70" s="107"/>
      <c r="J70" s="108">
        <f>J229</f>
        <v>0</v>
      </c>
      <c r="L70" s="105"/>
    </row>
    <row r="71" spans="2:12" s="9" customFormat="1" ht="14.85" customHeight="1">
      <c r="B71" s="105"/>
      <c r="D71" s="106" t="s">
        <v>193</v>
      </c>
      <c r="E71" s="107"/>
      <c r="F71" s="107"/>
      <c r="G71" s="107"/>
      <c r="H71" s="107"/>
      <c r="I71" s="107"/>
      <c r="J71" s="108">
        <f>J230</f>
        <v>0</v>
      </c>
      <c r="L71" s="105"/>
    </row>
    <row r="72" spans="2:12" s="9" customFormat="1" ht="14.85" customHeight="1">
      <c r="B72" s="105"/>
      <c r="D72" s="106" t="s">
        <v>1151</v>
      </c>
      <c r="E72" s="107"/>
      <c r="F72" s="107"/>
      <c r="G72" s="107"/>
      <c r="H72" s="107"/>
      <c r="I72" s="107"/>
      <c r="J72" s="108">
        <f>J271</f>
        <v>0</v>
      </c>
      <c r="L72" s="105"/>
    </row>
    <row r="73" spans="2:12" s="9" customFormat="1" ht="14.85" customHeight="1">
      <c r="B73" s="105"/>
      <c r="D73" s="106" t="s">
        <v>1152</v>
      </c>
      <c r="E73" s="107"/>
      <c r="F73" s="107"/>
      <c r="G73" s="107"/>
      <c r="H73" s="107"/>
      <c r="I73" s="107"/>
      <c r="J73" s="108">
        <f>J284</f>
        <v>0</v>
      </c>
      <c r="L73" s="105"/>
    </row>
    <row r="74" spans="2:12" s="9" customFormat="1" ht="14.85" customHeight="1">
      <c r="B74" s="105"/>
      <c r="D74" s="106" t="s">
        <v>195</v>
      </c>
      <c r="E74" s="107"/>
      <c r="F74" s="107"/>
      <c r="G74" s="107"/>
      <c r="H74" s="107"/>
      <c r="I74" s="107"/>
      <c r="J74" s="108">
        <f>J291</f>
        <v>0</v>
      </c>
      <c r="L74" s="105"/>
    </row>
    <row r="75" spans="2:12" s="9" customFormat="1" ht="14.85" customHeight="1">
      <c r="B75" s="105"/>
      <c r="D75" s="106" t="s">
        <v>196</v>
      </c>
      <c r="E75" s="107"/>
      <c r="F75" s="107"/>
      <c r="G75" s="107"/>
      <c r="H75" s="107"/>
      <c r="I75" s="107"/>
      <c r="J75" s="108">
        <f>J330</f>
        <v>0</v>
      </c>
      <c r="L75" s="105"/>
    </row>
    <row r="76" spans="2:12" s="9" customFormat="1" ht="19.899999999999999" customHeight="1">
      <c r="B76" s="105"/>
      <c r="D76" s="106" t="s">
        <v>198</v>
      </c>
      <c r="E76" s="107"/>
      <c r="F76" s="107"/>
      <c r="G76" s="107"/>
      <c r="H76" s="107"/>
      <c r="I76" s="107"/>
      <c r="J76" s="108">
        <f>J359</f>
        <v>0</v>
      </c>
      <c r="L76" s="105"/>
    </row>
    <row r="77" spans="2:12" s="9" customFormat="1" ht="14.85" customHeight="1">
      <c r="B77" s="105"/>
      <c r="D77" s="106" t="s">
        <v>201</v>
      </c>
      <c r="E77" s="107"/>
      <c r="F77" s="107"/>
      <c r="G77" s="107"/>
      <c r="H77" s="107"/>
      <c r="I77" s="107"/>
      <c r="J77" s="108">
        <f>J360</f>
        <v>0</v>
      </c>
      <c r="L77" s="105"/>
    </row>
    <row r="78" spans="2:12" s="9" customFormat="1" ht="19.899999999999999" customHeight="1">
      <c r="B78" s="105"/>
      <c r="D78" s="106" t="s">
        <v>202</v>
      </c>
      <c r="E78" s="107"/>
      <c r="F78" s="107"/>
      <c r="G78" s="107"/>
      <c r="H78" s="107"/>
      <c r="I78" s="107"/>
      <c r="J78" s="108">
        <f>J373</f>
        <v>0</v>
      </c>
      <c r="L78" s="105"/>
    </row>
    <row r="79" spans="2:12" s="9" customFormat="1" ht="14.85" customHeight="1">
      <c r="B79" s="105"/>
      <c r="D79" s="106" t="s">
        <v>203</v>
      </c>
      <c r="E79" s="107"/>
      <c r="F79" s="107"/>
      <c r="G79" s="107"/>
      <c r="H79" s="107"/>
      <c r="I79" s="107"/>
      <c r="J79" s="108">
        <f>J374</f>
        <v>0</v>
      </c>
      <c r="L79" s="105"/>
    </row>
    <row r="80" spans="2:12" s="9" customFormat="1" ht="14.85" customHeight="1">
      <c r="B80" s="105"/>
      <c r="D80" s="106" t="s">
        <v>1153</v>
      </c>
      <c r="E80" s="107"/>
      <c r="F80" s="107"/>
      <c r="G80" s="107"/>
      <c r="H80" s="107"/>
      <c r="I80" s="107"/>
      <c r="J80" s="108">
        <f>J393</f>
        <v>0</v>
      </c>
      <c r="L80" s="105"/>
    </row>
    <row r="81" spans="2:12" s="9" customFormat="1" ht="14.85" customHeight="1">
      <c r="B81" s="105"/>
      <c r="D81" s="106" t="s">
        <v>204</v>
      </c>
      <c r="E81" s="107"/>
      <c r="F81" s="107"/>
      <c r="G81" s="107"/>
      <c r="H81" s="107"/>
      <c r="I81" s="107"/>
      <c r="J81" s="108">
        <f>J399</f>
        <v>0</v>
      </c>
      <c r="L81" s="105"/>
    </row>
    <row r="82" spans="2:12" s="9" customFormat="1" ht="14.85" customHeight="1">
      <c r="B82" s="105"/>
      <c r="D82" s="106" t="s">
        <v>205</v>
      </c>
      <c r="E82" s="107"/>
      <c r="F82" s="107"/>
      <c r="G82" s="107"/>
      <c r="H82" s="107"/>
      <c r="I82" s="107"/>
      <c r="J82" s="108">
        <f>J428</f>
        <v>0</v>
      </c>
      <c r="L82" s="105"/>
    </row>
    <row r="83" spans="2:12" s="9" customFormat="1" ht="14.85" customHeight="1">
      <c r="B83" s="105"/>
      <c r="D83" s="106" t="s">
        <v>206</v>
      </c>
      <c r="E83" s="107"/>
      <c r="F83" s="107"/>
      <c r="G83" s="107"/>
      <c r="H83" s="107"/>
      <c r="I83" s="107"/>
      <c r="J83" s="108">
        <f>J479</f>
        <v>0</v>
      </c>
      <c r="L83" s="105"/>
    </row>
    <row r="84" spans="2:12" s="9" customFormat="1" ht="14.85" customHeight="1">
      <c r="B84" s="105"/>
      <c r="D84" s="106" t="s">
        <v>207</v>
      </c>
      <c r="E84" s="107"/>
      <c r="F84" s="107"/>
      <c r="G84" s="107"/>
      <c r="H84" s="107"/>
      <c r="I84" s="107"/>
      <c r="J84" s="108">
        <f>J518</f>
        <v>0</v>
      </c>
      <c r="L84" s="105"/>
    </row>
    <row r="85" spans="2:12" s="1" customFormat="1" ht="21.75" customHeight="1">
      <c r="B85" s="34"/>
      <c r="L85" s="34"/>
    </row>
    <row r="86" spans="2:12" s="1" customFormat="1" ht="6.95" customHeight="1">
      <c r="B86" s="43"/>
      <c r="C86" s="44"/>
      <c r="D86" s="44"/>
      <c r="E86" s="44"/>
      <c r="F86" s="44"/>
      <c r="G86" s="44"/>
      <c r="H86" s="44"/>
      <c r="I86" s="44"/>
      <c r="J86" s="44"/>
      <c r="K86" s="44"/>
      <c r="L86" s="34"/>
    </row>
    <row r="90" spans="2:12" s="1" customFormat="1" ht="6.95" customHeight="1">
      <c r="B90" s="45"/>
      <c r="C90" s="46"/>
      <c r="D90" s="46"/>
      <c r="E90" s="46"/>
      <c r="F90" s="46"/>
      <c r="G90" s="46"/>
      <c r="H90" s="46"/>
      <c r="I90" s="46"/>
      <c r="J90" s="46"/>
      <c r="K90" s="46"/>
      <c r="L90" s="34"/>
    </row>
    <row r="91" spans="2:12" s="1" customFormat="1" ht="24.95" customHeight="1">
      <c r="B91" s="34"/>
      <c r="C91" s="22" t="s">
        <v>208</v>
      </c>
      <c r="L91" s="34"/>
    </row>
    <row r="92" spans="2:12" s="1" customFormat="1" ht="6.95" customHeight="1">
      <c r="B92" s="34"/>
      <c r="L92" s="34"/>
    </row>
    <row r="93" spans="2:12" s="1" customFormat="1" ht="12" customHeight="1">
      <c r="B93" s="34"/>
      <c r="C93" s="28" t="s">
        <v>16</v>
      </c>
      <c r="L93" s="34"/>
    </row>
    <row r="94" spans="2:12" s="1" customFormat="1" ht="16.5" customHeight="1">
      <c r="B94" s="34"/>
      <c r="E94" s="320" t="str">
        <f>E7</f>
        <v>II/231 Rekonstrukce ul. 28.října, II.část</v>
      </c>
      <c r="F94" s="321"/>
      <c r="G94" s="321"/>
      <c r="H94" s="321"/>
      <c r="L94" s="34"/>
    </row>
    <row r="95" spans="2:12" s="1" customFormat="1" ht="12" customHeight="1">
      <c r="B95" s="34"/>
      <c r="C95" s="28" t="s">
        <v>180</v>
      </c>
      <c r="L95" s="34"/>
    </row>
    <row r="96" spans="2:12" s="1" customFormat="1" ht="30" customHeight="1">
      <c r="B96" s="34"/>
      <c r="E96" s="315" t="str">
        <f>E9</f>
        <v>SO 132 - SO 132 - Chodníky, cyklistické stezky a TÚ (100% město)</v>
      </c>
      <c r="F96" s="322"/>
      <c r="G96" s="322"/>
      <c r="H96" s="322"/>
      <c r="L96" s="34"/>
    </row>
    <row r="97" spans="2:65" s="1" customFormat="1" ht="6.95" customHeight="1">
      <c r="B97" s="34"/>
      <c r="L97" s="34"/>
    </row>
    <row r="98" spans="2:65" s="1" customFormat="1" ht="12" customHeight="1">
      <c r="B98" s="34"/>
      <c r="C98" s="28" t="s">
        <v>21</v>
      </c>
      <c r="F98" s="26" t="str">
        <f>F12</f>
        <v xml:space="preserve"> </v>
      </c>
      <c r="I98" s="28" t="s">
        <v>23</v>
      </c>
      <c r="J98" s="51" t="str">
        <f>IF(J12="","",J12)</f>
        <v>1. 10. 2024</v>
      </c>
      <c r="L98" s="34"/>
    </row>
    <row r="99" spans="2:65" s="1" customFormat="1" ht="6.95" customHeight="1">
      <c r="B99" s="34"/>
      <c r="L99" s="34"/>
    </row>
    <row r="100" spans="2:65" s="1" customFormat="1" ht="15.2" customHeight="1">
      <c r="B100" s="34"/>
      <c r="C100" s="28" t="s">
        <v>29</v>
      </c>
      <c r="F100" s="26" t="str">
        <f>E15</f>
        <v>Statutární město Plzeň+ SÚS Plzeňského kraje, p.o.</v>
      </c>
      <c r="I100" s="28" t="s">
        <v>35</v>
      </c>
      <c r="J100" s="32" t="str">
        <f>E21</f>
        <v>PSDS s.r.o.</v>
      </c>
      <c r="L100" s="34"/>
    </row>
    <row r="101" spans="2:65" s="1" customFormat="1" ht="15.2" customHeight="1">
      <c r="B101" s="34"/>
      <c r="C101" s="28" t="s">
        <v>33</v>
      </c>
      <c r="F101" s="26" t="str">
        <f>IF(E18="","",E18)</f>
        <v>Vyplň údaj</v>
      </c>
      <c r="I101" s="28" t="s">
        <v>38</v>
      </c>
      <c r="J101" s="32" t="str">
        <f>E24</f>
        <v xml:space="preserve"> </v>
      </c>
      <c r="L101" s="34"/>
    </row>
    <row r="102" spans="2:65" s="1" customFormat="1" ht="10.35" customHeight="1">
      <c r="B102" s="34"/>
      <c r="L102" s="34"/>
    </row>
    <row r="103" spans="2:65" s="10" customFormat="1" ht="29.25" customHeight="1">
      <c r="B103" s="109"/>
      <c r="C103" s="110" t="s">
        <v>209</v>
      </c>
      <c r="D103" s="111" t="s">
        <v>61</v>
      </c>
      <c r="E103" s="111" t="s">
        <v>57</v>
      </c>
      <c r="F103" s="111" t="s">
        <v>58</v>
      </c>
      <c r="G103" s="111" t="s">
        <v>210</v>
      </c>
      <c r="H103" s="111" t="s">
        <v>211</v>
      </c>
      <c r="I103" s="111" t="s">
        <v>212</v>
      </c>
      <c r="J103" s="111" t="s">
        <v>185</v>
      </c>
      <c r="K103" s="112" t="s">
        <v>213</v>
      </c>
      <c r="L103" s="109"/>
      <c r="M103" s="58" t="s">
        <v>19</v>
      </c>
      <c r="N103" s="59" t="s">
        <v>46</v>
      </c>
      <c r="O103" s="59" t="s">
        <v>214</v>
      </c>
      <c r="P103" s="59" t="s">
        <v>215</v>
      </c>
      <c r="Q103" s="59" t="s">
        <v>216</v>
      </c>
      <c r="R103" s="59" t="s">
        <v>217</v>
      </c>
      <c r="S103" s="59" t="s">
        <v>218</v>
      </c>
      <c r="T103" s="60" t="s">
        <v>219</v>
      </c>
    </row>
    <row r="104" spans="2:65" s="1" customFormat="1" ht="22.9" customHeight="1">
      <c r="B104" s="34"/>
      <c r="C104" s="63" t="s">
        <v>220</v>
      </c>
      <c r="J104" s="113">
        <f>BK104</f>
        <v>0</v>
      </c>
      <c r="L104" s="34"/>
      <c r="M104" s="61"/>
      <c r="N104" s="52"/>
      <c r="O104" s="52"/>
      <c r="P104" s="114">
        <f>P105</f>
        <v>0</v>
      </c>
      <c r="Q104" s="52"/>
      <c r="R104" s="114">
        <f>R105</f>
        <v>2133.4499096600002</v>
      </c>
      <c r="S104" s="52"/>
      <c r="T104" s="115">
        <f>T105</f>
        <v>2235.6737999999996</v>
      </c>
      <c r="AT104" s="18" t="s">
        <v>75</v>
      </c>
      <c r="AU104" s="18" t="s">
        <v>186</v>
      </c>
      <c r="BK104" s="116">
        <f>BK105</f>
        <v>0</v>
      </c>
    </row>
    <row r="105" spans="2:65" s="11" customFormat="1" ht="25.9" customHeight="1">
      <c r="B105" s="117"/>
      <c r="D105" s="118" t="s">
        <v>75</v>
      </c>
      <c r="E105" s="119" t="s">
        <v>221</v>
      </c>
      <c r="F105" s="119" t="s">
        <v>222</v>
      </c>
      <c r="I105" s="120"/>
      <c r="J105" s="121">
        <f>BK105</f>
        <v>0</v>
      </c>
      <c r="L105" s="117"/>
      <c r="M105" s="122"/>
      <c r="P105" s="123">
        <f>P106+P174+P190+P229+P359+P373</f>
        <v>0</v>
      </c>
      <c r="R105" s="123">
        <f>R106+R174+R190+R229+R359+R373</f>
        <v>2133.4499096600002</v>
      </c>
      <c r="T105" s="124">
        <f>T106+T174+T190+T229+T359+T373</f>
        <v>2235.6737999999996</v>
      </c>
      <c r="AR105" s="118" t="s">
        <v>84</v>
      </c>
      <c r="AT105" s="125" t="s">
        <v>75</v>
      </c>
      <c r="AU105" s="125" t="s">
        <v>76</v>
      </c>
      <c r="AY105" s="118" t="s">
        <v>223</v>
      </c>
      <c r="BK105" s="126">
        <f>BK106+BK174+BK190+BK229+BK359+BK373</f>
        <v>0</v>
      </c>
    </row>
    <row r="106" spans="2:65" s="11" customFormat="1" ht="22.9" customHeight="1">
      <c r="B106" s="117"/>
      <c r="D106" s="118" t="s">
        <v>75</v>
      </c>
      <c r="E106" s="127" t="s">
        <v>84</v>
      </c>
      <c r="F106" s="127" t="s">
        <v>224</v>
      </c>
      <c r="I106" s="120"/>
      <c r="J106" s="128">
        <f>BK106</f>
        <v>0</v>
      </c>
      <c r="L106" s="117"/>
      <c r="M106" s="122"/>
      <c r="P106" s="123">
        <f>P107+P126+P167</f>
        <v>0</v>
      </c>
      <c r="R106" s="123">
        <f>R107+R126+R167</f>
        <v>0</v>
      </c>
      <c r="T106" s="124">
        <f>T107+T126+T167</f>
        <v>0</v>
      </c>
      <c r="AR106" s="118" t="s">
        <v>84</v>
      </c>
      <c r="AT106" s="125" t="s">
        <v>75</v>
      </c>
      <c r="AU106" s="125" t="s">
        <v>84</v>
      </c>
      <c r="AY106" s="118" t="s">
        <v>223</v>
      </c>
      <c r="BK106" s="126">
        <f>BK107+BK126+BK167</f>
        <v>0</v>
      </c>
    </row>
    <row r="107" spans="2:65" s="11" customFormat="1" ht="20.85" customHeight="1">
      <c r="B107" s="117"/>
      <c r="D107" s="118" t="s">
        <v>75</v>
      </c>
      <c r="E107" s="127" t="s">
        <v>225</v>
      </c>
      <c r="F107" s="127" t="s">
        <v>226</v>
      </c>
      <c r="I107" s="120"/>
      <c r="J107" s="128">
        <f>BK107</f>
        <v>0</v>
      </c>
      <c r="L107" s="117"/>
      <c r="M107" s="122"/>
      <c r="P107" s="123">
        <f>SUM(P108:P125)</f>
        <v>0</v>
      </c>
      <c r="R107" s="123">
        <f>SUM(R108:R125)</f>
        <v>0</v>
      </c>
      <c r="T107" s="124">
        <f>SUM(T108:T125)</f>
        <v>0</v>
      </c>
      <c r="AR107" s="118" t="s">
        <v>84</v>
      </c>
      <c r="AT107" s="125" t="s">
        <v>75</v>
      </c>
      <c r="AU107" s="125" t="s">
        <v>87</v>
      </c>
      <c r="AY107" s="118" t="s">
        <v>223</v>
      </c>
      <c r="BK107" s="126">
        <f>SUM(BK108:BK125)</f>
        <v>0</v>
      </c>
    </row>
    <row r="108" spans="2:65" s="1" customFormat="1" ht="66.75" customHeight="1">
      <c r="B108" s="34"/>
      <c r="C108" s="129" t="s">
        <v>84</v>
      </c>
      <c r="D108" s="129" t="s">
        <v>227</v>
      </c>
      <c r="E108" s="130" t="s">
        <v>245</v>
      </c>
      <c r="F108" s="131" t="s">
        <v>246</v>
      </c>
      <c r="G108" s="132" t="s">
        <v>247</v>
      </c>
      <c r="H108" s="133">
        <v>1596.4929999999999</v>
      </c>
      <c r="I108" s="134"/>
      <c r="J108" s="135">
        <f>ROUND(I108*H108,2)</f>
        <v>0</v>
      </c>
      <c r="K108" s="131" t="s">
        <v>231</v>
      </c>
      <c r="L108" s="34"/>
      <c r="M108" s="136" t="s">
        <v>19</v>
      </c>
      <c r="N108" s="137" t="s">
        <v>47</v>
      </c>
      <c r="P108" s="138">
        <f>O108*H108</f>
        <v>0</v>
      </c>
      <c r="Q108" s="138">
        <v>0</v>
      </c>
      <c r="R108" s="138">
        <f>Q108*H108</f>
        <v>0</v>
      </c>
      <c r="S108" s="138">
        <v>0</v>
      </c>
      <c r="T108" s="139">
        <f>S108*H108</f>
        <v>0</v>
      </c>
      <c r="AR108" s="140" t="s">
        <v>232</v>
      </c>
      <c r="AT108" s="140" t="s">
        <v>227</v>
      </c>
      <c r="AU108" s="140" t="s">
        <v>233</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232</v>
      </c>
      <c r="BM108" s="140" t="s">
        <v>1154</v>
      </c>
    </row>
    <row r="109" spans="2:65" s="12" customFormat="1" ht="11.25">
      <c r="B109" s="142"/>
      <c r="D109" s="143" t="s">
        <v>249</v>
      </c>
      <c r="E109" s="144" t="s">
        <v>19</v>
      </c>
      <c r="F109" s="145" t="s">
        <v>1155</v>
      </c>
      <c r="H109" s="144" t="s">
        <v>19</v>
      </c>
      <c r="I109" s="146"/>
      <c r="L109" s="142"/>
      <c r="M109" s="147"/>
      <c r="T109" s="148"/>
      <c r="AT109" s="144" t="s">
        <v>249</v>
      </c>
      <c r="AU109" s="144" t="s">
        <v>233</v>
      </c>
      <c r="AV109" s="12" t="s">
        <v>84</v>
      </c>
      <c r="AW109" s="12" t="s">
        <v>37</v>
      </c>
      <c r="AX109" s="12" t="s">
        <v>76</v>
      </c>
      <c r="AY109" s="144" t="s">
        <v>223</v>
      </c>
    </row>
    <row r="110" spans="2:65" s="13" customFormat="1" ht="11.25">
      <c r="B110" s="149"/>
      <c r="D110" s="143" t="s">
        <v>249</v>
      </c>
      <c r="E110" s="150" t="s">
        <v>19</v>
      </c>
      <c r="F110" s="151" t="s">
        <v>1156</v>
      </c>
      <c r="H110" s="152">
        <v>1584.1769999999999</v>
      </c>
      <c r="I110" s="153"/>
      <c r="L110" s="149"/>
      <c r="M110" s="154"/>
      <c r="T110" s="155"/>
      <c r="AT110" s="150" t="s">
        <v>249</v>
      </c>
      <c r="AU110" s="150" t="s">
        <v>233</v>
      </c>
      <c r="AV110" s="13" t="s">
        <v>87</v>
      </c>
      <c r="AW110" s="13" t="s">
        <v>37</v>
      </c>
      <c r="AX110" s="13" t="s">
        <v>76</v>
      </c>
      <c r="AY110" s="150" t="s">
        <v>223</v>
      </c>
    </row>
    <row r="111" spans="2:65" s="13" customFormat="1" ht="11.25">
      <c r="B111" s="149"/>
      <c r="D111" s="143" t="s">
        <v>249</v>
      </c>
      <c r="E111" s="150" t="s">
        <v>19</v>
      </c>
      <c r="F111" s="151" t="s">
        <v>1157</v>
      </c>
      <c r="H111" s="152">
        <v>5.8360000000000003</v>
      </c>
      <c r="I111" s="153"/>
      <c r="L111" s="149"/>
      <c r="M111" s="154"/>
      <c r="T111" s="155"/>
      <c r="AT111" s="150" t="s">
        <v>249</v>
      </c>
      <c r="AU111" s="150" t="s">
        <v>233</v>
      </c>
      <c r="AV111" s="13" t="s">
        <v>87</v>
      </c>
      <c r="AW111" s="13" t="s">
        <v>37</v>
      </c>
      <c r="AX111" s="13" t="s">
        <v>76</v>
      </c>
      <c r="AY111" s="150" t="s">
        <v>223</v>
      </c>
    </row>
    <row r="112" spans="2:65" s="13" customFormat="1" ht="11.25">
      <c r="B112" s="149"/>
      <c r="D112" s="143" t="s">
        <v>249</v>
      </c>
      <c r="E112" s="150" t="s">
        <v>19</v>
      </c>
      <c r="F112" s="151" t="s">
        <v>1158</v>
      </c>
      <c r="H112" s="152">
        <v>6.48</v>
      </c>
      <c r="I112" s="153"/>
      <c r="L112" s="149"/>
      <c r="M112" s="154"/>
      <c r="T112" s="155"/>
      <c r="AT112" s="150" t="s">
        <v>249</v>
      </c>
      <c r="AU112" s="150" t="s">
        <v>233</v>
      </c>
      <c r="AV112" s="13" t="s">
        <v>87</v>
      </c>
      <c r="AW112" s="13" t="s">
        <v>37</v>
      </c>
      <c r="AX112" s="13" t="s">
        <v>76</v>
      </c>
      <c r="AY112" s="150" t="s">
        <v>223</v>
      </c>
    </row>
    <row r="113" spans="2:65" s="14" customFormat="1" ht="11.25">
      <c r="B113" s="156"/>
      <c r="D113" s="143" t="s">
        <v>249</v>
      </c>
      <c r="E113" s="157" t="s">
        <v>19</v>
      </c>
      <c r="F113" s="158" t="s">
        <v>253</v>
      </c>
      <c r="H113" s="159">
        <v>1596.4929999999999</v>
      </c>
      <c r="I113" s="160"/>
      <c r="L113" s="156"/>
      <c r="M113" s="161"/>
      <c r="T113" s="162"/>
      <c r="AT113" s="157" t="s">
        <v>249</v>
      </c>
      <c r="AU113" s="157" t="s">
        <v>233</v>
      </c>
      <c r="AV113" s="14" t="s">
        <v>232</v>
      </c>
      <c r="AW113" s="14" t="s">
        <v>37</v>
      </c>
      <c r="AX113" s="14" t="s">
        <v>84</v>
      </c>
      <c r="AY113" s="157" t="s">
        <v>223</v>
      </c>
    </row>
    <row r="114" spans="2:65" s="1" customFormat="1" ht="49.15" customHeight="1">
      <c r="B114" s="34"/>
      <c r="C114" s="129" t="s">
        <v>87</v>
      </c>
      <c r="D114" s="129" t="s">
        <v>227</v>
      </c>
      <c r="E114" s="130" t="s">
        <v>263</v>
      </c>
      <c r="F114" s="131" t="s">
        <v>264</v>
      </c>
      <c r="G114" s="132" t="s">
        <v>265</v>
      </c>
      <c r="H114" s="133">
        <v>3113.1610000000001</v>
      </c>
      <c r="I114" s="134"/>
      <c r="J114" s="135">
        <f>ROUND(I114*H114,2)</f>
        <v>0</v>
      </c>
      <c r="K114" s="131" t="s">
        <v>231</v>
      </c>
      <c r="L114" s="34"/>
      <c r="M114" s="136" t="s">
        <v>19</v>
      </c>
      <c r="N114" s="137" t="s">
        <v>47</v>
      </c>
      <c r="P114" s="138">
        <f>O114*H114</f>
        <v>0</v>
      </c>
      <c r="Q114" s="138">
        <v>0</v>
      </c>
      <c r="R114" s="138">
        <f>Q114*H114</f>
        <v>0</v>
      </c>
      <c r="S114" s="138">
        <v>0</v>
      </c>
      <c r="T114" s="139">
        <f>S114*H114</f>
        <v>0</v>
      </c>
      <c r="AR114" s="140" t="s">
        <v>232</v>
      </c>
      <c r="AT114" s="140" t="s">
        <v>227</v>
      </c>
      <c r="AU114" s="140" t="s">
        <v>233</v>
      </c>
      <c r="AY114" s="18" t="s">
        <v>223</v>
      </c>
      <c r="BE114" s="141">
        <f>IF(N114="základní",J114,0)</f>
        <v>0</v>
      </c>
      <c r="BF114" s="141">
        <f>IF(N114="snížená",J114,0)</f>
        <v>0</v>
      </c>
      <c r="BG114" s="141">
        <f>IF(N114="zákl. přenesená",J114,0)</f>
        <v>0</v>
      </c>
      <c r="BH114" s="141">
        <f>IF(N114="sníž. přenesená",J114,0)</f>
        <v>0</v>
      </c>
      <c r="BI114" s="141">
        <f>IF(N114="nulová",J114,0)</f>
        <v>0</v>
      </c>
      <c r="BJ114" s="18" t="s">
        <v>84</v>
      </c>
      <c r="BK114" s="141">
        <f>ROUND(I114*H114,2)</f>
        <v>0</v>
      </c>
      <c r="BL114" s="18" t="s">
        <v>232</v>
      </c>
      <c r="BM114" s="140" t="s">
        <v>1159</v>
      </c>
    </row>
    <row r="115" spans="2:65" s="13" customFormat="1" ht="22.5">
      <c r="B115" s="149"/>
      <c r="D115" s="143" t="s">
        <v>249</v>
      </c>
      <c r="E115" s="150" t="s">
        <v>19</v>
      </c>
      <c r="F115" s="151" t="s">
        <v>1160</v>
      </c>
      <c r="H115" s="152">
        <v>3113.1610000000001</v>
      </c>
      <c r="I115" s="153"/>
      <c r="L115" s="149"/>
      <c r="M115" s="154"/>
      <c r="T115" s="155"/>
      <c r="AT115" s="150" t="s">
        <v>249</v>
      </c>
      <c r="AU115" s="150" t="s">
        <v>233</v>
      </c>
      <c r="AV115" s="13" t="s">
        <v>87</v>
      </c>
      <c r="AW115" s="13" t="s">
        <v>37</v>
      </c>
      <c r="AX115" s="13" t="s">
        <v>84</v>
      </c>
      <c r="AY115" s="150" t="s">
        <v>223</v>
      </c>
    </row>
    <row r="116" spans="2:65" s="1" customFormat="1" ht="24.2" customHeight="1">
      <c r="B116" s="34"/>
      <c r="C116" s="129" t="s">
        <v>233</v>
      </c>
      <c r="D116" s="129" t="s">
        <v>227</v>
      </c>
      <c r="E116" s="130" t="s">
        <v>269</v>
      </c>
      <c r="F116" s="131" t="s">
        <v>270</v>
      </c>
      <c r="G116" s="132" t="s">
        <v>271</v>
      </c>
      <c r="H116" s="133">
        <v>6094.22</v>
      </c>
      <c r="I116" s="134"/>
      <c r="J116" s="135">
        <f>ROUND(I116*H116,2)</f>
        <v>0</v>
      </c>
      <c r="K116" s="131" t="s">
        <v>272</v>
      </c>
      <c r="L116" s="34"/>
      <c r="M116" s="136" t="s">
        <v>19</v>
      </c>
      <c r="N116" s="137" t="s">
        <v>47</v>
      </c>
      <c r="P116" s="138">
        <f>O116*H116</f>
        <v>0</v>
      </c>
      <c r="Q116" s="138">
        <v>0</v>
      </c>
      <c r="R116" s="138">
        <f>Q116*H116</f>
        <v>0</v>
      </c>
      <c r="S116" s="138">
        <v>0</v>
      </c>
      <c r="T116" s="139">
        <f>S116*H116</f>
        <v>0</v>
      </c>
      <c r="AR116" s="140" t="s">
        <v>232</v>
      </c>
      <c r="AT116" s="140" t="s">
        <v>227</v>
      </c>
      <c r="AU116" s="140" t="s">
        <v>233</v>
      </c>
      <c r="AY116" s="18" t="s">
        <v>223</v>
      </c>
      <c r="BE116" s="141">
        <f>IF(N116="základní",J116,0)</f>
        <v>0</v>
      </c>
      <c r="BF116" s="141">
        <f>IF(N116="snížená",J116,0)</f>
        <v>0</v>
      </c>
      <c r="BG116" s="141">
        <f>IF(N116="zákl. přenesená",J116,0)</f>
        <v>0</v>
      </c>
      <c r="BH116" s="141">
        <f>IF(N116="sníž. přenesená",J116,0)</f>
        <v>0</v>
      </c>
      <c r="BI116" s="141">
        <f>IF(N116="nulová",J116,0)</f>
        <v>0</v>
      </c>
      <c r="BJ116" s="18" t="s">
        <v>84</v>
      </c>
      <c r="BK116" s="141">
        <f>ROUND(I116*H116,2)</f>
        <v>0</v>
      </c>
      <c r="BL116" s="18" t="s">
        <v>232</v>
      </c>
      <c r="BM116" s="140" t="s">
        <v>273</v>
      </c>
    </row>
    <row r="117" spans="2:65" s="1" customFormat="1" ht="11.25">
      <c r="B117" s="34"/>
      <c r="D117" s="163" t="s">
        <v>274</v>
      </c>
      <c r="F117" s="164" t="s">
        <v>275</v>
      </c>
      <c r="I117" s="165"/>
      <c r="L117" s="34"/>
      <c r="M117" s="166"/>
      <c r="T117" s="55"/>
      <c r="AT117" s="18" t="s">
        <v>274</v>
      </c>
      <c r="AU117" s="18" t="s">
        <v>233</v>
      </c>
    </row>
    <row r="118" spans="2:65" s="12" customFormat="1" ht="11.25">
      <c r="B118" s="142"/>
      <c r="D118" s="143" t="s">
        <v>249</v>
      </c>
      <c r="E118" s="144" t="s">
        <v>19</v>
      </c>
      <c r="F118" s="145" t="s">
        <v>276</v>
      </c>
      <c r="H118" s="144" t="s">
        <v>19</v>
      </c>
      <c r="I118" s="146"/>
      <c r="L118" s="142"/>
      <c r="M118" s="147"/>
      <c r="T118" s="148"/>
      <c r="AT118" s="144" t="s">
        <v>249</v>
      </c>
      <c r="AU118" s="144" t="s">
        <v>233</v>
      </c>
      <c r="AV118" s="12" t="s">
        <v>84</v>
      </c>
      <c r="AW118" s="12" t="s">
        <v>37</v>
      </c>
      <c r="AX118" s="12" t="s">
        <v>76</v>
      </c>
      <c r="AY118" s="144" t="s">
        <v>223</v>
      </c>
    </row>
    <row r="119" spans="2:65" s="13" customFormat="1" ht="11.25">
      <c r="B119" s="149"/>
      <c r="D119" s="143" t="s">
        <v>249</v>
      </c>
      <c r="E119" s="150" t="s">
        <v>19</v>
      </c>
      <c r="F119" s="151" t="s">
        <v>1161</v>
      </c>
      <c r="H119" s="152">
        <v>889.72</v>
      </c>
      <c r="I119" s="153"/>
      <c r="L119" s="149"/>
      <c r="M119" s="154"/>
      <c r="T119" s="155"/>
      <c r="AT119" s="150" t="s">
        <v>249</v>
      </c>
      <c r="AU119" s="150" t="s">
        <v>233</v>
      </c>
      <c r="AV119" s="13" t="s">
        <v>87</v>
      </c>
      <c r="AW119" s="13" t="s">
        <v>37</v>
      </c>
      <c r="AX119" s="13" t="s">
        <v>76</v>
      </c>
      <c r="AY119" s="150" t="s">
        <v>223</v>
      </c>
    </row>
    <row r="120" spans="2:65" s="13" customFormat="1" ht="11.25">
      <c r="B120" s="149"/>
      <c r="D120" s="143" t="s">
        <v>249</v>
      </c>
      <c r="E120" s="150" t="s">
        <v>19</v>
      </c>
      <c r="F120" s="151" t="s">
        <v>1162</v>
      </c>
      <c r="H120" s="152">
        <v>446.63</v>
      </c>
      <c r="I120" s="153"/>
      <c r="L120" s="149"/>
      <c r="M120" s="154"/>
      <c r="T120" s="155"/>
      <c r="AT120" s="150" t="s">
        <v>249</v>
      </c>
      <c r="AU120" s="150" t="s">
        <v>233</v>
      </c>
      <c r="AV120" s="13" t="s">
        <v>87</v>
      </c>
      <c r="AW120" s="13" t="s">
        <v>37</v>
      </c>
      <c r="AX120" s="13" t="s">
        <v>76</v>
      </c>
      <c r="AY120" s="150" t="s">
        <v>223</v>
      </c>
    </row>
    <row r="121" spans="2:65" s="13" customFormat="1" ht="11.25">
      <c r="B121" s="149"/>
      <c r="D121" s="143" t="s">
        <v>249</v>
      </c>
      <c r="E121" s="150" t="s">
        <v>19</v>
      </c>
      <c r="F121" s="151" t="s">
        <v>1163</v>
      </c>
      <c r="H121" s="152">
        <v>670.24</v>
      </c>
      <c r="I121" s="153"/>
      <c r="L121" s="149"/>
      <c r="M121" s="154"/>
      <c r="T121" s="155"/>
      <c r="AT121" s="150" t="s">
        <v>249</v>
      </c>
      <c r="AU121" s="150" t="s">
        <v>233</v>
      </c>
      <c r="AV121" s="13" t="s">
        <v>87</v>
      </c>
      <c r="AW121" s="13" t="s">
        <v>37</v>
      </c>
      <c r="AX121" s="13" t="s">
        <v>76</v>
      </c>
      <c r="AY121" s="150" t="s">
        <v>223</v>
      </c>
    </row>
    <row r="122" spans="2:65" s="13" customFormat="1" ht="11.25">
      <c r="B122" s="149"/>
      <c r="D122" s="143" t="s">
        <v>249</v>
      </c>
      <c r="E122" s="150" t="s">
        <v>19</v>
      </c>
      <c r="F122" s="151" t="s">
        <v>1164</v>
      </c>
      <c r="H122" s="152">
        <v>3949.05</v>
      </c>
      <c r="I122" s="153"/>
      <c r="L122" s="149"/>
      <c r="M122" s="154"/>
      <c r="T122" s="155"/>
      <c r="AT122" s="150" t="s">
        <v>249</v>
      </c>
      <c r="AU122" s="150" t="s">
        <v>233</v>
      </c>
      <c r="AV122" s="13" t="s">
        <v>87</v>
      </c>
      <c r="AW122" s="13" t="s">
        <v>37</v>
      </c>
      <c r="AX122" s="13" t="s">
        <v>76</v>
      </c>
      <c r="AY122" s="150" t="s">
        <v>223</v>
      </c>
    </row>
    <row r="123" spans="2:65" s="13" customFormat="1" ht="11.25">
      <c r="B123" s="149"/>
      <c r="D123" s="143" t="s">
        <v>249</v>
      </c>
      <c r="E123" s="150" t="s">
        <v>19</v>
      </c>
      <c r="F123" s="151" t="s">
        <v>1165</v>
      </c>
      <c r="H123" s="152">
        <v>71.98</v>
      </c>
      <c r="I123" s="153"/>
      <c r="L123" s="149"/>
      <c r="M123" s="154"/>
      <c r="T123" s="155"/>
      <c r="AT123" s="150" t="s">
        <v>249</v>
      </c>
      <c r="AU123" s="150" t="s">
        <v>233</v>
      </c>
      <c r="AV123" s="13" t="s">
        <v>87</v>
      </c>
      <c r="AW123" s="13" t="s">
        <v>37</v>
      </c>
      <c r="AX123" s="13" t="s">
        <v>76</v>
      </c>
      <c r="AY123" s="150" t="s">
        <v>223</v>
      </c>
    </row>
    <row r="124" spans="2:65" s="13" customFormat="1" ht="11.25">
      <c r="B124" s="149"/>
      <c r="D124" s="143" t="s">
        <v>249</v>
      </c>
      <c r="E124" s="150" t="s">
        <v>19</v>
      </c>
      <c r="F124" s="151" t="s">
        <v>1166</v>
      </c>
      <c r="H124" s="152">
        <v>66.599999999999994</v>
      </c>
      <c r="I124" s="153"/>
      <c r="L124" s="149"/>
      <c r="M124" s="154"/>
      <c r="T124" s="155"/>
      <c r="AT124" s="150" t="s">
        <v>249</v>
      </c>
      <c r="AU124" s="150" t="s">
        <v>233</v>
      </c>
      <c r="AV124" s="13" t="s">
        <v>87</v>
      </c>
      <c r="AW124" s="13" t="s">
        <v>37</v>
      </c>
      <c r="AX124" s="13" t="s">
        <v>76</v>
      </c>
      <c r="AY124" s="150" t="s">
        <v>223</v>
      </c>
    </row>
    <row r="125" spans="2:65" s="14" customFormat="1" ht="11.25">
      <c r="B125" s="156"/>
      <c r="D125" s="143" t="s">
        <v>249</v>
      </c>
      <c r="E125" s="157" t="s">
        <v>19</v>
      </c>
      <c r="F125" s="158" t="s">
        <v>253</v>
      </c>
      <c r="H125" s="159">
        <v>6094.22</v>
      </c>
      <c r="I125" s="160"/>
      <c r="L125" s="156"/>
      <c r="M125" s="161"/>
      <c r="T125" s="162"/>
      <c r="AT125" s="157" t="s">
        <v>249</v>
      </c>
      <c r="AU125" s="157" t="s">
        <v>233</v>
      </c>
      <c r="AV125" s="14" t="s">
        <v>232</v>
      </c>
      <c r="AW125" s="14" t="s">
        <v>37</v>
      </c>
      <c r="AX125" s="14" t="s">
        <v>84</v>
      </c>
      <c r="AY125" s="157" t="s">
        <v>223</v>
      </c>
    </row>
    <row r="126" spans="2:65" s="11" customFormat="1" ht="20.85" customHeight="1">
      <c r="B126" s="117"/>
      <c r="D126" s="118" t="s">
        <v>75</v>
      </c>
      <c r="E126" s="127" t="s">
        <v>280</v>
      </c>
      <c r="F126" s="127" t="s">
        <v>1167</v>
      </c>
      <c r="I126" s="120"/>
      <c r="J126" s="128">
        <f>BK126</f>
        <v>0</v>
      </c>
      <c r="L126" s="117"/>
      <c r="M126" s="122"/>
      <c r="P126" s="123">
        <f>SUM(P127:P166)</f>
        <v>0</v>
      </c>
      <c r="R126" s="123">
        <f>SUM(R127:R166)</f>
        <v>0</v>
      </c>
      <c r="T126" s="124">
        <f>SUM(T127:T166)</f>
        <v>0</v>
      </c>
      <c r="AR126" s="118" t="s">
        <v>84</v>
      </c>
      <c r="AT126" s="125" t="s">
        <v>75</v>
      </c>
      <c r="AU126" s="125" t="s">
        <v>87</v>
      </c>
      <c r="AY126" s="118" t="s">
        <v>223</v>
      </c>
      <c r="BK126" s="126">
        <f>SUM(BK127:BK166)</f>
        <v>0</v>
      </c>
    </row>
    <row r="127" spans="2:65" s="1" customFormat="1" ht="37.9" customHeight="1">
      <c r="B127" s="34"/>
      <c r="C127" s="129" t="s">
        <v>232</v>
      </c>
      <c r="D127" s="129" t="s">
        <v>227</v>
      </c>
      <c r="E127" s="130" t="s">
        <v>283</v>
      </c>
      <c r="F127" s="131" t="s">
        <v>284</v>
      </c>
      <c r="G127" s="132" t="s">
        <v>247</v>
      </c>
      <c r="H127" s="133">
        <v>1584.1769999999999</v>
      </c>
      <c r="I127" s="134"/>
      <c r="J127" s="135">
        <f>ROUND(I127*H127,2)</f>
        <v>0</v>
      </c>
      <c r="K127" s="131" t="s">
        <v>272</v>
      </c>
      <c r="L127" s="34"/>
      <c r="M127" s="136" t="s">
        <v>19</v>
      </c>
      <c r="N127" s="137" t="s">
        <v>47</v>
      </c>
      <c r="P127" s="138">
        <f>O127*H127</f>
        <v>0</v>
      </c>
      <c r="Q127" s="138">
        <v>0</v>
      </c>
      <c r="R127" s="138">
        <f>Q127*H127</f>
        <v>0</v>
      </c>
      <c r="S127" s="138">
        <v>0</v>
      </c>
      <c r="T127" s="139">
        <f>S127*H127</f>
        <v>0</v>
      </c>
      <c r="AR127" s="140" t="s">
        <v>232</v>
      </c>
      <c r="AT127" s="140" t="s">
        <v>227</v>
      </c>
      <c r="AU127" s="140" t="s">
        <v>233</v>
      </c>
      <c r="AY127" s="18" t="s">
        <v>223</v>
      </c>
      <c r="BE127" s="141">
        <f>IF(N127="základní",J127,0)</f>
        <v>0</v>
      </c>
      <c r="BF127" s="141">
        <f>IF(N127="snížená",J127,0)</f>
        <v>0</v>
      </c>
      <c r="BG127" s="141">
        <f>IF(N127="zákl. přenesená",J127,0)</f>
        <v>0</v>
      </c>
      <c r="BH127" s="141">
        <f>IF(N127="sníž. přenesená",J127,0)</f>
        <v>0</v>
      </c>
      <c r="BI127" s="141">
        <f>IF(N127="nulová",J127,0)</f>
        <v>0</v>
      </c>
      <c r="BJ127" s="18" t="s">
        <v>84</v>
      </c>
      <c r="BK127" s="141">
        <f>ROUND(I127*H127,2)</f>
        <v>0</v>
      </c>
      <c r="BL127" s="18" t="s">
        <v>232</v>
      </c>
      <c r="BM127" s="140" t="s">
        <v>1168</v>
      </c>
    </row>
    <row r="128" spans="2:65" s="1" customFormat="1" ht="11.25">
      <c r="B128" s="34"/>
      <c r="D128" s="163" t="s">
        <v>274</v>
      </c>
      <c r="F128" s="164" t="s">
        <v>286</v>
      </c>
      <c r="I128" s="165"/>
      <c r="L128" s="34"/>
      <c r="M128" s="166"/>
      <c r="T128" s="55"/>
      <c r="AT128" s="18" t="s">
        <v>274</v>
      </c>
      <c r="AU128" s="18" t="s">
        <v>233</v>
      </c>
    </row>
    <row r="129" spans="2:51" s="12" customFormat="1" ht="11.25">
      <c r="B129" s="142"/>
      <c r="D129" s="143" t="s">
        <v>249</v>
      </c>
      <c r="E129" s="144" t="s">
        <v>19</v>
      </c>
      <c r="F129" s="145" t="s">
        <v>287</v>
      </c>
      <c r="H129" s="144" t="s">
        <v>19</v>
      </c>
      <c r="I129" s="146"/>
      <c r="L129" s="142"/>
      <c r="M129" s="147"/>
      <c r="T129" s="148"/>
      <c r="AT129" s="144" t="s">
        <v>249</v>
      </c>
      <c r="AU129" s="144" t="s">
        <v>233</v>
      </c>
      <c r="AV129" s="12" t="s">
        <v>84</v>
      </c>
      <c r="AW129" s="12" t="s">
        <v>37</v>
      </c>
      <c r="AX129" s="12" t="s">
        <v>76</v>
      </c>
      <c r="AY129" s="144" t="s">
        <v>223</v>
      </c>
    </row>
    <row r="130" spans="2:51" s="12" customFormat="1" ht="11.25">
      <c r="B130" s="142"/>
      <c r="D130" s="143" t="s">
        <v>249</v>
      </c>
      <c r="E130" s="144" t="s">
        <v>19</v>
      </c>
      <c r="F130" s="145" t="s">
        <v>288</v>
      </c>
      <c r="H130" s="144" t="s">
        <v>19</v>
      </c>
      <c r="I130" s="146"/>
      <c r="L130" s="142"/>
      <c r="M130" s="147"/>
      <c r="T130" s="148"/>
      <c r="AT130" s="144" t="s">
        <v>249</v>
      </c>
      <c r="AU130" s="144" t="s">
        <v>233</v>
      </c>
      <c r="AV130" s="12" t="s">
        <v>84</v>
      </c>
      <c r="AW130" s="12" t="s">
        <v>37</v>
      </c>
      <c r="AX130" s="12" t="s">
        <v>76</v>
      </c>
      <c r="AY130" s="144" t="s">
        <v>223</v>
      </c>
    </row>
    <row r="131" spans="2:51" s="13" customFormat="1" ht="11.25">
      <c r="B131" s="149"/>
      <c r="D131" s="143" t="s">
        <v>249</v>
      </c>
      <c r="E131" s="150" t="s">
        <v>19</v>
      </c>
      <c r="F131" s="151" t="s">
        <v>1169</v>
      </c>
      <c r="H131" s="152">
        <v>292.92899999999997</v>
      </c>
      <c r="I131" s="153"/>
      <c r="L131" s="149"/>
      <c r="M131" s="154"/>
      <c r="T131" s="155"/>
      <c r="AT131" s="150" t="s">
        <v>249</v>
      </c>
      <c r="AU131" s="150" t="s">
        <v>233</v>
      </c>
      <c r="AV131" s="13" t="s">
        <v>87</v>
      </c>
      <c r="AW131" s="13" t="s">
        <v>37</v>
      </c>
      <c r="AX131" s="13" t="s">
        <v>76</v>
      </c>
      <c r="AY131" s="150" t="s">
        <v>223</v>
      </c>
    </row>
    <row r="132" spans="2:51" s="13" customFormat="1" ht="11.25">
      <c r="B132" s="149"/>
      <c r="D132" s="143" t="s">
        <v>249</v>
      </c>
      <c r="E132" s="150" t="s">
        <v>19</v>
      </c>
      <c r="F132" s="151" t="s">
        <v>1170</v>
      </c>
      <c r="H132" s="152">
        <v>147.047</v>
      </c>
      <c r="I132" s="153"/>
      <c r="L132" s="149"/>
      <c r="M132" s="154"/>
      <c r="T132" s="155"/>
      <c r="AT132" s="150" t="s">
        <v>249</v>
      </c>
      <c r="AU132" s="150" t="s">
        <v>233</v>
      </c>
      <c r="AV132" s="13" t="s">
        <v>87</v>
      </c>
      <c r="AW132" s="13" t="s">
        <v>37</v>
      </c>
      <c r="AX132" s="13" t="s">
        <v>76</v>
      </c>
      <c r="AY132" s="150" t="s">
        <v>223</v>
      </c>
    </row>
    <row r="133" spans="2:51" s="13" customFormat="1" ht="11.25">
      <c r="B133" s="149"/>
      <c r="D133" s="143" t="s">
        <v>249</v>
      </c>
      <c r="E133" s="150" t="s">
        <v>19</v>
      </c>
      <c r="F133" s="151" t="s">
        <v>1171</v>
      </c>
      <c r="H133" s="152">
        <v>220.66800000000001</v>
      </c>
      <c r="I133" s="153"/>
      <c r="L133" s="149"/>
      <c r="M133" s="154"/>
      <c r="T133" s="155"/>
      <c r="AT133" s="150" t="s">
        <v>249</v>
      </c>
      <c r="AU133" s="150" t="s">
        <v>233</v>
      </c>
      <c r="AV133" s="13" t="s">
        <v>87</v>
      </c>
      <c r="AW133" s="13" t="s">
        <v>37</v>
      </c>
      <c r="AX133" s="13" t="s">
        <v>76</v>
      </c>
      <c r="AY133" s="150" t="s">
        <v>223</v>
      </c>
    </row>
    <row r="134" spans="2:51" s="13" customFormat="1" ht="11.25">
      <c r="B134" s="149"/>
      <c r="D134" s="143" t="s">
        <v>249</v>
      </c>
      <c r="E134" s="150" t="s">
        <v>19</v>
      </c>
      <c r="F134" s="151" t="s">
        <v>1172</v>
      </c>
      <c r="H134" s="152">
        <v>473.88600000000002</v>
      </c>
      <c r="I134" s="153"/>
      <c r="L134" s="149"/>
      <c r="M134" s="154"/>
      <c r="T134" s="155"/>
      <c r="AT134" s="150" t="s">
        <v>249</v>
      </c>
      <c r="AU134" s="150" t="s">
        <v>233</v>
      </c>
      <c r="AV134" s="13" t="s">
        <v>87</v>
      </c>
      <c r="AW134" s="13" t="s">
        <v>37</v>
      </c>
      <c r="AX134" s="13" t="s">
        <v>76</v>
      </c>
      <c r="AY134" s="150" t="s">
        <v>223</v>
      </c>
    </row>
    <row r="135" spans="2:51" s="13" customFormat="1" ht="11.25">
      <c r="B135" s="149"/>
      <c r="D135" s="143" t="s">
        <v>249</v>
      </c>
      <c r="E135" s="150" t="s">
        <v>19</v>
      </c>
      <c r="F135" s="151" t="s">
        <v>1173</v>
      </c>
      <c r="H135" s="152">
        <v>15.573</v>
      </c>
      <c r="I135" s="153"/>
      <c r="L135" s="149"/>
      <c r="M135" s="154"/>
      <c r="T135" s="155"/>
      <c r="AT135" s="150" t="s">
        <v>249</v>
      </c>
      <c r="AU135" s="150" t="s">
        <v>233</v>
      </c>
      <c r="AV135" s="13" t="s">
        <v>87</v>
      </c>
      <c r="AW135" s="13" t="s">
        <v>37</v>
      </c>
      <c r="AX135" s="13" t="s">
        <v>76</v>
      </c>
      <c r="AY135" s="150" t="s">
        <v>223</v>
      </c>
    </row>
    <row r="136" spans="2:51" s="13" customFormat="1" ht="11.25">
      <c r="B136" s="149"/>
      <c r="D136" s="143" t="s">
        <v>249</v>
      </c>
      <c r="E136" s="150" t="s">
        <v>19</v>
      </c>
      <c r="F136" s="151" t="s">
        <v>1174</v>
      </c>
      <c r="H136" s="152">
        <v>5.04</v>
      </c>
      <c r="I136" s="153"/>
      <c r="L136" s="149"/>
      <c r="M136" s="154"/>
      <c r="T136" s="155"/>
      <c r="AT136" s="150" t="s">
        <v>249</v>
      </c>
      <c r="AU136" s="150" t="s">
        <v>233</v>
      </c>
      <c r="AV136" s="13" t="s">
        <v>87</v>
      </c>
      <c r="AW136" s="13" t="s">
        <v>37</v>
      </c>
      <c r="AX136" s="13" t="s">
        <v>76</v>
      </c>
      <c r="AY136" s="150" t="s">
        <v>223</v>
      </c>
    </row>
    <row r="137" spans="2:51" s="15" customFormat="1" ht="11.25">
      <c r="B137" s="167"/>
      <c r="D137" s="143" t="s">
        <v>249</v>
      </c>
      <c r="E137" s="168" t="s">
        <v>19</v>
      </c>
      <c r="F137" s="169" t="s">
        <v>292</v>
      </c>
      <c r="H137" s="170">
        <v>1155.143</v>
      </c>
      <c r="I137" s="171"/>
      <c r="L137" s="167"/>
      <c r="M137" s="172"/>
      <c r="T137" s="173"/>
      <c r="AT137" s="168" t="s">
        <v>249</v>
      </c>
      <c r="AU137" s="168" t="s">
        <v>233</v>
      </c>
      <c r="AV137" s="15" t="s">
        <v>233</v>
      </c>
      <c r="AW137" s="15" t="s">
        <v>37</v>
      </c>
      <c r="AX137" s="15" t="s">
        <v>76</v>
      </c>
      <c r="AY137" s="168" t="s">
        <v>223</v>
      </c>
    </row>
    <row r="138" spans="2:51" s="12" customFormat="1" ht="11.25">
      <c r="B138" s="142"/>
      <c r="D138" s="143" t="s">
        <v>249</v>
      </c>
      <c r="E138" s="144" t="s">
        <v>19</v>
      </c>
      <c r="F138" s="145" t="s">
        <v>293</v>
      </c>
      <c r="H138" s="144" t="s">
        <v>19</v>
      </c>
      <c r="I138" s="146"/>
      <c r="L138" s="142"/>
      <c r="M138" s="147"/>
      <c r="T138" s="148"/>
      <c r="AT138" s="144" t="s">
        <v>249</v>
      </c>
      <c r="AU138" s="144" t="s">
        <v>233</v>
      </c>
      <c r="AV138" s="12" t="s">
        <v>84</v>
      </c>
      <c r="AW138" s="12" t="s">
        <v>37</v>
      </c>
      <c r="AX138" s="12" t="s">
        <v>76</v>
      </c>
      <c r="AY138" s="144" t="s">
        <v>223</v>
      </c>
    </row>
    <row r="139" spans="2:51" s="12" customFormat="1" ht="11.25">
      <c r="B139" s="142"/>
      <c r="D139" s="143" t="s">
        <v>249</v>
      </c>
      <c r="E139" s="144" t="s">
        <v>19</v>
      </c>
      <c r="F139" s="145" t="s">
        <v>288</v>
      </c>
      <c r="H139" s="144" t="s">
        <v>19</v>
      </c>
      <c r="I139" s="146"/>
      <c r="L139" s="142"/>
      <c r="M139" s="147"/>
      <c r="T139" s="148"/>
      <c r="AT139" s="144" t="s">
        <v>249</v>
      </c>
      <c r="AU139" s="144" t="s">
        <v>233</v>
      </c>
      <c r="AV139" s="12" t="s">
        <v>84</v>
      </c>
      <c r="AW139" s="12" t="s">
        <v>37</v>
      </c>
      <c r="AX139" s="12" t="s">
        <v>76</v>
      </c>
      <c r="AY139" s="144" t="s">
        <v>223</v>
      </c>
    </row>
    <row r="140" spans="2:51" s="13" customFormat="1" ht="11.25">
      <c r="B140" s="149"/>
      <c r="D140" s="143" t="s">
        <v>249</v>
      </c>
      <c r="E140" s="150" t="s">
        <v>19</v>
      </c>
      <c r="F140" s="151" t="s">
        <v>1175</v>
      </c>
      <c r="H140" s="152">
        <v>177.94399999999999</v>
      </c>
      <c r="I140" s="153"/>
      <c r="L140" s="149"/>
      <c r="M140" s="154"/>
      <c r="T140" s="155"/>
      <c r="AT140" s="150" t="s">
        <v>249</v>
      </c>
      <c r="AU140" s="150" t="s">
        <v>233</v>
      </c>
      <c r="AV140" s="13" t="s">
        <v>87</v>
      </c>
      <c r="AW140" s="13" t="s">
        <v>37</v>
      </c>
      <c r="AX140" s="13" t="s">
        <v>76</v>
      </c>
      <c r="AY140" s="150" t="s">
        <v>223</v>
      </c>
    </row>
    <row r="141" spans="2:51" s="13" customFormat="1" ht="11.25">
      <c r="B141" s="149"/>
      <c r="D141" s="143" t="s">
        <v>249</v>
      </c>
      <c r="E141" s="150" t="s">
        <v>19</v>
      </c>
      <c r="F141" s="151" t="s">
        <v>1176</v>
      </c>
      <c r="H141" s="152">
        <v>89.325999999999993</v>
      </c>
      <c r="I141" s="153"/>
      <c r="L141" s="149"/>
      <c r="M141" s="154"/>
      <c r="T141" s="155"/>
      <c r="AT141" s="150" t="s">
        <v>249</v>
      </c>
      <c r="AU141" s="150" t="s">
        <v>233</v>
      </c>
      <c r="AV141" s="13" t="s">
        <v>87</v>
      </c>
      <c r="AW141" s="13" t="s">
        <v>37</v>
      </c>
      <c r="AX141" s="13" t="s">
        <v>76</v>
      </c>
      <c r="AY141" s="150" t="s">
        <v>223</v>
      </c>
    </row>
    <row r="142" spans="2:51" s="13" customFormat="1" ht="11.25">
      <c r="B142" s="149"/>
      <c r="D142" s="143" t="s">
        <v>249</v>
      </c>
      <c r="E142" s="150" t="s">
        <v>19</v>
      </c>
      <c r="F142" s="151" t="s">
        <v>1177</v>
      </c>
      <c r="H142" s="152">
        <v>134.048</v>
      </c>
      <c r="I142" s="153"/>
      <c r="L142" s="149"/>
      <c r="M142" s="154"/>
      <c r="T142" s="155"/>
      <c r="AT142" s="150" t="s">
        <v>249</v>
      </c>
      <c r="AU142" s="150" t="s">
        <v>233</v>
      </c>
      <c r="AV142" s="13" t="s">
        <v>87</v>
      </c>
      <c r="AW142" s="13" t="s">
        <v>37</v>
      </c>
      <c r="AX142" s="13" t="s">
        <v>76</v>
      </c>
      <c r="AY142" s="150" t="s">
        <v>223</v>
      </c>
    </row>
    <row r="143" spans="2:51" s="13" customFormat="1" ht="11.25">
      <c r="B143" s="149"/>
      <c r="D143" s="143" t="s">
        <v>249</v>
      </c>
      <c r="E143" s="150" t="s">
        <v>19</v>
      </c>
      <c r="F143" s="151" t="s">
        <v>1178</v>
      </c>
      <c r="H143" s="152">
        <v>14.396000000000001</v>
      </c>
      <c r="I143" s="153"/>
      <c r="L143" s="149"/>
      <c r="M143" s="154"/>
      <c r="T143" s="155"/>
      <c r="AT143" s="150" t="s">
        <v>249</v>
      </c>
      <c r="AU143" s="150" t="s">
        <v>233</v>
      </c>
      <c r="AV143" s="13" t="s">
        <v>87</v>
      </c>
      <c r="AW143" s="13" t="s">
        <v>37</v>
      </c>
      <c r="AX143" s="13" t="s">
        <v>76</v>
      </c>
      <c r="AY143" s="150" t="s">
        <v>223</v>
      </c>
    </row>
    <row r="144" spans="2:51" s="13" customFormat="1" ht="11.25">
      <c r="B144" s="149"/>
      <c r="D144" s="143" t="s">
        <v>249</v>
      </c>
      <c r="E144" s="150" t="s">
        <v>19</v>
      </c>
      <c r="F144" s="151" t="s">
        <v>1179</v>
      </c>
      <c r="H144" s="152">
        <v>13.32</v>
      </c>
      <c r="I144" s="153"/>
      <c r="L144" s="149"/>
      <c r="M144" s="154"/>
      <c r="T144" s="155"/>
      <c r="AT144" s="150" t="s">
        <v>249</v>
      </c>
      <c r="AU144" s="150" t="s">
        <v>233</v>
      </c>
      <c r="AV144" s="13" t="s">
        <v>87</v>
      </c>
      <c r="AW144" s="13" t="s">
        <v>37</v>
      </c>
      <c r="AX144" s="13" t="s">
        <v>76</v>
      </c>
      <c r="AY144" s="150" t="s">
        <v>223</v>
      </c>
    </row>
    <row r="145" spans="2:65" s="15" customFormat="1" ht="11.25">
      <c r="B145" s="167"/>
      <c r="D145" s="143" t="s">
        <v>249</v>
      </c>
      <c r="E145" s="168" t="s">
        <v>19</v>
      </c>
      <c r="F145" s="169" t="s">
        <v>292</v>
      </c>
      <c r="H145" s="170">
        <v>429.03399999999999</v>
      </c>
      <c r="I145" s="171"/>
      <c r="L145" s="167"/>
      <c r="M145" s="172"/>
      <c r="T145" s="173"/>
      <c r="AT145" s="168" t="s">
        <v>249</v>
      </c>
      <c r="AU145" s="168" t="s">
        <v>233</v>
      </c>
      <c r="AV145" s="15" t="s">
        <v>233</v>
      </c>
      <c r="AW145" s="15" t="s">
        <v>37</v>
      </c>
      <c r="AX145" s="15" t="s">
        <v>76</v>
      </c>
      <c r="AY145" s="168" t="s">
        <v>223</v>
      </c>
    </row>
    <row r="146" spans="2:65" s="14" customFormat="1" ht="11.25">
      <c r="B146" s="156"/>
      <c r="D146" s="143" t="s">
        <v>249</v>
      </c>
      <c r="E146" s="157" t="s">
        <v>19</v>
      </c>
      <c r="F146" s="158" t="s">
        <v>253</v>
      </c>
      <c r="H146" s="159">
        <v>1584.1769999999999</v>
      </c>
      <c r="I146" s="160"/>
      <c r="L146" s="156"/>
      <c r="M146" s="161"/>
      <c r="T146" s="162"/>
      <c r="AT146" s="157" t="s">
        <v>249</v>
      </c>
      <c r="AU146" s="157" t="s">
        <v>233</v>
      </c>
      <c r="AV146" s="14" t="s">
        <v>232</v>
      </c>
      <c r="AW146" s="14" t="s">
        <v>37</v>
      </c>
      <c r="AX146" s="14" t="s">
        <v>84</v>
      </c>
      <c r="AY146" s="157" t="s">
        <v>223</v>
      </c>
    </row>
    <row r="147" spans="2:65" s="1" customFormat="1" ht="37.9" customHeight="1">
      <c r="B147" s="34"/>
      <c r="C147" s="129" t="s">
        <v>244</v>
      </c>
      <c r="D147" s="129" t="s">
        <v>227</v>
      </c>
      <c r="E147" s="130" t="s">
        <v>302</v>
      </c>
      <c r="F147" s="131" t="s">
        <v>303</v>
      </c>
      <c r="G147" s="132" t="s">
        <v>247</v>
      </c>
      <c r="H147" s="133">
        <v>31.684000000000001</v>
      </c>
      <c r="I147" s="134"/>
      <c r="J147" s="135">
        <f>ROUND(I147*H147,2)</f>
        <v>0</v>
      </c>
      <c r="K147" s="131" t="s">
        <v>272</v>
      </c>
      <c r="L147" s="34"/>
      <c r="M147" s="136" t="s">
        <v>19</v>
      </c>
      <c r="N147" s="137" t="s">
        <v>47</v>
      </c>
      <c r="P147" s="138">
        <f>O147*H147</f>
        <v>0</v>
      </c>
      <c r="Q147" s="138">
        <v>0</v>
      </c>
      <c r="R147" s="138">
        <f>Q147*H147</f>
        <v>0</v>
      </c>
      <c r="S147" s="138">
        <v>0</v>
      </c>
      <c r="T147" s="139">
        <f>S147*H147</f>
        <v>0</v>
      </c>
      <c r="AR147" s="140" t="s">
        <v>232</v>
      </c>
      <c r="AT147" s="140" t="s">
        <v>227</v>
      </c>
      <c r="AU147" s="140" t="s">
        <v>233</v>
      </c>
      <c r="AY147" s="18" t="s">
        <v>223</v>
      </c>
      <c r="BE147" s="141">
        <f>IF(N147="základní",J147,0)</f>
        <v>0</v>
      </c>
      <c r="BF147" s="141">
        <f>IF(N147="snížená",J147,0)</f>
        <v>0</v>
      </c>
      <c r="BG147" s="141">
        <f>IF(N147="zákl. přenesená",J147,0)</f>
        <v>0</v>
      </c>
      <c r="BH147" s="141">
        <f>IF(N147="sníž. přenesená",J147,0)</f>
        <v>0</v>
      </c>
      <c r="BI147" s="141">
        <f>IF(N147="nulová",J147,0)</f>
        <v>0</v>
      </c>
      <c r="BJ147" s="18" t="s">
        <v>84</v>
      </c>
      <c r="BK147" s="141">
        <f>ROUND(I147*H147,2)</f>
        <v>0</v>
      </c>
      <c r="BL147" s="18" t="s">
        <v>232</v>
      </c>
      <c r="BM147" s="140" t="s">
        <v>1180</v>
      </c>
    </row>
    <row r="148" spans="2:65" s="1" customFormat="1" ht="11.25">
      <c r="B148" s="34"/>
      <c r="D148" s="163" t="s">
        <v>274</v>
      </c>
      <c r="F148" s="164" t="s">
        <v>305</v>
      </c>
      <c r="I148" s="165"/>
      <c r="L148" s="34"/>
      <c r="M148" s="166"/>
      <c r="T148" s="55"/>
      <c r="AT148" s="18" t="s">
        <v>274</v>
      </c>
      <c r="AU148" s="18" t="s">
        <v>233</v>
      </c>
    </row>
    <row r="149" spans="2:65" s="12" customFormat="1" ht="11.25">
      <c r="B149" s="142"/>
      <c r="D149" s="143" t="s">
        <v>249</v>
      </c>
      <c r="E149" s="144" t="s">
        <v>19</v>
      </c>
      <c r="F149" s="145" t="s">
        <v>306</v>
      </c>
      <c r="H149" s="144" t="s">
        <v>19</v>
      </c>
      <c r="I149" s="146"/>
      <c r="L149" s="142"/>
      <c r="M149" s="147"/>
      <c r="T149" s="148"/>
      <c r="AT149" s="144" t="s">
        <v>249</v>
      </c>
      <c r="AU149" s="144" t="s">
        <v>233</v>
      </c>
      <c r="AV149" s="12" t="s">
        <v>84</v>
      </c>
      <c r="AW149" s="12" t="s">
        <v>37</v>
      </c>
      <c r="AX149" s="12" t="s">
        <v>76</v>
      </c>
      <c r="AY149" s="144" t="s">
        <v>223</v>
      </c>
    </row>
    <row r="150" spans="2:65" s="13" customFormat="1" ht="11.25">
      <c r="B150" s="149"/>
      <c r="D150" s="143" t="s">
        <v>249</v>
      </c>
      <c r="E150" s="150" t="s">
        <v>19</v>
      </c>
      <c r="F150" s="151" t="s">
        <v>1181</v>
      </c>
      <c r="H150" s="152">
        <v>31.684000000000001</v>
      </c>
      <c r="I150" s="153"/>
      <c r="L150" s="149"/>
      <c r="M150" s="154"/>
      <c r="T150" s="155"/>
      <c r="AT150" s="150" t="s">
        <v>249</v>
      </c>
      <c r="AU150" s="150" t="s">
        <v>233</v>
      </c>
      <c r="AV150" s="13" t="s">
        <v>87</v>
      </c>
      <c r="AW150" s="13" t="s">
        <v>37</v>
      </c>
      <c r="AX150" s="13" t="s">
        <v>84</v>
      </c>
      <c r="AY150" s="150" t="s">
        <v>223</v>
      </c>
    </row>
    <row r="151" spans="2:65" s="1" customFormat="1" ht="55.5" customHeight="1">
      <c r="B151" s="34"/>
      <c r="C151" s="129" t="s">
        <v>254</v>
      </c>
      <c r="D151" s="129" t="s">
        <v>227</v>
      </c>
      <c r="E151" s="130" t="s">
        <v>309</v>
      </c>
      <c r="F151" s="131" t="s">
        <v>310</v>
      </c>
      <c r="G151" s="132" t="s">
        <v>247</v>
      </c>
      <c r="H151" s="133">
        <v>359.95</v>
      </c>
      <c r="I151" s="134"/>
      <c r="J151" s="135">
        <f>ROUND(I151*H151,2)</f>
        <v>0</v>
      </c>
      <c r="K151" s="131" t="s">
        <v>272</v>
      </c>
      <c r="L151" s="34"/>
      <c r="M151" s="136" t="s">
        <v>19</v>
      </c>
      <c r="N151" s="137" t="s">
        <v>47</v>
      </c>
      <c r="P151" s="138">
        <f>O151*H151</f>
        <v>0</v>
      </c>
      <c r="Q151" s="138">
        <v>0</v>
      </c>
      <c r="R151" s="138">
        <f>Q151*H151</f>
        <v>0</v>
      </c>
      <c r="S151" s="138">
        <v>0</v>
      </c>
      <c r="T151" s="139">
        <f>S151*H151</f>
        <v>0</v>
      </c>
      <c r="AR151" s="140" t="s">
        <v>232</v>
      </c>
      <c r="AT151" s="140" t="s">
        <v>227</v>
      </c>
      <c r="AU151" s="140" t="s">
        <v>233</v>
      </c>
      <c r="AY151" s="18" t="s">
        <v>223</v>
      </c>
      <c r="BE151" s="141">
        <f>IF(N151="základní",J151,0)</f>
        <v>0</v>
      </c>
      <c r="BF151" s="141">
        <f>IF(N151="snížená",J151,0)</f>
        <v>0</v>
      </c>
      <c r="BG151" s="141">
        <f>IF(N151="zákl. přenesená",J151,0)</f>
        <v>0</v>
      </c>
      <c r="BH151" s="141">
        <f>IF(N151="sníž. přenesená",J151,0)</f>
        <v>0</v>
      </c>
      <c r="BI151" s="141">
        <f>IF(N151="nulová",J151,0)</f>
        <v>0</v>
      </c>
      <c r="BJ151" s="18" t="s">
        <v>84</v>
      </c>
      <c r="BK151" s="141">
        <f>ROUND(I151*H151,2)</f>
        <v>0</v>
      </c>
      <c r="BL151" s="18" t="s">
        <v>232</v>
      </c>
      <c r="BM151" s="140" t="s">
        <v>1182</v>
      </c>
    </row>
    <row r="152" spans="2:65" s="1" customFormat="1" ht="11.25">
      <c r="B152" s="34"/>
      <c r="D152" s="163" t="s">
        <v>274</v>
      </c>
      <c r="F152" s="164" t="s">
        <v>312</v>
      </c>
      <c r="I152" s="165"/>
      <c r="L152" s="34"/>
      <c r="M152" s="166"/>
      <c r="T152" s="55"/>
      <c r="AT152" s="18" t="s">
        <v>274</v>
      </c>
      <c r="AU152" s="18" t="s">
        <v>233</v>
      </c>
    </row>
    <row r="153" spans="2:65" s="12" customFormat="1" ht="11.25">
      <c r="B153" s="142"/>
      <c r="D153" s="143" t="s">
        <v>249</v>
      </c>
      <c r="E153" s="144" t="s">
        <v>19</v>
      </c>
      <c r="F153" s="145" t="s">
        <v>830</v>
      </c>
      <c r="H153" s="144" t="s">
        <v>19</v>
      </c>
      <c r="I153" s="146"/>
      <c r="L153" s="142"/>
      <c r="M153" s="147"/>
      <c r="T153" s="148"/>
      <c r="AT153" s="144" t="s">
        <v>249</v>
      </c>
      <c r="AU153" s="144" t="s">
        <v>233</v>
      </c>
      <c r="AV153" s="12" t="s">
        <v>84</v>
      </c>
      <c r="AW153" s="12" t="s">
        <v>37</v>
      </c>
      <c r="AX153" s="12" t="s">
        <v>76</v>
      </c>
      <c r="AY153" s="144" t="s">
        <v>223</v>
      </c>
    </row>
    <row r="154" spans="2:65" s="13" customFormat="1" ht="33.75">
      <c r="B154" s="149"/>
      <c r="D154" s="143" t="s">
        <v>249</v>
      </c>
      <c r="E154" s="150" t="s">
        <v>19</v>
      </c>
      <c r="F154" s="151" t="s">
        <v>1183</v>
      </c>
      <c r="H154" s="152">
        <v>260.45</v>
      </c>
      <c r="I154" s="153"/>
      <c r="L154" s="149"/>
      <c r="M154" s="154"/>
      <c r="T154" s="155"/>
      <c r="AT154" s="150" t="s">
        <v>249</v>
      </c>
      <c r="AU154" s="150" t="s">
        <v>233</v>
      </c>
      <c r="AV154" s="13" t="s">
        <v>87</v>
      </c>
      <c r="AW154" s="13" t="s">
        <v>37</v>
      </c>
      <c r="AX154" s="13" t="s">
        <v>76</v>
      </c>
      <c r="AY154" s="150" t="s">
        <v>223</v>
      </c>
    </row>
    <row r="155" spans="2:65" s="13" customFormat="1" ht="11.25">
      <c r="B155" s="149"/>
      <c r="D155" s="143" t="s">
        <v>249</v>
      </c>
      <c r="E155" s="150" t="s">
        <v>19</v>
      </c>
      <c r="F155" s="151" t="s">
        <v>1184</v>
      </c>
      <c r="H155" s="152">
        <v>99.5</v>
      </c>
      <c r="I155" s="153"/>
      <c r="L155" s="149"/>
      <c r="M155" s="154"/>
      <c r="T155" s="155"/>
      <c r="AT155" s="150" t="s">
        <v>249</v>
      </c>
      <c r="AU155" s="150" t="s">
        <v>233</v>
      </c>
      <c r="AV155" s="13" t="s">
        <v>87</v>
      </c>
      <c r="AW155" s="13" t="s">
        <v>37</v>
      </c>
      <c r="AX155" s="13" t="s">
        <v>76</v>
      </c>
      <c r="AY155" s="150" t="s">
        <v>223</v>
      </c>
    </row>
    <row r="156" spans="2:65" s="14" customFormat="1" ht="11.25">
      <c r="B156" s="156"/>
      <c r="D156" s="143" t="s">
        <v>249</v>
      </c>
      <c r="E156" s="157" t="s">
        <v>19</v>
      </c>
      <c r="F156" s="158" t="s">
        <v>253</v>
      </c>
      <c r="H156" s="159">
        <v>359.95</v>
      </c>
      <c r="I156" s="160"/>
      <c r="L156" s="156"/>
      <c r="M156" s="161"/>
      <c r="T156" s="162"/>
      <c r="AT156" s="157" t="s">
        <v>249</v>
      </c>
      <c r="AU156" s="157" t="s">
        <v>233</v>
      </c>
      <c r="AV156" s="14" t="s">
        <v>232</v>
      </c>
      <c r="AW156" s="14" t="s">
        <v>37</v>
      </c>
      <c r="AX156" s="14" t="s">
        <v>84</v>
      </c>
      <c r="AY156" s="157" t="s">
        <v>223</v>
      </c>
    </row>
    <row r="157" spans="2:65" s="1" customFormat="1" ht="55.5" customHeight="1">
      <c r="B157" s="34"/>
      <c r="C157" s="129" t="s">
        <v>262</v>
      </c>
      <c r="D157" s="129" t="s">
        <v>227</v>
      </c>
      <c r="E157" s="130" t="s">
        <v>826</v>
      </c>
      <c r="F157" s="131" t="s">
        <v>827</v>
      </c>
      <c r="G157" s="132" t="s">
        <v>247</v>
      </c>
      <c r="H157" s="133">
        <v>556.95000000000005</v>
      </c>
      <c r="I157" s="134"/>
      <c r="J157" s="135">
        <f>ROUND(I157*H157,2)</f>
        <v>0</v>
      </c>
      <c r="K157" s="131" t="s">
        <v>272</v>
      </c>
      <c r="L157" s="34"/>
      <c r="M157" s="136" t="s">
        <v>19</v>
      </c>
      <c r="N157" s="137" t="s">
        <v>47</v>
      </c>
      <c r="P157" s="138">
        <f>O157*H157</f>
        <v>0</v>
      </c>
      <c r="Q157" s="138">
        <v>0</v>
      </c>
      <c r="R157" s="138">
        <f>Q157*H157</f>
        <v>0</v>
      </c>
      <c r="S157" s="138">
        <v>0</v>
      </c>
      <c r="T157" s="139">
        <f>S157*H157</f>
        <v>0</v>
      </c>
      <c r="AR157" s="140" t="s">
        <v>232</v>
      </c>
      <c r="AT157" s="140" t="s">
        <v>227</v>
      </c>
      <c r="AU157" s="140" t="s">
        <v>233</v>
      </c>
      <c r="AY157" s="18" t="s">
        <v>223</v>
      </c>
      <c r="BE157" s="141">
        <f>IF(N157="základní",J157,0)</f>
        <v>0</v>
      </c>
      <c r="BF157" s="141">
        <f>IF(N157="snížená",J157,0)</f>
        <v>0</v>
      </c>
      <c r="BG157" s="141">
        <f>IF(N157="zákl. přenesená",J157,0)</f>
        <v>0</v>
      </c>
      <c r="BH157" s="141">
        <f>IF(N157="sníž. přenesená",J157,0)</f>
        <v>0</v>
      </c>
      <c r="BI157" s="141">
        <f>IF(N157="nulová",J157,0)</f>
        <v>0</v>
      </c>
      <c r="BJ157" s="18" t="s">
        <v>84</v>
      </c>
      <c r="BK157" s="141">
        <f>ROUND(I157*H157,2)</f>
        <v>0</v>
      </c>
      <c r="BL157" s="18" t="s">
        <v>232</v>
      </c>
      <c r="BM157" s="140" t="s">
        <v>1185</v>
      </c>
    </row>
    <row r="158" spans="2:65" s="1" customFormat="1" ht="11.25">
      <c r="B158" s="34"/>
      <c r="D158" s="163" t="s">
        <v>274</v>
      </c>
      <c r="F158" s="164" t="s">
        <v>829</v>
      </c>
      <c r="I158" s="165"/>
      <c r="L158" s="34"/>
      <c r="M158" s="166"/>
      <c r="T158" s="55"/>
      <c r="AT158" s="18" t="s">
        <v>274</v>
      </c>
      <c r="AU158" s="18" t="s">
        <v>233</v>
      </c>
    </row>
    <row r="159" spans="2:65" s="12" customFormat="1" ht="11.25">
      <c r="B159" s="142"/>
      <c r="D159" s="143" t="s">
        <v>249</v>
      </c>
      <c r="E159" s="144" t="s">
        <v>19</v>
      </c>
      <c r="F159" s="145" t="s">
        <v>830</v>
      </c>
      <c r="H159" s="144" t="s">
        <v>19</v>
      </c>
      <c r="I159" s="146"/>
      <c r="L159" s="142"/>
      <c r="M159" s="147"/>
      <c r="T159" s="148"/>
      <c r="AT159" s="144" t="s">
        <v>249</v>
      </c>
      <c r="AU159" s="144" t="s">
        <v>233</v>
      </c>
      <c r="AV159" s="12" t="s">
        <v>84</v>
      </c>
      <c r="AW159" s="12" t="s">
        <v>37</v>
      </c>
      <c r="AX159" s="12" t="s">
        <v>76</v>
      </c>
      <c r="AY159" s="144" t="s">
        <v>223</v>
      </c>
    </row>
    <row r="160" spans="2:65" s="13" customFormat="1" ht="33.75">
      <c r="B160" s="149"/>
      <c r="D160" s="143" t="s">
        <v>249</v>
      </c>
      <c r="E160" s="150" t="s">
        <v>19</v>
      </c>
      <c r="F160" s="151" t="s">
        <v>1186</v>
      </c>
      <c r="H160" s="152">
        <v>452.2</v>
      </c>
      <c r="I160" s="153"/>
      <c r="L160" s="149"/>
      <c r="M160" s="154"/>
      <c r="T160" s="155"/>
      <c r="AT160" s="150" t="s">
        <v>249</v>
      </c>
      <c r="AU160" s="150" t="s">
        <v>233</v>
      </c>
      <c r="AV160" s="13" t="s">
        <v>87</v>
      </c>
      <c r="AW160" s="13" t="s">
        <v>37</v>
      </c>
      <c r="AX160" s="13" t="s">
        <v>76</v>
      </c>
      <c r="AY160" s="150" t="s">
        <v>223</v>
      </c>
    </row>
    <row r="161" spans="2:65" s="13" customFormat="1" ht="22.5">
      <c r="B161" s="149"/>
      <c r="D161" s="143" t="s">
        <v>249</v>
      </c>
      <c r="E161" s="150" t="s">
        <v>19</v>
      </c>
      <c r="F161" s="151" t="s">
        <v>1187</v>
      </c>
      <c r="H161" s="152">
        <v>104.75</v>
      </c>
      <c r="I161" s="153"/>
      <c r="L161" s="149"/>
      <c r="M161" s="154"/>
      <c r="T161" s="155"/>
      <c r="AT161" s="150" t="s">
        <v>249</v>
      </c>
      <c r="AU161" s="150" t="s">
        <v>233</v>
      </c>
      <c r="AV161" s="13" t="s">
        <v>87</v>
      </c>
      <c r="AW161" s="13" t="s">
        <v>37</v>
      </c>
      <c r="AX161" s="13" t="s">
        <v>76</v>
      </c>
      <c r="AY161" s="150" t="s">
        <v>223</v>
      </c>
    </row>
    <row r="162" spans="2:65" s="14" customFormat="1" ht="11.25">
      <c r="B162" s="156"/>
      <c r="D162" s="143" t="s">
        <v>249</v>
      </c>
      <c r="E162" s="157" t="s">
        <v>19</v>
      </c>
      <c r="F162" s="158" t="s">
        <v>253</v>
      </c>
      <c r="H162" s="159">
        <v>556.95000000000005</v>
      </c>
      <c r="I162" s="160"/>
      <c r="L162" s="156"/>
      <c r="M162" s="161"/>
      <c r="T162" s="162"/>
      <c r="AT162" s="157" t="s">
        <v>249</v>
      </c>
      <c r="AU162" s="157" t="s">
        <v>233</v>
      </c>
      <c r="AV162" s="14" t="s">
        <v>232</v>
      </c>
      <c r="AW162" s="14" t="s">
        <v>37</v>
      </c>
      <c r="AX162" s="14" t="s">
        <v>84</v>
      </c>
      <c r="AY162" s="157" t="s">
        <v>223</v>
      </c>
    </row>
    <row r="163" spans="2:65" s="1" customFormat="1" ht="16.5" customHeight="1">
      <c r="B163" s="34"/>
      <c r="C163" s="174" t="s">
        <v>268</v>
      </c>
      <c r="D163" s="174" t="s">
        <v>314</v>
      </c>
      <c r="E163" s="175" t="s">
        <v>354</v>
      </c>
      <c r="F163" s="176" t="s">
        <v>355</v>
      </c>
      <c r="G163" s="177" t="s">
        <v>265</v>
      </c>
      <c r="H163" s="178">
        <v>1833.8</v>
      </c>
      <c r="I163" s="179"/>
      <c r="J163" s="180">
        <f>ROUND(I163*H163,2)</f>
        <v>0</v>
      </c>
      <c r="K163" s="176" t="s">
        <v>272</v>
      </c>
      <c r="L163" s="181"/>
      <c r="M163" s="182" t="s">
        <v>19</v>
      </c>
      <c r="N163" s="183" t="s">
        <v>47</v>
      </c>
      <c r="P163" s="138">
        <f>O163*H163</f>
        <v>0</v>
      </c>
      <c r="Q163" s="138">
        <v>0</v>
      </c>
      <c r="R163" s="138">
        <f>Q163*H163</f>
        <v>0</v>
      </c>
      <c r="S163" s="138">
        <v>0</v>
      </c>
      <c r="T163" s="139">
        <f>S163*H163</f>
        <v>0</v>
      </c>
      <c r="AR163" s="140" t="s">
        <v>268</v>
      </c>
      <c r="AT163" s="140" t="s">
        <v>314</v>
      </c>
      <c r="AU163" s="140" t="s">
        <v>233</v>
      </c>
      <c r="AY163" s="18" t="s">
        <v>223</v>
      </c>
      <c r="BE163" s="141">
        <f>IF(N163="základní",J163,0)</f>
        <v>0</v>
      </c>
      <c r="BF163" s="141">
        <f>IF(N163="snížená",J163,0)</f>
        <v>0</v>
      </c>
      <c r="BG163" s="141">
        <f>IF(N163="zákl. přenesená",J163,0)</f>
        <v>0</v>
      </c>
      <c r="BH163" s="141">
        <f>IF(N163="sníž. přenesená",J163,0)</f>
        <v>0</v>
      </c>
      <c r="BI163" s="141">
        <f>IF(N163="nulová",J163,0)</f>
        <v>0</v>
      </c>
      <c r="BJ163" s="18" t="s">
        <v>84</v>
      </c>
      <c r="BK163" s="141">
        <f>ROUND(I163*H163,2)</f>
        <v>0</v>
      </c>
      <c r="BL163" s="18" t="s">
        <v>232</v>
      </c>
      <c r="BM163" s="140" t="s">
        <v>1188</v>
      </c>
    </row>
    <row r="164" spans="2:65" s="12" customFormat="1" ht="11.25">
      <c r="B164" s="142"/>
      <c r="D164" s="143" t="s">
        <v>249</v>
      </c>
      <c r="E164" s="144" t="s">
        <v>19</v>
      </c>
      <c r="F164" s="145" t="s">
        <v>351</v>
      </c>
      <c r="H164" s="144" t="s">
        <v>19</v>
      </c>
      <c r="I164" s="146"/>
      <c r="L164" s="142"/>
      <c r="M164" s="147"/>
      <c r="T164" s="148"/>
      <c r="AT164" s="144" t="s">
        <v>249</v>
      </c>
      <c r="AU164" s="144" t="s">
        <v>233</v>
      </c>
      <c r="AV164" s="12" t="s">
        <v>84</v>
      </c>
      <c r="AW164" s="12" t="s">
        <v>37</v>
      </c>
      <c r="AX164" s="12" t="s">
        <v>76</v>
      </c>
      <c r="AY164" s="144" t="s">
        <v>223</v>
      </c>
    </row>
    <row r="165" spans="2:65" s="13" customFormat="1" ht="11.25">
      <c r="B165" s="149"/>
      <c r="D165" s="143" t="s">
        <v>249</v>
      </c>
      <c r="E165" s="150" t="s">
        <v>19</v>
      </c>
      <c r="F165" s="151" t="s">
        <v>1189</v>
      </c>
      <c r="H165" s="152">
        <v>916.9</v>
      </c>
      <c r="I165" s="153"/>
      <c r="L165" s="149"/>
      <c r="M165" s="154"/>
      <c r="T165" s="155"/>
      <c r="AT165" s="150" t="s">
        <v>249</v>
      </c>
      <c r="AU165" s="150" t="s">
        <v>233</v>
      </c>
      <c r="AV165" s="13" t="s">
        <v>87</v>
      </c>
      <c r="AW165" s="13" t="s">
        <v>37</v>
      </c>
      <c r="AX165" s="13" t="s">
        <v>84</v>
      </c>
      <c r="AY165" s="150" t="s">
        <v>223</v>
      </c>
    </row>
    <row r="166" spans="2:65" s="13" customFormat="1" ht="11.25">
      <c r="B166" s="149"/>
      <c r="D166" s="143" t="s">
        <v>249</v>
      </c>
      <c r="F166" s="151" t="s">
        <v>1190</v>
      </c>
      <c r="H166" s="152">
        <v>1833.8</v>
      </c>
      <c r="I166" s="153"/>
      <c r="L166" s="149"/>
      <c r="M166" s="154"/>
      <c r="T166" s="155"/>
      <c r="AT166" s="150" t="s">
        <v>249</v>
      </c>
      <c r="AU166" s="150" t="s">
        <v>233</v>
      </c>
      <c r="AV166" s="13" t="s">
        <v>87</v>
      </c>
      <c r="AW166" s="13" t="s">
        <v>4</v>
      </c>
      <c r="AX166" s="13" t="s">
        <v>84</v>
      </c>
      <c r="AY166" s="150" t="s">
        <v>223</v>
      </c>
    </row>
    <row r="167" spans="2:65" s="11" customFormat="1" ht="20.85" customHeight="1">
      <c r="B167" s="117"/>
      <c r="D167" s="118" t="s">
        <v>75</v>
      </c>
      <c r="E167" s="127" t="s">
        <v>1191</v>
      </c>
      <c r="F167" s="127" t="s">
        <v>1192</v>
      </c>
      <c r="I167" s="120"/>
      <c r="J167" s="128">
        <f>BK167</f>
        <v>0</v>
      </c>
      <c r="L167" s="117"/>
      <c r="M167" s="122"/>
      <c r="P167" s="123">
        <f>SUM(P168:P173)</f>
        <v>0</v>
      </c>
      <c r="R167" s="123">
        <f>SUM(R168:R173)</f>
        <v>0</v>
      </c>
      <c r="T167" s="124">
        <f>SUM(T168:T173)</f>
        <v>0</v>
      </c>
      <c r="AR167" s="118" t="s">
        <v>84</v>
      </c>
      <c r="AT167" s="125" t="s">
        <v>75</v>
      </c>
      <c r="AU167" s="125" t="s">
        <v>87</v>
      </c>
      <c r="AY167" s="118" t="s">
        <v>223</v>
      </c>
      <c r="BK167" s="126">
        <f>SUM(BK168:BK173)</f>
        <v>0</v>
      </c>
    </row>
    <row r="168" spans="2:65" s="1" customFormat="1" ht="49.15" customHeight="1">
      <c r="B168" s="34"/>
      <c r="C168" s="129" t="s">
        <v>282</v>
      </c>
      <c r="D168" s="129" t="s">
        <v>227</v>
      </c>
      <c r="E168" s="130" t="s">
        <v>1193</v>
      </c>
      <c r="F168" s="131" t="s">
        <v>1194</v>
      </c>
      <c r="G168" s="132" t="s">
        <v>247</v>
      </c>
      <c r="H168" s="133">
        <v>5.8360000000000003</v>
      </c>
      <c r="I168" s="134"/>
      <c r="J168" s="135">
        <f>ROUND(I168*H168,2)</f>
        <v>0</v>
      </c>
      <c r="K168" s="131" t="s">
        <v>272</v>
      </c>
      <c r="L168" s="34"/>
      <c r="M168" s="136" t="s">
        <v>19</v>
      </c>
      <c r="N168" s="137" t="s">
        <v>47</v>
      </c>
      <c r="P168" s="138">
        <f>O168*H168</f>
        <v>0</v>
      </c>
      <c r="Q168" s="138">
        <v>0</v>
      </c>
      <c r="R168" s="138">
        <f>Q168*H168</f>
        <v>0</v>
      </c>
      <c r="S168" s="138">
        <v>0</v>
      </c>
      <c r="T168" s="139">
        <f>S168*H168</f>
        <v>0</v>
      </c>
      <c r="AR168" s="140" t="s">
        <v>232</v>
      </c>
      <c r="AT168" s="140" t="s">
        <v>227</v>
      </c>
      <c r="AU168" s="140" t="s">
        <v>233</v>
      </c>
      <c r="AY168" s="18" t="s">
        <v>223</v>
      </c>
      <c r="BE168" s="141">
        <f>IF(N168="základní",J168,0)</f>
        <v>0</v>
      </c>
      <c r="BF168" s="141">
        <f>IF(N168="snížená",J168,0)</f>
        <v>0</v>
      </c>
      <c r="BG168" s="141">
        <f>IF(N168="zákl. přenesená",J168,0)</f>
        <v>0</v>
      </c>
      <c r="BH168" s="141">
        <f>IF(N168="sníž. přenesená",J168,0)</f>
        <v>0</v>
      </c>
      <c r="BI168" s="141">
        <f>IF(N168="nulová",J168,0)</f>
        <v>0</v>
      </c>
      <c r="BJ168" s="18" t="s">
        <v>84</v>
      </c>
      <c r="BK168" s="141">
        <f>ROUND(I168*H168,2)</f>
        <v>0</v>
      </c>
      <c r="BL168" s="18" t="s">
        <v>232</v>
      </c>
      <c r="BM168" s="140" t="s">
        <v>1195</v>
      </c>
    </row>
    <row r="169" spans="2:65" s="1" customFormat="1" ht="11.25">
      <c r="B169" s="34"/>
      <c r="D169" s="163" t="s">
        <v>274</v>
      </c>
      <c r="F169" s="164" t="s">
        <v>1196</v>
      </c>
      <c r="I169" s="165"/>
      <c r="L169" s="34"/>
      <c r="M169" s="166"/>
      <c r="T169" s="55"/>
      <c r="AT169" s="18" t="s">
        <v>274</v>
      </c>
      <c r="AU169" s="18" t="s">
        <v>233</v>
      </c>
    </row>
    <row r="170" spans="2:65" s="13" customFormat="1" ht="22.5">
      <c r="B170" s="149"/>
      <c r="D170" s="143" t="s">
        <v>249</v>
      </c>
      <c r="E170" s="150" t="s">
        <v>19</v>
      </c>
      <c r="F170" s="151" t="s">
        <v>1197</v>
      </c>
      <c r="H170" s="152">
        <v>5.8360000000000003</v>
      </c>
      <c r="I170" s="153"/>
      <c r="L170" s="149"/>
      <c r="M170" s="154"/>
      <c r="T170" s="155"/>
      <c r="AT170" s="150" t="s">
        <v>249</v>
      </c>
      <c r="AU170" s="150" t="s">
        <v>233</v>
      </c>
      <c r="AV170" s="13" t="s">
        <v>87</v>
      </c>
      <c r="AW170" s="13" t="s">
        <v>37</v>
      </c>
      <c r="AX170" s="13" t="s">
        <v>84</v>
      </c>
      <c r="AY170" s="150" t="s">
        <v>223</v>
      </c>
    </row>
    <row r="171" spans="2:65" s="1" customFormat="1" ht="44.25" customHeight="1">
      <c r="B171" s="34"/>
      <c r="C171" s="129" t="s">
        <v>301</v>
      </c>
      <c r="D171" s="129" t="s">
        <v>227</v>
      </c>
      <c r="E171" s="130" t="s">
        <v>1198</v>
      </c>
      <c r="F171" s="131" t="s">
        <v>1199</v>
      </c>
      <c r="G171" s="132" t="s">
        <v>247</v>
      </c>
      <c r="H171" s="133">
        <v>6.48</v>
      </c>
      <c r="I171" s="134"/>
      <c r="J171" s="135">
        <f>ROUND(I171*H171,2)</f>
        <v>0</v>
      </c>
      <c r="K171" s="131" t="s">
        <v>272</v>
      </c>
      <c r="L171" s="34"/>
      <c r="M171" s="136" t="s">
        <v>19</v>
      </c>
      <c r="N171" s="137" t="s">
        <v>47</v>
      </c>
      <c r="P171" s="138">
        <f>O171*H171</f>
        <v>0</v>
      </c>
      <c r="Q171" s="138">
        <v>0</v>
      </c>
      <c r="R171" s="138">
        <f>Q171*H171</f>
        <v>0</v>
      </c>
      <c r="S171" s="138">
        <v>0</v>
      </c>
      <c r="T171" s="139">
        <f>S171*H171</f>
        <v>0</v>
      </c>
      <c r="AR171" s="140" t="s">
        <v>232</v>
      </c>
      <c r="AT171" s="140" t="s">
        <v>227</v>
      </c>
      <c r="AU171" s="140" t="s">
        <v>233</v>
      </c>
      <c r="AY171" s="18" t="s">
        <v>223</v>
      </c>
      <c r="BE171" s="141">
        <f>IF(N171="základní",J171,0)</f>
        <v>0</v>
      </c>
      <c r="BF171" s="141">
        <f>IF(N171="snížená",J171,0)</f>
        <v>0</v>
      </c>
      <c r="BG171" s="141">
        <f>IF(N171="zákl. přenesená",J171,0)</f>
        <v>0</v>
      </c>
      <c r="BH171" s="141">
        <f>IF(N171="sníž. přenesená",J171,0)</f>
        <v>0</v>
      </c>
      <c r="BI171" s="141">
        <f>IF(N171="nulová",J171,0)</f>
        <v>0</v>
      </c>
      <c r="BJ171" s="18" t="s">
        <v>84</v>
      </c>
      <c r="BK171" s="141">
        <f>ROUND(I171*H171,2)</f>
        <v>0</v>
      </c>
      <c r="BL171" s="18" t="s">
        <v>232</v>
      </c>
      <c r="BM171" s="140" t="s">
        <v>1200</v>
      </c>
    </row>
    <row r="172" spans="2:65" s="1" customFormat="1" ht="11.25">
      <c r="B172" s="34"/>
      <c r="D172" s="163" t="s">
        <v>274</v>
      </c>
      <c r="F172" s="164" t="s">
        <v>1201</v>
      </c>
      <c r="I172" s="165"/>
      <c r="L172" s="34"/>
      <c r="M172" s="166"/>
      <c r="T172" s="55"/>
      <c r="AT172" s="18" t="s">
        <v>274</v>
      </c>
      <c r="AU172" s="18" t="s">
        <v>233</v>
      </c>
    </row>
    <row r="173" spans="2:65" s="13" customFormat="1" ht="11.25">
      <c r="B173" s="149"/>
      <c r="D173" s="143" t="s">
        <v>249</v>
      </c>
      <c r="E173" s="150" t="s">
        <v>19</v>
      </c>
      <c r="F173" s="151" t="s">
        <v>1202</v>
      </c>
      <c r="H173" s="152">
        <v>6.48</v>
      </c>
      <c r="I173" s="153"/>
      <c r="L173" s="149"/>
      <c r="M173" s="154"/>
      <c r="T173" s="155"/>
      <c r="AT173" s="150" t="s">
        <v>249</v>
      </c>
      <c r="AU173" s="150" t="s">
        <v>233</v>
      </c>
      <c r="AV173" s="13" t="s">
        <v>87</v>
      </c>
      <c r="AW173" s="13" t="s">
        <v>37</v>
      </c>
      <c r="AX173" s="13" t="s">
        <v>84</v>
      </c>
      <c r="AY173" s="150" t="s">
        <v>223</v>
      </c>
    </row>
    <row r="174" spans="2:65" s="11" customFormat="1" ht="22.9" customHeight="1">
      <c r="B174" s="117"/>
      <c r="D174" s="118" t="s">
        <v>75</v>
      </c>
      <c r="E174" s="127" t="s">
        <v>87</v>
      </c>
      <c r="F174" s="127" t="s">
        <v>1203</v>
      </c>
      <c r="I174" s="120"/>
      <c r="J174" s="128">
        <f>BK174</f>
        <v>0</v>
      </c>
      <c r="L174" s="117"/>
      <c r="M174" s="122"/>
      <c r="P174" s="123">
        <f>P175+P178</f>
        <v>0</v>
      </c>
      <c r="R174" s="123">
        <f>R175+R178</f>
        <v>0.7936700000000001</v>
      </c>
      <c r="T174" s="124">
        <f>T175+T178</f>
        <v>0</v>
      </c>
      <c r="AR174" s="118" t="s">
        <v>84</v>
      </c>
      <c r="AT174" s="125" t="s">
        <v>75</v>
      </c>
      <c r="AU174" s="125" t="s">
        <v>84</v>
      </c>
      <c r="AY174" s="118" t="s">
        <v>223</v>
      </c>
      <c r="BK174" s="126">
        <f>BK175+BK178</f>
        <v>0</v>
      </c>
    </row>
    <row r="175" spans="2:65" s="11" customFormat="1" ht="20.85" customHeight="1">
      <c r="B175" s="117"/>
      <c r="D175" s="118" t="s">
        <v>75</v>
      </c>
      <c r="E175" s="127" t="s">
        <v>1204</v>
      </c>
      <c r="F175" s="127" t="s">
        <v>1205</v>
      </c>
      <c r="I175" s="120"/>
      <c r="J175" s="128">
        <f>BK175</f>
        <v>0</v>
      </c>
      <c r="L175" s="117"/>
      <c r="M175" s="122"/>
      <c r="P175" s="123">
        <f>SUM(P176:P177)</f>
        <v>0</v>
      </c>
      <c r="R175" s="123">
        <f>SUM(R176:R177)</f>
        <v>0.2576</v>
      </c>
      <c r="T175" s="124">
        <f>SUM(T176:T177)</f>
        <v>0</v>
      </c>
      <c r="AR175" s="118" t="s">
        <v>84</v>
      </c>
      <c r="AT175" s="125" t="s">
        <v>75</v>
      </c>
      <c r="AU175" s="125" t="s">
        <v>87</v>
      </c>
      <c r="AY175" s="118" t="s">
        <v>223</v>
      </c>
      <c r="BK175" s="126">
        <f>SUM(BK176:BK177)</f>
        <v>0</v>
      </c>
    </row>
    <row r="176" spans="2:65" s="1" customFormat="1" ht="49.15" customHeight="1">
      <c r="B176" s="34"/>
      <c r="C176" s="129" t="s">
        <v>308</v>
      </c>
      <c r="D176" s="129" t="s">
        <v>227</v>
      </c>
      <c r="E176" s="130" t="s">
        <v>1206</v>
      </c>
      <c r="F176" s="131" t="s">
        <v>1207</v>
      </c>
      <c r="G176" s="132" t="s">
        <v>563</v>
      </c>
      <c r="H176" s="133">
        <v>23</v>
      </c>
      <c r="I176" s="134"/>
      <c r="J176" s="135">
        <f>ROUND(I176*H176,2)</f>
        <v>0</v>
      </c>
      <c r="K176" s="131" t="s">
        <v>231</v>
      </c>
      <c r="L176" s="34"/>
      <c r="M176" s="136" t="s">
        <v>19</v>
      </c>
      <c r="N176" s="137" t="s">
        <v>47</v>
      </c>
      <c r="P176" s="138">
        <f>O176*H176</f>
        <v>0</v>
      </c>
      <c r="Q176" s="138">
        <v>1.12E-2</v>
      </c>
      <c r="R176" s="138">
        <f>Q176*H176</f>
        <v>0.2576</v>
      </c>
      <c r="S176" s="138">
        <v>0</v>
      </c>
      <c r="T176" s="139">
        <f>S176*H176</f>
        <v>0</v>
      </c>
      <c r="AR176" s="140" t="s">
        <v>232</v>
      </c>
      <c r="AT176" s="140" t="s">
        <v>227</v>
      </c>
      <c r="AU176" s="140" t="s">
        <v>233</v>
      </c>
      <c r="AY176" s="18" t="s">
        <v>223</v>
      </c>
      <c r="BE176" s="141">
        <f>IF(N176="základní",J176,0)</f>
        <v>0</v>
      </c>
      <c r="BF176" s="141">
        <f>IF(N176="snížená",J176,0)</f>
        <v>0</v>
      </c>
      <c r="BG176" s="141">
        <f>IF(N176="zákl. přenesená",J176,0)</f>
        <v>0</v>
      </c>
      <c r="BH176" s="141">
        <f>IF(N176="sníž. přenesená",J176,0)</f>
        <v>0</v>
      </c>
      <c r="BI176" s="141">
        <f>IF(N176="nulová",J176,0)</f>
        <v>0</v>
      </c>
      <c r="BJ176" s="18" t="s">
        <v>84</v>
      </c>
      <c r="BK176" s="141">
        <f>ROUND(I176*H176,2)</f>
        <v>0</v>
      </c>
      <c r="BL176" s="18" t="s">
        <v>232</v>
      </c>
      <c r="BM176" s="140" t="s">
        <v>1208</v>
      </c>
    </row>
    <row r="177" spans="2:65" s="13" customFormat="1" ht="11.25">
      <c r="B177" s="149"/>
      <c r="D177" s="143" t="s">
        <v>249</v>
      </c>
      <c r="E177" s="150" t="s">
        <v>19</v>
      </c>
      <c r="F177" s="151" t="s">
        <v>1209</v>
      </c>
      <c r="H177" s="152">
        <v>23</v>
      </c>
      <c r="I177" s="153"/>
      <c r="L177" s="149"/>
      <c r="M177" s="154"/>
      <c r="T177" s="155"/>
      <c r="AT177" s="150" t="s">
        <v>249</v>
      </c>
      <c r="AU177" s="150" t="s">
        <v>233</v>
      </c>
      <c r="AV177" s="13" t="s">
        <v>87</v>
      </c>
      <c r="AW177" s="13" t="s">
        <v>37</v>
      </c>
      <c r="AX177" s="13" t="s">
        <v>84</v>
      </c>
      <c r="AY177" s="150" t="s">
        <v>223</v>
      </c>
    </row>
    <row r="178" spans="2:65" s="11" customFormat="1" ht="20.85" customHeight="1">
      <c r="B178" s="117"/>
      <c r="D178" s="118" t="s">
        <v>75</v>
      </c>
      <c r="E178" s="127" t="s">
        <v>1210</v>
      </c>
      <c r="F178" s="127" t="s">
        <v>1211</v>
      </c>
      <c r="I178" s="120"/>
      <c r="J178" s="128">
        <f>BK178</f>
        <v>0</v>
      </c>
      <c r="L178" s="117"/>
      <c r="M178" s="122"/>
      <c r="P178" s="123">
        <f>SUM(P179:P189)</f>
        <v>0</v>
      </c>
      <c r="R178" s="123">
        <f>SUM(R179:R189)</f>
        <v>0.53607000000000005</v>
      </c>
      <c r="T178" s="124">
        <f>SUM(T179:T189)</f>
        <v>0</v>
      </c>
      <c r="AR178" s="118" t="s">
        <v>84</v>
      </c>
      <c r="AT178" s="125" t="s">
        <v>75</v>
      </c>
      <c r="AU178" s="125" t="s">
        <v>87</v>
      </c>
      <c r="AY178" s="118" t="s">
        <v>223</v>
      </c>
      <c r="BK178" s="126">
        <f>SUM(BK179:BK189)</f>
        <v>0</v>
      </c>
    </row>
    <row r="179" spans="2:65" s="1" customFormat="1" ht="49.15" customHeight="1">
      <c r="B179" s="34"/>
      <c r="C179" s="129" t="s">
        <v>8</v>
      </c>
      <c r="D179" s="129" t="s">
        <v>227</v>
      </c>
      <c r="E179" s="130" t="s">
        <v>1212</v>
      </c>
      <c r="F179" s="131" t="s">
        <v>1213</v>
      </c>
      <c r="G179" s="132" t="s">
        <v>271</v>
      </c>
      <c r="H179" s="133">
        <v>501</v>
      </c>
      <c r="I179" s="134"/>
      <c r="J179" s="135">
        <f>ROUND(I179*H179,2)</f>
        <v>0</v>
      </c>
      <c r="K179" s="131" t="s">
        <v>272</v>
      </c>
      <c r="L179" s="34"/>
      <c r="M179" s="136" t="s">
        <v>19</v>
      </c>
      <c r="N179" s="137" t="s">
        <v>47</v>
      </c>
      <c r="P179" s="138">
        <f>O179*H179</f>
        <v>0</v>
      </c>
      <c r="Q179" s="138">
        <v>7.5000000000000002E-4</v>
      </c>
      <c r="R179" s="138">
        <f>Q179*H179</f>
        <v>0.37575000000000003</v>
      </c>
      <c r="S179" s="138">
        <v>0</v>
      </c>
      <c r="T179" s="139">
        <f>S179*H179</f>
        <v>0</v>
      </c>
      <c r="AR179" s="140" t="s">
        <v>340</v>
      </c>
      <c r="AT179" s="140" t="s">
        <v>227</v>
      </c>
      <c r="AU179" s="140" t="s">
        <v>233</v>
      </c>
      <c r="AY179" s="18" t="s">
        <v>223</v>
      </c>
      <c r="BE179" s="141">
        <f>IF(N179="základní",J179,0)</f>
        <v>0</v>
      </c>
      <c r="BF179" s="141">
        <f>IF(N179="snížená",J179,0)</f>
        <v>0</v>
      </c>
      <c r="BG179" s="141">
        <f>IF(N179="zákl. přenesená",J179,0)</f>
        <v>0</v>
      </c>
      <c r="BH179" s="141">
        <f>IF(N179="sníž. přenesená",J179,0)</f>
        <v>0</v>
      </c>
      <c r="BI179" s="141">
        <f>IF(N179="nulová",J179,0)</f>
        <v>0</v>
      </c>
      <c r="BJ179" s="18" t="s">
        <v>84</v>
      </c>
      <c r="BK179" s="141">
        <f>ROUND(I179*H179,2)</f>
        <v>0</v>
      </c>
      <c r="BL179" s="18" t="s">
        <v>340</v>
      </c>
      <c r="BM179" s="140" t="s">
        <v>1214</v>
      </c>
    </row>
    <row r="180" spans="2:65" s="1" customFormat="1" ht="11.25">
      <c r="B180" s="34"/>
      <c r="D180" s="163" t="s">
        <v>274</v>
      </c>
      <c r="F180" s="164" t="s">
        <v>1215</v>
      </c>
      <c r="I180" s="165"/>
      <c r="L180" s="34"/>
      <c r="M180" s="166"/>
      <c r="T180" s="55"/>
      <c r="AT180" s="18" t="s">
        <v>274</v>
      </c>
      <c r="AU180" s="18" t="s">
        <v>233</v>
      </c>
    </row>
    <row r="181" spans="2:65" s="12" customFormat="1" ht="11.25">
      <c r="B181" s="142"/>
      <c r="D181" s="143" t="s">
        <v>249</v>
      </c>
      <c r="E181" s="144" t="s">
        <v>19</v>
      </c>
      <c r="F181" s="145" t="s">
        <v>1216</v>
      </c>
      <c r="H181" s="144" t="s">
        <v>19</v>
      </c>
      <c r="I181" s="146"/>
      <c r="L181" s="142"/>
      <c r="M181" s="147"/>
      <c r="T181" s="148"/>
      <c r="AT181" s="144" t="s">
        <v>249</v>
      </c>
      <c r="AU181" s="144" t="s">
        <v>233</v>
      </c>
      <c r="AV181" s="12" t="s">
        <v>84</v>
      </c>
      <c r="AW181" s="12" t="s">
        <v>37</v>
      </c>
      <c r="AX181" s="12" t="s">
        <v>76</v>
      </c>
      <c r="AY181" s="144" t="s">
        <v>223</v>
      </c>
    </row>
    <row r="182" spans="2:65" s="13" customFormat="1" ht="33.75">
      <c r="B182" s="149"/>
      <c r="D182" s="143" t="s">
        <v>249</v>
      </c>
      <c r="E182" s="150" t="s">
        <v>19</v>
      </c>
      <c r="F182" s="151" t="s">
        <v>1217</v>
      </c>
      <c r="H182" s="152">
        <v>166.75</v>
      </c>
      <c r="I182" s="153"/>
      <c r="L182" s="149"/>
      <c r="M182" s="154"/>
      <c r="T182" s="155"/>
      <c r="AT182" s="150" t="s">
        <v>249</v>
      </c>
      <c r="AU182" s="150" t="s">
        <v>233</v>
      </c>
      <c r="AV182" s="13" t="s">
        <v>87</v>
      </c>
      <c r="AW182" s="13" t="s">
        <v>37</v>
      </c>
      <c r="AX182" s="13" t="s">
        <v>76</v>
      </c>
      <c r="AY182" s="150" t="s">
        <v>223</v>
      </c>
    </row>
    <row r="183" spans="2:65" s="13" customFormat="1" ht="33.75">
      <c r="B183" s="149"/>
      <c r="D183" s="143" t="s">
        <v>249</v>
      </c>
      <c r="E183" s="150" t="s">
        <v>19</v>
      </c>
      <c r="F183" s="151" t="s">
        <v>1218</v>
      </c>
      <c r="H183" s="152">
        <v>188.5</v>
      </c>
      <c r="I183" s="153"/>
      <c r="L183" s="149"/>
      <c r="M183" s="154"/>
      <c r="T183" s="155"/>
      <c r="AT183" s="150" t="s">
        <v>249</v>
      </c>
      <c r="AU183" s="150" t="s">
        <v>233</v>
      </c>
      <c r="AV183" s="13" t="s">
        <v>87</v>
      </c>
      <c r="AW183" s="13" t="s">
        <v>37</v>
      </c>
      <c r="AX183" s="13" t="s">
        <v>76</v>
      </c>
      <c r="AY183" s="150" t="s">
        <v>223</v>
      </c>
    </row>
    <row r="184" spans="2:65" s="13" customFormat="1" ht="33.75">
      <c r="B184" s="149"/>
      <c r="D184" s="143" t="s">
        <v>249</v>
      </c>
      <c r="E184" s="150" t="s">
        <v>19</v>
      </c>
      <c r="F184" s="151" t="s">
        <v>1219</v>
      </c>
      <c r="H184" s="152">
        <v>145.75</v>
      </c>
      <c r="I184" s="153"/>
      <c r="L184" s="149"/>
      <c r="M184" s="154"/>
      <c r="T184" s="155"/>
      <c r="AT184" s="150" t="s">
        <v>249</v>
      </c>
      <c r="AU184" s="150" t="s">
        <v>233</v>
      </c>
      <c r="AV184" s="13" t="s">
        <v>87</v>
      </c>
      <c r="AW184" s="13" t="s">
        <v>37</v>
      </c>
      <c r="AX184" s="13" t="s">
        <v>76</v>
      </c>
      <c r="AY184" s="150" t="s">
        <v>223</v>
      </c>
    </row>
    <row r="185" spans="2:65" s="14" customFormat="1" ht="11.25">
      <c r="B185" s="156"/>
      <c r="D185" s="143" t="s">
        <v>249</v>
      </c>
      <c r="E185" s="157" t="s">
        <v>19</v>
      </c>
      <c r="F185" s="158" t="s">
        <v>253</v>
      </c>
      <c r="H185" s="159">
        <v>501</v>
      </c>
      <c r="I185" s="160"/>
      <c r="L185" s="156"/>
      <c r="M185" s="161"/>
      <c r="T185" s="162"/>
      <c r="AT185" s="157" t="s">
        <v>249</v>
      </c>
      <c r="AU185" s="157" t="s">
        <v>233</v>
      </c>
      <c r="AV185" s="14" t="s">
        <v>232</v>
      </c>
      <c r="AW185" s="14" t="s">
        <v>37</v>
      </c>
      <c r="AX185" s="14" t="s">
        <v>84</v>
      </c>
      <c r="AY185" s="157" t="s">
        <v>223</v>
      </c>
    </row>
    <row r="186" spans="2:65" s="1" customFormat="1" ht="33" customHeight="1">
      <c r="B186" s="34"/>
      <c r="C186" s="129" t="s">
        <v>322</v>
      </c>
      <c r="D186" s="129" t="s">
        <v>227</v>
      </c>
      <c r="E186" s="130" t="s">
        <v>1220</v>
      </c>
      <c r="F186" s="131" t="s">
        <v>1221</v>
      </c>
      <c r="G186" s="132" t="s">
        <v>563</v>
      </c>
      <c r="H186" s="133">
        <v>1002</v>
      </c>
      <c r="I186" s="134"/>
      <c r="J186" s="135">
        <f>ROUND(I186*H186,2)</f>
        <v>0</v>
      </c>
      <c r="K186" s="131" t="s">
        <v>272</v>
      </c>
      <c r="L186" s="34"/>
      <c r="M186" s="136" t="s">
        <v>19</v>
      </c>
      <c r="N186" s="137" t="s">
        <v>47</v>
      </c>
      <c r="P186" s="138">
        <f>O186*H186</f>
        <v>0</v>
      </c>
      <c r="Q186" s="138">
        <v>1.6000000000000001E-4</v>
      </c>
      <c r="R186" s="138">
        <f>Q186*H186</f>
        <v>0.16032000000000002</v>
      </c>
      <c r="S186" s="138">
        <v>0</v>
      </c>
      <c r="T186" s="139">
        <f>S186*H186</f>
        <v>0</v>
      </c>
      <c r="AR186" s="140" t="s">
        <v>340</v>
      </c>
      <c r="AT186" s="140" t="s">
        <v>227</v>
      </c>
      <c r="AU186" s="140" t="s">
        <v>233</v>
      </c>
      <c r="AY186" s="18" t="s">
        <v>223</v>
      </c>
      <c r="BE186" s="141">
        <f>IF(N186="základní",J186,0)</f>
        <v>0</v>
      </c>
      <c r="BF186" s="141">
        <f>IF(N186="snížená",J186,0)</f>
        <v>0</v>
      </c>
      <c r="BG186" s="141">
        <f>IF(N186="zákl. přenesená",J186,0)</f>
        <v>0</v>
      </c>
      <c r="BH186" s="141">
        <f>IF(N186="sníž. přenesená",J186,0)</f>
        <v>0</v>
      </c>
      <c r="BI186" s="141">
        <f>IF(N186="nulová",J186,0)</f>
        <v>0</v>
      </c>
      <c r="BJ186" s="18" t="s">
        <v>84</v>
      </c>
      <c r="BK186" s="141">
        <f>ROUND(I186*H186,2)</f>
        <v>0</v>
      </c>
      <c r="BL186" s="18" t="s">
        <v>340</v>
      </c>
      <c r="BM186" s="140" t="s">
        <v>1222</v>
      </c>
    </row>
    <row r="187" spans="2:65" s="1" customFormat="1" ht="11.25">
      <c r="B187" s="34"/>
      <c r="D187" s="163" t="s">
        <v>274</v>
      </c>
      <c r="F187" s="164" t="s">
        <v>1223</v>
      </c>
      <c r="I187" s="165"/>
      <c r="L187" s="34"/>
      <c r="M187" s="166"/>
      <c r="T187" s="55"/>
      <c r="AT187" s="18" t="s">
        <v>274</v>
      </c>
      <c r="AU187" s="18" t="s">
        <v>233</v>
      </c>
    </row>
    <row r="188" spans="2:65" s="12" customFormat="1" ht="11.25">
      <c r="B188" s="142"/>
      <c r="D188" s="143" t="s">
        <v>249</v>
      </c>
      <c r="E188" s="144" t="s">
        <v>19</v>
      </c>
      <c r="F188" s="145" t="s">
        <v>1216</v>
      </c>
      <c r="H188" s="144" t="s">
        <v>19</v>
      </c>
      <c r="I188" s="146"/>
      <c r="L188" s="142"/>
      <c r="M188" s="147"/>
      <c r="T188" s="148"/>
      <c r="AT188" s="144" t="s">
        <v>249</v>
      </c>
      <c r="AU188" s="144" t="s">
        <v>233</v>
      </c>
      <c r="AV188" s="12" t="s">
        <v>84</v>
      </c>
      <c r="AW188" s="12" t="s">
        <v>37</v>
      </c>
      <c r="AX188" s="12" t="s">
        <v>76</v>
      </c>
      <c r="AY188" s="144" t="s">
        <v>223</v>
      </c>
    </row>
    <row r="189" spans="2:65" s="13" customFormat="1" ht="11.25">
      <c r="B189" s="149"/>
      <c r="D189" s="143" t="s">
        <v>249</v>
      </c>
      <c r="E189" s="150" t="s">
        <v>19</v>
      </c>
      <c r="F189" s="151" t="s">
        <v>1224</v>
      </c>
      <c r="H189" s="152">
        <v>1002</v>
      </c>
      <c r="I189" s="153"/>
      <c r="L189" s="149"/>
      <c r="M189" s="154"/>
      <c r="T189" s="155"/>
      <c r="AT189" s="150" t="s">
        <v>249</v>
      </c>
      <c r="AU189" s="150" t="s">
        <v>233</v>
      </c>
      <c r="AV189" s="13" t="s">
        <v>87</v>
      </c>
      <c r="AW189" s="13" t="s">
        <v>37</v>
      </c>
      <c r="AX189" s="13" t="s">
        <v>84</v>
      </c>
      <c r="AY189" s="150" t="s">
        <v>223</v>
      </c>
    </row>
    <row r="190" spans="2:65" s="11" customFormat="1" ht="22.9" customHeight="1">
      <c r="B190" s="117"/>
      <c r="D190" s="118" t="s">
        <v>75</v>
      </c>
      <c r="E190" s="127" t="s">
        <v>233</v>
      </c>
      <c r="F190" s="127" t="s">
        <v>1225</v>
      </c>
      <c r="I190" s="120"/>
      <c r="J190" s="128">
        <f>BK190</f>
        <v>0</v>
      </c>
      <c r="L190" s="117"/>
      <c r="M190" s="122"/>
      <c r="P190" s="123">
        <f>P191</f>
        <v>0</v>
      </c>
      <c r="R190" s="123">
        <f>R191</f>
        <v>32.635179059999992</v>
      </c>
      <c r="T190" s="124">
        <f>T191</f>
        <v>0</v>
      </c>
      <c r="AR190" s="118" t="s">
        <v>84</v>
      </c>
      <c r="AT190" s="125" t="s">
        <v>75</v>
      </c>
      <c r="AU190" s="125" t="s">
        <v>84</v>
      </c>
      <c r="AY190" s="118" t="s">
        <v>223</v>
      </c>
      <c r="BK190" s="126">
        <f>BK191</f>
        <v>0</v>
      </c>
    </row>
    <row r="191" spans="2:65" s="11" customFormat="1" ht="20.85" customHeight="1">
      <c r="B191" s="117"/>
      <c r="D191" s="118" t="s">
        <v>75</v>
      </c>
      <c r="E191" s="127" t="s">
        <v>1226</v>
      </c>
      <c r="F191" s="127" t="s">
        <v>1227</v>
      </c>
      <c r="I191" s="120"/>
      <c r="J191" s="128">
        <f>BK191</f>
        <v>0</v>
      </c>
      <c r="L191" s="117"/>
      <c r="M191" s="122"/>
      <c r="P191" s="123">
        <f>SUM(P192:P228)</f>
        <v>0</v>
      </c>
      <c r="R191" s="123">
        <f>SUM(R192:R228)</f>
        <v>32.635179059999992</v>
      </c>
      <c r="T191" s="124">
        <f>SUM(T192:T228)</f>
        <v>0</v>
      </c>
      <c r="AR191" s="118" t="s">
        <v>84</v>
      </c>
      <c r="AT191" s="125" t="s">
        <v>75</v>
      </c>
      <c r="AU191" s="125" t="s">
        <v>87</v>
      </c>
      <c r="AY191" s="118" t="s">
        <v>223</v>
      </c>
      <c r="BK191" s="126">
        <f>SUM(BK192:BK228)</f>
        <v>0</v>
      </c>
    </row>
    <row r="192" spans="2:65" s="1" customFormat="1" ht="44.25" customHeight="1">
      <c r="B192" s="34"/>
      <c r="C192" s="129" t="s">
        <v>328</v>
      </c>
      <c r="D192" s="129" t="s">
        <v>227</v>
      </c>
      <c r="E192" s="130" t="s">
        <v>1228</v>
      </c>
      <c r="F192" s="131" t="s">
        <v>1229</v>
      </c>
      <c r="G192" s="132" t="s">
        <v>230</v>
      </c>
      <c r="H192" s="133">
        <v>50</v>
      </c>
      <c r="I192" s="134"/>
      <c r="J192" s="135">
        <f>ROUND(I192*H192,2)</f>
        <v>0</v>
      </c>
      <c r="K192" s="131" t="s">
        <v>272</v>
      </c>
      <c r="L192" s="34"/>
      <c r="M192" s="136" t="s">
        <v>19</v>
      </c>
      <c r="N192" s="137" t="s">
        <v>47</v>
      </c>
      <c r="P192" s="138">
        <f>O192*H192</f>
        <v>0</v>
      </c>
      <c r="Q192" s="138">
        <v>0.17488999999999999</v>
      </c>
      <c r="R192" s="138">
        <f>Q192*H192</f>
        <v>8.7444999999999986</v>
      </c>
      <c r="S192" s="138">
        <v>0</v>
      </c>
      <c r="T192" s="139">
        <f>S192*H192</f>
        <v>0</v>
      </c>
      <c r="AR192" s="140" t="s">
        <v>232</v>
      </c>
      <c r="AT192" s="140" t="s">
        <v>227</v>
      </c>
      <c r="AU192" s="140" t="s">
        <v>233</v>
      </c>
      <c r="AY192" s="18" t="s">
        <v>223</v>
      </c>
      <c r="BE192" s="141">
        <f>IF(N192="základní",J192,0)</f>
        <v>0</v>
      </c>
      <c r="BF192" s="141">
        <f>IF(N192="snížená",J192,0)</f>
        <v>0</v>
      </c>
      <c r="BG192" s="141">
        <f>IF(N192="zákl. přenesená",J192,0)</f>
        <v>0</v>
      </c>
      <c r="BH192" s="141">
        <f>IF(N192="sníž. přenesená",J192,0)</f>
        <v>0</v>
      </c>
      <c r="BI192" s="141">
        <f>IF(N192="nulová",J192,0)</f>
        <v>0</v>
      </c>
      <c r="BJ192" s="18" t="s">
        <v>84</v>
      </c>
      <c r="BK192" s="141">
        <f>ROUND(I192*H192,2)</f>
        <v>0</v>
      </c>
      <c r="BL192" s="18" t="s">
        <v>232</v>
      </c>
      <c r="BM192" s="140" t="s">
        <v>1230</v>
      </c>
    </row>
    <row r="193" spans="2:65" s="1" customFormat="1" ht="11.25">
      <c r="B193" s="34"/>
      <c r="D193" s="163" t="s">
        <v>274</v>
      </c>
      <c r="F193" s="164" t="s">
        <v>1231</v>
      </c>
      <c r="I193" s="165"/>
      <c r="L193" s="34"/>
      <c r="M193" s="166"/>
      <c r="T193" s="55"/>
      <c r="AT193" s="18" t="s">
        <v>274</v>
      </c>
      <c r="AU193" s="18" t="s">
        <v>233</v>
      </c>
    </row>
    <row r="194" spans="2:65" s="13" customFormat="1" ht="11.25">
      <c r="B194" s="149"/>
      <c r="D194" s="143" t="s">
        <v>249</v>
      </c>
      <c r="E194" s="150" t="s">
        <v>19</v>
      </c>
      <c r="F194" s="151" t="s">
        <v>1232</v>
      </c>
      <c r="H194" s="152">
        <v>50</v>
      </c>
      <c r="I194" s="153"/>
      <c r="L194" s="149"/>
      <c r="M194" s="154"/>
      <c r="T194" s="155"/>
      <c r="AT194" s="150" t="s">
        <v>249</v>
      </c>
      <c r="AU194" s="150" t="s">
        <v>233</v>
      </c>
      <c r="AV194" s="13" t="s">
        <v>87</v>
      </c>
      <c r="AW194" s="13" t="s">
        <v>37</v>
      </c>
      <c r="AX194" s="13" t="s">
        <v>84</v>
      </c>
      <c r="AY194" s="150" t="s">
        <v>223</v>
      </c>
    </row>
    <row r="195" spans="2:65" s="1" customFormat="1" ht="24.2" customHeight="1">
      <c r="B195" s="34"/>
      <c r="C195" s="174" t="s">
        <v>334</v>
      </c>
      <c r="D195" s="174" t="s">
        <v>314</v>
      </c>
      <c r="E195" s="175" t="s">
        <v>1233</v>
      </c>
      <c r="F195" s="176" t="s">
        <v>1234</v>
      </c>
      <c r="G195" s="177" t="s">
        <v>230</v>
      </c>
      <c r="H195" s="178">
        <v>38</v>
      </c>
      <c r="I195" s="179"/>
      <c r="J195" s="180">
        <f>ROUND(I195*H195,2)</f>
        <v>0</v>
      </c>
      <c r="K195" s="176" t="s">
        <v>272</v>
      </c>
      <c r="L195" s="181"/>
      <c r="M195" s="182" t="s">
        <v>19</v>
      </c>
      <c r="N195" s="183" t="s">
        <v>47</v>
      </c>
      <c r="P195" s="138">
        <f>O195*H195</f>
        <v>0</v>
      </c>
      <c r="Q195" s="138">
        <v>3.8999999999999998E-3</v>
      </c>
      <c r="R195" s="138">
        <f>Q195*H195</f>
        <v>0.1482</v>
      </c>
      <c r="S195" s="138">
        <v>0</v>
      </c>
      <c r="T195" s="139">
        <f>S195*H195</f>
        <v>0</v>
      </c>
      <c r="AR195" s="140" t="s">
        <v>268</v>
      </c>
      <c r="AT195" s="140" t="s">
        <v>314</v>
      </c>
      <c r="AU195" s="140" t="s">
        <v>233</v>
      </c>
      <c r="AY195" s="18" t="s">
        <v>223</v>
      </c>
      <c r="BE195" s="141">
        <f>IF(N195="základní",J195,0)</f>
        <v>0</v>
      </c>
      <c r="BF195" s="141">
        <f>IF(N195="snížená",J195,0)</f>
        <v>0</v>
      </c>
      <c r="BG195" s="141">
        <f>IF(N195="zákl. přenesená",J195,0)</f>
        <v>0</v>
      </c>
      <c r="BH195" s="141">
        <f>IF(N195="sníž. přenesená",J195,0)</f>
        <v>0</v>
      </c>
      <c r="BI195" s="141">
        <f>IF(N195="nulová",J195,0)</f>
        <v>0</v>
      </c>
      <c r="BJ195" s="18" t="s">
        <v>84</v>
      </c>
      <c r="BK195" s="141">
        <f>ROUND(I195*H195,2)</f>
        <v>0</v>
      </c>
      <c r="BL195" s="18" t="s">
        <v>232</v>
      </c>
      <c r="BM195" s="140" t="s">
        <v>1235</v>
      </c>
    </row>
    <row r="196" spans="2:65" s="13" customFormat="1" ht="11.25">
      <c r="B196" s="149"/>
      <c r="D196" s="143" t="s">
        <v>249</v>
      </c>
      <c r="E196" s="150" t="s">
        <v>19</v>
      </c>
      <c r="F196" s="151" t="s">
        <v>1236</v>
      </c>
      <c r="H196" s="152">
        <v>38</v>
      </c>
      <c r="I196" s="153"/>
      <c r="L196" s="149"/>
      <c r="M196" s="154"/>
      <c r="T196" s="155"/>
      <c r="AT196" s="150" t="s">
        <v>249</v>
      </c>
      <c r="AU196" s="150" t="s">
        <v>233</v>
      </c>
      <c r="AV196" s="13" t="s">
        <v>87</v>
      </c>
      <c r="AW196" s="13" t="s">
        <v>37</v>
      </c>
      <c r="AX196" s="13" t="s">
        <v>84</v>
      </c>
      <c r="AY196" s="150" t="s">
        <v>223</v>
      </c>
    </row>
    <row r="197" spans="2:65" s="1" customFormat="1" ht="24.2" customHeight="1">
      <c r="B197" s="34"/>
      <c r="C197" s="174" t="s">
        <v>340</v>
      </c>
      <c r="D197" s="174" t="s">
        <v>314</v>
      </c>
      <c r="E197" s="175" t="s">
        <v>1237</v>
      </c>
      <c r="F197" s="176" t="s">
        <v>1238</v>
      </c>
      <c r="G197" s="177" t="s">
        <v>230</v>
      </c>
      <c r="H197" s="178">
        <v>12</v>
      </c>
      <c r="I197" s="179"/>
      <c r="J197" s="180">
        <f>ROUND(I197*H197,2)</f>
        <v>0</v>
      </c>
      <c r="K197" s="176" t="s">
        <v>272</v>
      </c>
      <c r="L197" s="181"/>
      <c r="M197" s="182" t="s">
        <v>19</v>
      </c>
      <c r="N197" s="183" t="s">
        <v>47</v>
      </c>
      <c r="P197" s="138">
        <f>O197*H197</f>
        <v>0</v>
      </c>
      <c r="Q197" s="138">
        <v>2.7000000000000001E-3</v>
      </c>
      <c r="R197" s="138">
        <f>Q197*H197</f>
        <v>3.2399999999999998E-2</v>
      </c>
      <c r="S197" s="138">
        <v>0</v>
      </c>
      <c r="T197" s="139">
        <f>S197*H197</f>
        <v>0</v>
      </c>
      <c r="AR197" s="140" t="s">
        <v>268</v>
      </c>
      <c r="AT197" s="140" t="s">
        <v>314</v>
      </c>
      <c r="AU197" s="140" t="s">
        <v>233</v>
      </c>
      <c r="AY197" s="18" t="s">
        <v>223</v>
      </c>
      <c r="BE197" s="141">
        <f>IF(N197="základní",J197,0)</f>
        <v>0</v>
      </c>
      <c r="BF197" s="141">
        <f>IF(N197="snížená",J197,0)</f>
        <v>0</v>
      </c>
      <c r="BG197" s="141">
        <f>IF(N197="zákl. přenesená",J197,0)</f>
        <v>0</v>
      </c>
      <c r="BH197" s="141">
        <f>IF(N197="sníž. přenesená",J197,0)</f>
        <v>0</v>
      </c>
      <c r="BI197" s="141">
        <f>IF(N197="nulová",J197,0)</f>
        <v>0</v>
      </c>
      <c r="BJ197" s="18" t="s">
        <v>84</v>
      </c>
      <c r="BK197" s="141">
        <f>ROUND(I197*H197,2)</f>
        <v>0</v>
      </c>
      <c r="BL197" s="18" t="s">
        <v>232</v>
      </c>
      <c r="BM197" s="140" t="s">
        <v>1239</v>
      </c>
    </row>
    <row r="198" spans="2:65" s="13" customFormat="1" ht="11.25">
      <c r="B198" s="149"/>
      <c r="D198" s="143" t="s">
        <v>249</v>
      </c>
      <c r="E198" s="150" t="s">
        <v>19</v>
      </c>
      <c r="F198" s="151" t="s">
        <v>1240</v>
      </c>
      <c r="H198" s="152">
        <v>12</v>
      </c>
      <c r="I198" s="153"/>
      <c r="L198" s="149"/>
      <c r="M198" s="154"/>
      <c r="T198" s="155"/>
      <c r="AT198" s="150" t="s">
        <v>249</v>
      </c>
      <c r="AU198" s="150" t="s">
        <v>233</v>
      </c>
      <c r="AV198" s="13" t="s">
        <v>87</v>
      </c>
      <c r="AW198" s="13" t="s">
        <v>37</v>
      </c>
      <c r="AX198" s="13" t="s">
        <v>84</v>
      </c>
      <c r="AY198" s="150" t="s">
        <v>223</v>
      </c>
    </row>
    <row r="199" spans="2:65" s="1" customFormat="1" ht="24.2" customHeight="1">
      <c r="B199" s="34"/>
      <c r="C199" s="129" t="s">
        <v>346</v>
      </c>
      <c r="D199" s="129" t="s">
        <v>227</v>
      </c>
      <c r="E199" s="130" t="s">
        <v>1241</v>
      </c>
      <c r="F199" s="131" t="s">
        <v>1242</v>
      </c>
      <c r="G199" s="132" t="s">
        <v>563</v>
      </c>
      <c r="H199" s="133">
        <v>112</v>
      </c>
      <c r="I199" s="134"/>
      <c r="J199" s="135">
        <f>ROUND(I199*H199,2)</f>
        <v>0</v>
      </c>
      <c r="K199" s="131" t="s">
        <v>272</v>
      </c>
      <c r="L199" s="34"/>
      <c r="M199" s="136" t="s">
        <v>19</v>
      </c>
      <c r="N199" s="137" t="s">
        <v>47</v>
      </c>
      <c r="P199" s="138">
        <f>O199*H199</f>
        <v>0</v>
      </c>
      <c r="Q199" s="138">
        <v>0</v>
      </c>
      <c r="R199" s="138">
        <f>Q199*H199</f>
        <v>0</v>
      </c>
      <c r="S199" s="138">
        <v>0</v>
      </c>
      <c r="T199" s="139">
        <f>S199*H199</f>
        <v>0</v>
      </c>
      <c r="AR199" s="140" t="s">
        <v>232</v>
      </c>
      <c r="AT199" s="140" t="s">
        <v>227</v>
      </c>
      <c r="AU199" s="140" t="s">
        <v>233</v>
      </c>
      <c r="AY199" s="18" t="s">
        <v>223</v>
      </c>
      <c r="BE199" s="141">
        <f>IF(N199="základní",J199,0)</f>
        <v>0</v>
      </c>
      <c r="BF199" s="141">
        <f>IF(N199="snížená",J199,0)</f>
        <v>0</v>
      </c>
      <c r="BG199" s="141">
        <f>IF(N199="zákl. přenesená",J199,0)</f>
        <v>0</v>
      </c>
      <c r="BH199" s="141">
        <f>IF(N199="sníž. přenesená",J199,0)</f>
        <v>0</v>
      </c>
      <c r="BI199" s="141">
        <f>IF(N199="nulová",J199,0)</f>
        <v>0</v>
      </c>
      <c r="BJ199" s="18" t="s">
        <v>84</v>
      </c>
      <c r="BK199" s="141">
        <f>ROUND(I199*H199,2)</f>
        <v>0</v>
      </c>
      <c r="BL199" s="18" t="s">
        <v>232</v>
      </c>
      <c r="BM199" s="140" t="s">
        <v>1243</v>
      </c>
    </row>
    <row r="200" spans="2:65" s="1" customFormat="1" ht="11.25">
      <c r="B200" s="34"/>
      <c r="D200" s="163" t="s">
        <v>274</v>
      </c>
      <c r="F200" s="164" t="s">
        <v>1244</v>
      </c>
      <c r="I200" s="165"/>
      <c r="L200" s="34"/>
      <c r="M200" s="166"/>
      <c r="T200" s="55"/>
      <c r="AT200" s="18" t="s">
        <v>274</v>
      </c>
      <c r="AU200" s="18" t="s">
        <v>233</v>
      </c>
    </row>
    <row r="201" spans="2:65" s="13" customFormat="1" ht="11.25">
      <c r="B201" s="149"/>
      <c r="D201" s="143" t="s">
        <v>249</v>
      </c>
      <c r="E201" s="150" t="s">
        <v>19</v>
      </c>
      <c r="F201" s="151" t="s">
        <v>1245</v>
      </c>
      <c r="H201" s="152">
        <v>112</v>
      </c>
      <c r="I201" s="153"/>
      <c r="L201" s="149"/>
      <c r="M201" s="154"/>
      <c r="T201" s="155"/>
      <c r="AT201" s="150" t="s">
        <v>249</v>
      </c>
      <c r="AU201" s="150" t="s">
        <v>233</v>
      </c>
      <c r="AV201" s="13" t="s">
        <v>87</v>
      </c>
      <c r="AW201" s="13" t="s">
        <v>37</v>
      </c>
      <c r="AX201" s="13" t="s">
        <v>84</v>
      </c>
      <c r="AY201" s="150" t="s">
        <v>223</v>
      </c>
    </row>
    <row r="202" spans="2:65" s="1" customFormat="1" ht="24.2" customHeight="1">
      <c r="B202" s="34"/>
      <c r="C202" s="174" t="s">
        <v>353</v>
      </c>
      <c r="D202" s="174" t="s">
        <v>314</v>
      </c>
      <c r="E202" s="175" t="s">
        <v>1246</v>
      </c>
      <c r="F202" s="176" t="s">
        <v>1247</v>
      </c>
      <c r="G202" s="177" t="s">
        <v>563</v>
      </c>
      <c r="H202" s="178">
        <v>112</v>
      </c>
      <c r="I202" s="179"/>
      <c r="J202" s="180">
        <f>ROUND(I202*H202,2)</f>
        <v>0</v>
      </c>
      <c r="K202" s="176" t="s">
        <v>272</v>
      </c>
      <c r="L202" s="181"/>
      <c r="M202" s="182" t="s">
        <v>19</v>
      </c>
      <c r="N202" s="183" t="s">
        <v>47</v>
      </c>
      <c r="P202" s="138">
        <f>O202*H202</f>
        <v>0</v>
      </c>
      <c r="Q202" s="138">
        <v>1.1999999999999999E-3</v>
      </c>
      <c r="R202" s="138">
        <f>Q202*H202</f>
        <v>0.13439999999999999</v>
      </c>
      <c r="S202" s="138">
        <v>0</v>
      </c>
      <c r="T202" s="139">
        <f>S202*H202</f>
        <v>0</v>
      </c>
      <c r="AR202" s="140" t="s">
        <v>268</v>
      </c>
      <c r="AT202" s="140" t="s">
        <v>314</v>
      </c>
      <c r="AU202" s="140" t="s">
        <v>233</v>
      </c>
      <c r="AY202" s="18" t="s">
        <v>223</v>
      </c>
      <c r="BE202" s="141">
        <f>IF(N202="základní",J202,0)</f>
        <v>0</v>
      </c>
      <c r="BF202" s="141">
        <f>IF(N202="snížená",J202,0)</f>
        <v>0</v>
      </c>
      <c r="BG202" s="141">
        <f>IF(N202="zákl. přenesená",J202,0)</f>
        <v>0</v>
      </c>
      <c r="BH202" s="141">
        <f>IF(N202="sníž. přenesená",J202,0)</f>
        <v>0</v>
      </c>
      <c r="BI202" s="141">
        <f>IF(N202="nulová",J202,0)</f>
        <v>0</v>
      </c>
      <c r="BJ202" s="18" t="s">
        <v>84</v>
      </c>
      <c r="BK202" s="141">
        <f>ROUND(I202*H202,2)</f>
        <v>0</v>
      </c>
      <c r="BL202" s="18" t="s">
        <v>232</v>
      </c>
      <c r="BM202" s="140" t="s">
        <v>1248</v>
      </c>
    </row>
    <row r="203" spans="2:65" s="13" customFormat="1" ht="11.25">
      <c r="B203" s="149"/>
      <c r="D203" s="143" t="s">
        <v>249</v>
      </c>
      <c r="E203" s="150" t="s">
        <v>19</v>
      </c>
      <c r="F203" s="151" t="s">
        <v>1245</v>
      </c>
      <c r="H203" s="152">
        <v>112</v>
      </c>
      <c r="I203" s="153"/>
      <c r="L203" s="149"/>
      <c r="M203" s="154"/>
      <c r="T203" s="155"/>
      <c r="AT203" s="150" t="s">
        <v>249</v>
      </c>
      <c r="AU203" s="150" t="s">
        <v>233</v>
      </c>
      <c r="AV203" s="13" t="s">
        <v>87</v>
      </c>
      <c r="AW203" s="13" t="s">
        <v>37</v>
      </c>
      <c r="AX203" s="13" t="s">
        <v>84</v>
      </c>
      <c r="AY203" s="150" t="s">
        <v>223</v>
      </c>
    </row>
    <row r="204" spans="2:65" s="1" customFormat="1" ht="24.2" customHeight="1">
      <c r="B204" s="34"/>
      <c r="C204" s="129" t="s">
        <v>361</v>
      </c>
      <c r="D204" s="129" t="s">
        <v>227</v>
      </c>
      <c r="E204" s="130" t="s">
        <v>1249</v>
      </c>
      <c r="F204" s="131" t="s">
        <v>1250</v>
      </c>
      <c r="G204" s="132" t="s">
        <v>271</v>
      </c>
      <c r="H204" s="133">
        <v>7.2</v>
      </c>
      <c r="I204" s="134"/>
      <c r="J204" s="135">
        <f>ROUND(I204*H204,2)</f>
        <v>0</v>
      </c>
      <c r="K204" s="131" t="s">
        <v>272</v>
      </c>
      <c r="L204" s="34"/>
      <c r="M204" s="136" t="s">
        <v>19</v>
      </c>
      <c r="N204" s="137" t="s">
        <v>47</v>
      </c>
      <c r="P204" s="138">
        <f>O204*H204</f>
        <v>0</v>
      </c>
      <c r="Q204" s="138">
        <v>0.4</v>
      </c>
      <c r="R204" s="138">
        <f>Q204*H204</f>
        <v>2.8800000000000003</v>
      </c>
      <c r="S204" s="138">
        <v>0</v>
      </c>
      <c r="T204" s="139">
        <f>S204*H204</f>
        <v>0</v>
      </c>
      <c r="AR204" s="140" t="s">
        <v>232</v>
      </c>
      <c r="AT204" s="140" t="s">
        <v>227</v>
      </c>
      <c r="AU204" s="140" t="s">
        <v>233</v>
      </c>
      <c r="AY204" s="18" t="s">
        <v>223</v>
      </c>
      <c r="BE204" s="141">
        <f>IF(N204="základní",J204,0)</f>
        <v>0</v>
      </c>
      <c r="BF204" s="141">
        <f>IF(N204="snížená",J204,0)</f>
        <v>0</v>
      </c>
      <c r="BG204" s="141">
        <f>IF(N204="zákl. přenesená",J204,0)</f>
        <v>0</v>
      </c>
      <c r="BH204" s="141">
        <f>IF(N204="sníž. přenesená",J204,0)</f>
        <v>0</v>
      </c>
      <c r="BI204" s="141">
        <f>IF(N204="nulová",J204,0)</f>
        <v>0</v>
      </c>
      <c r="BJ204" s="18" t="s">
        <v>84</v>
      </c>
      <c r="BK204" s="141">
        <f>ROUND(I204*H204,2)</f>
        <v>0</v>
      </c>
      <c r="BL204" s="18" t="s">
        <v>232</v>
      </c>
      <c r="BM204" s="140" t="s">
        <v>1251</v>
      </c>
    </row>
    <row r="205" spans="2:65" s="1" customFormat="1" ht="11.25">
      <c r="B205" s="34"/>
      <c r="D205" s="163" t="s">
        <v>274</v>
      </c>
      <c r="F205" s="164" t="s">
        <v>1252</v>
      </c>
      <c r="I205" s="165"/>
      <c r="L205" s="34"/>
      <c r="M205" s="166"/>
      <c r="T205" s="55"/>
      <c r="AT205" s="18" t="s">
        <v>274</v>
      </c>
      <c r="AU205" s="18" t="s">
        <v>233</v>
      </c>
    </row>
    <row r="206" spans="2:65" s="13" customFormat="1" ht="11.25">
      <c r="B206" s="149"/>
      <c r="D206" s="143" t="s">
        <v>249</v>
      </c>
      <c r="E206" s="150" t="s">
        <v>19</v>
      </c>
      <c r="F206" s="151" t="s">
        <v>1253</v>
      </c>
      <c r="H206" s="152">
        <v>7.2</v>
      </c>
      <c r="I206" s="153"/>
      <c r="L206" s="149"/>
      <c r="M206" s="154"/>
      <c r="T206" s="155"/>
      <c r="AT206" s="150" t="s">
        <v>249</v>
      </c>
      <c r="AU206" s="150" t="s">
        <v>233</v>
      </c>
      <c r="AV206" s="13" t="s">
        <v>87</v>
      </c>
      <c r="AW206" s="13" t="s">
        <v>37</v>
      </c>
      <c r="AX206" s="13" t="s">
        <v>84</v>
      </c>
      <c r="AY206" s="150" t="s">
        <v>223</v>
      </c>
    </row>
    <row r="207" spans="2:65" s="1" customFormat="1" ht="24.2" customHeight="1">
      <c r="B207" s="34"/>
      <c r="C207" s="129" t="s">
        <v>369</v>
      </c>
      <c r="D207" s="129" t="s">
        <v>227</v>
      </c>
      <c r="E207" s="130" t="s">
        <v>1254</v>
      </c>
      <c r="F207" s="131" t="s">
        <v>1255</v>
      </c>
      <c r="G207" s="132" t="s">
        <v>247</v>
      </c>
      <c r="H207" s="133">
        <v>5.76</v>
      </c>
      <c r="I207" s="134"/>
      <c r="J207" s="135">
        <f>ROUND(I207*H207,2)</f>
        <v>0</v>
      </c>
      <c r="K207" s="131" t="s">
        <v>272</v>
      </c>
      <c r="L207" s="34"/>
      <c r="M207" s="136" t="s">
        <v>19</v>
      </c>
      <c r="N207" s="137" t="s">
        <v>47</v>
      </c>
      <c r="P207" s="138">
        <f>O207*H207</f>
        <v>0</v>
      </c>
      <c r="Q207" s="138">
        <v>2.3010199999999998</v>
      </c>
      <c r="R207" s="138">
        <f>Q207*H207</f>
        <v>13.253875199999998</v>
      </c>
      <c r="S207" s="138">
        <v>0</v>
      </c>
      <c r="T207" s="139">
        <f>S207*H207</f>
        <v>0</v>
      </c>
      <c r="AR207" s="140" t="s">
        <v>232</v>
      </c>
      <c r="AT207" s="140" t="s">
        <v>227</v>
      </c>
      <c r="AU207" s="140" t="s">
        <v>233</v>
      </c>
      <c r="AY207" s="18" t="s">
        <v>223</v>
      </c>
      <c r="BE207" s="141">
        <f>IF(N207="základní",J207,0)</f>
        <v>0</v>
      </c>
      <c r="BF207" s="141">
        <f>IF(N207="snížená",J207,0)</f>
        <v>0</v>
      </c>
      <c r="BG207" s="141">
        <f>IF(N207="zákl. přenesená",J207,0)</f>
        <v>0</v>
      </c>
      <c r="BH207" s="141">
        <f>IF(N207="sníž. přenesená",J207,0)</f>
        <v>0</v>
      </c>
      <c r="BI207" s="141">
        <f>IF(N207="nulová",J207,0)</f>
        <v>0</v>
      </c>
      <c r="BJ207" s="18" t="s">
        <v>84</v>
      </c>
      <c r="BK207" s="141">
        <f>ROUND(I207*H207,2)</f>
        <v>0</v>
      </c>
      <c r="BL207" s="18" t="s">
        <v>232</v>
      </c>
      <c r="BM207" s="140" t="s">
        <v>1256</v>
      </c>
    </row>
    <row r="208" spans="2:65" s="1" customFormat="1" ht="11.25">
      <c r="B208" s="34"/>
      <c r="D208" s="163" t="s">
        <v>274</v>
      </c>
      <c r="F208" s="164" t="s">
        <v>1257</v>
      </c>
      <c r="I208" s="165"/>
      <c r="L208" s="34"/>
      <c r="M208" s="166"/>
      <c r="T208" s="55"/>
      <c r="AT208" s="18" t="s">
        <v>274</v>
      </c>
      <c r="AU208" s="18" t="s">
        <v>233</v>
      </c>
    </row>
    <row r="209" spans="2:65" s="13" customFormat="1" ht="11.25">
      <c r="B209" s="149"/>
      <c r="D209" s="143" t="s">
        <v>249</v>
      </c>
      <c r="E209" s="150" t="s">
        <v>19</v>
      </c>
      <c r="F209" s="151" t="s">
        <v>1258</v>
      </c>
      <c r="H209" s="152">
        <v>5.76</v>
      </c>
      <c r="I209" s="153"/>
      <c r="L209" s="149"/>
      <c r="M209" s="154"/>
      <c r="T209" s="155"/>
      <c r="AT209" s="150" t="s">
        <v>249</v>
      </c>
      <c r="AU209" s="150" t="s">
        <v>233</v>
      </c>
      <c r="AV209" s="13" t="s">
        <v>87</v>
      </c>
      <c r="AW209" s="13" t="s">
        <v>37</v>
      </c>
      <c r="AX209" s="13" t="s">
        <v>84</v>
      </c>
      <c r="AY209" s="150" t="s">
        <v>223</v>
      </c>
    </row>
    <row r="210" spans="2:65" s="1" customFormat="1" ht="37.9" customHeight="1">
      <c r="B210" s="34"/>
      <c r="C210" s="129" t="s">
        <v>7</v>
      </c>
      <c r="D210" s="129" t="s">
        <v>227</v>
      </c>
      <c r="E210" s="130" t="s">
        <v>1259</v>
      </c>
      <c r="F210" s="131" t="s">
        <v>1260</v>
      </c>
      <c r="G210" s="132" t="s">
        <v>271</v>
      </c>
      <c r="H210" s="133">
        <v>5.76</v>
      </c>
      <c r="I210" s="134"/>
      <c r="J210" s="135">
        <f>ROUND(I210*H210,2)</f>
        <v>0</v>
      </c>
      <c r="K210" s="131" t="s">
        <v>272</v>
      </c>
      <c r="L210" s="34"/>
      <c r="M210" s="136" t="s">
        <v>19</v>
      </c>
      <c r="N210" s="137" t="s">
        <v>47</v>
      </c>
      <c r="P210" s="138">
        <f>O210*H210</f>
        <v>0</v>
      </c>
      <c r="Q210" s="138">
        <v>0.43939</v>
      </c>
      <c r="R210" s="138">
        <f>Q210*H210</f>
        <v>2.5308864</v>
      </c>
      <c r="S210" s="138">
        <v>0</v>
      </c>
      <c r="T210" s="139">
        <f>S210*H210</f>
        <v>0</v>
      </c>
      <c r="AR210" s="140" t="s">
        <v>232</v>
      </c>
      <c r="AT210" s="140" t="s">
        <v>227</v>
      </c>
      <c r="AU210" s="140" t="s">
        <v>233</v>
      </c>
      <c r="AY210" s="18" t="s">
        <v>223</v>
      </c>
      <c r="BE210" s="141">
        <f>IF(N210="základní",J210,0)</f>
        <v>0</v>
      </c>
      <c r="BF210" s="141">
        <f>IF(N210="snížená",J210,0)</f>
        <v>0</v>
      </c>
      <c r="BG210" s="141">
        <f>IF(N210="zákl. přenesená",J210,0)</f>
        <v>0</v>
      </c>
      <c r="BH210" s="141">
        <f>IF(N210="sníž. přenesená",J210,0)</f>
        <v>0</v>
      </c>
      <c r="BI210" s="141">
        <f>IF(N210="nulová",J210,0)</f>
        <v>0</v>
      </c>
      <c r="BJ210" s="18" t="s">
        <v>84</v>
      </c>
      <c r="BK210" s="141">
        <f>ROUND(I210*H210,2)</f>
        <v>0</v>
      </c>
      <c r="BL210" s="18" t="s">
        <v>232</v>
      </c>
      <c r="BM210" s="140" t="s">
        <v>1261</v>
      </c>
    </row>
    <row r="211" spans="2:65" s="1" customFormat="1" ht="11.25">
      <c r="B211" s="34"/>
      <c r="D211" s="163" t="s">
        <v>274</v>
      </c>
      <c r="F211" s="164" t="s">
        <v>1262</v>
      </c>
      <c r="I211" s="165"/>
      <c r="L211" s="34"/>
      <c r="M211" s="166"/>
      <c r="T211" s="55"/>
      <c r="AT211" s="18" t="s">
        <v>274</v>
      </c>
      <c r="AU211" s="18" t="s">
        <v>233</v>
      </c>
    </row>
    <row r="212" spans="2:65" s="13" customFormat="1" ht="11.25">
      <c r="B212" s="149"/>
      <c r="D212" s="143" t="s">
        <v>249</v>
      </c>
      <c r="E212" s="150" t="s">
        <v>19</v>
      </c>
      <c r="F212" s="151" t="s">
        <v>1263</v>
      </c>
      <c r="H212" s="152">
        <v>5.76</v>
      </c>
      <c r="I212" s="153"/>
      <c r="L212" s="149"/>
      <c r="M212" s="154"/>
      <c r="T212" s="155"/>
      <c r="AT212" s="150" t="s">
        <v>249</v>
      </c>
      <c r="AU212" s="150" t="s">
        <v>233</v>
      </c>
      <c r="AV212" s="13" t="s">
        <v>87</v>
      </c>
      <c r="AW212" s="13" t="s">
        <v>37</v>
      </c>
      <c r="AX212" s="13" t="s">
        <v>84</v>
      </c>
      <c r="AY212" s="150" t="s">
        <v>223</v>
      </c>
    </row>
    <row r="213" spans="2:65" s="1" customFormat="1" ht="44.25" customHeight="1">
      <c r="B213" s="34"/>
      <c r="C213" s="129" t="s">
        <v>382</v>
      </c>
      <c r="D213" s="129" t="s">
        <v>227</v>
      </c>
      <c r="E213" s="130" t="s">
        <v>1264</v>
      </c>
      <c r="F213" s="131" t="s">
        <v>1265</v>
      </c>
      <c r="G213" s="132" t="s">
        <v>265</v>
      </c>
      <c r="H213" s="133">
        <v>9.2999999999999999E-2</v>
      </c>
      <c r="I213" s="134"/>
      <c r="J213" s="135">
        <f>ROUND(I213*H213,2)</f>
        <v>0</v>
      </c>
      <c r="K213" s="131" t="s">
        <v>272</v>
      </c>
      <c r="L213" s="34"/>
      <c r="M213" s="136" t="s">
        <v>19</v>
      </c>
      <c r="N213" s="137" t="s">
        <v>47</v>
      </c>
      <c r="P213" s="138">
        <f>O213*H213</f>
        <v>0</v>
      </c>
      <c r="Q213" s="138">
        <v>1.04922</v>
      </c>
      <c r="R213" s="138">
        <f>Q213*H213</f>
        <v>9.7577460000000005E-2</v>
      </c>
      <c r="S213" s="138">
        <v>0</v>
      </c>
      <c r="T213" s="139">
        <f>S213*H213</f>
        <v>0</v>
      </c>
      <c r="AR213" s="140" t="s">
        <v>232</v>
      </c>
      <c r="AT213" s="140" t="s">
        <v>227</v>
      </c>
      <c r="AU213" s="140" t="s">
        <v>233</v>
      </c>
      <c r="AY213" s="18" t="s">
        <v>223</v>
      </c>
      <c r="BE213" s="141">
        <f>IF(N213="základní",J213,0)</f>
        <v>0</v>
      </c>
      <c r="BF213" s="141">
        <f>IF(N213="snížená",J213,0)</f>
        <v>0</v>
      </c>
      <c r="BG213" s="141">
        <f>IF(N213="zákl. přenesená",J213,0)</f>
        <v>0</v>
      </c>
      <c r="BH213" s="141">
        <f>IF(N213="sníž. přenesená",J213,0)</f>
        <v>0</v>
      </c>
      <c r="BI213" s="141">
        <f>IF(N213="nulová",J213,0)</f>
        <v>0</v>
      </c>
      <c r="BJ213" s="18" t="s">
        <v>84</v>
      </c>
      <c r="BK213" s="141">
        <f>ROUND(I213*H213,2)</f>
        <v>0</v>
      </c>
      <c r="BL213" s="18" t="s">
        <v>232</v>
      </c>
      <c r="BM213" s="140" t="s">
        <v>1266</v>
      </c>
    </row>
    <row r="214" spans="2:65" s="1" customFormat="1" ht="11.25">
      <c r="B214" s="34"/>
      <c r="D214" s="163" t="s">
        <v>274</v>
      </c>
      <c r="F214" s="164" t="s">
        <v>1267</v>
      </c>
      <c r="I214" s="165"/>
      <c r="L214" s="34"/>
      <c r="M214" s="166"/>
      <c r="T214" s="55"/>
      <c r="AT214" s="18" t="s">
        <v>274</v>
      </c>
      <c r="AU214" s="18" t="s">
        <v>233</v>
      </c>
    </row>
    <row r="215" spans="2:65" s="13" customFormat="1" ht="11.25">
      <c r="B215" s="149"/>
      <c r="D215" s="143" t="s">
        <v>249</v>
      </c>
      <c r="E215" s="150" t="s">
        <v>19</v>
      </c>
      <c r="F215" s="151" t="s">
        <v>1268</v>
      </c>
      <c r="H215" s="152">
        <v>9.2999999999999999E-2</v>
      </c>
      <c r="I215" s="153"/>
      <c r="L215" s="149"/>
      <c r="M215" s="154"/>
      <c r="T215" s="155"/>
      <c r="AT215" s="150" t="s">
        <v>249</v>
      </c>
      <c r="AU215" s="150" t="s">
        <v>233</v>
      </c>
      <c r="AV215" s="13" t="s">
        <v>87</v>
      </c>
      <c r="AW215" s="13" t="s">
        <v>37</v>
      </c>
      <c r="AX215" s="13" t="s">
        <v>84</v>
      </c>
      <c r="AY215" s="150" t="s">
        <v>223</v>
      </c>
    </row>
    <row r="216" spans="2:65" s="1" customFormat="1" ht="49.15" customHeight="1">
      <c r="B216" s="34"/>
      <c r="C216" s="129" t="s">
        <v>391</v>
      </c>
      <c r="D216" s="129" t="s">
        <v>227</v>
      </c>
      <c r="E216" s="130" t="s">
        <v>1269</v>
      </c>
      <c r="F216" s="131" t="s">
        <v>1270</v>
      </c>
      <c r="G216" s="132" t="s">
        <v>563</v>
      </c>
      <c r="H216" s="133">
        <v>14.4</v>
      </c>
      <c r="I216" s="134"/>
      <c r="J216" s="135">
        <f>ROUND(I216*H216,2)</f>
        <v>0</v>
      </c>
      <c r="K216" s="131" t="s">
        <v>272</v>
      </c>
      <c r="L216" s="34"/>
      <c r="M216" s="136" t="s">
        <v>19</v>
      </c>
      <c r="N216" s="137" t="s">
        <v>47</v>
      </c>
      <c r="P216" s="138">
        <f>O216*H216</f>
        <v>0</v>
      </c>
      <c r="Q216" s="138">
        <v>3.6400000000000002E-2</v>
      </c>
      <c r="R216" s="138">
        <f>Q216*H216</f>
        <v>0.52416000000000007</v>
      </c>
      <c r="S216" s="138">
        <v>0</v>
      </c>
      <c r="T216" s="139">
        <f>S216*H216</f>
        <v>0</v>
      </c>
      <c r="AR216" s="140" t="s">
        <v>232</v>
      </c>
      <c r="AT216" s="140" t="s">
        <v>227</v>
      </c>
      <c r="AU216" s="140" t="s">
        <v>233</v>
      </c>
      <c r="AY216" s="18" t="s">
        <v>223</v>
      </c>
      <c r="BE216" s="141">
        <f>IF(N216="základní",J216,0)</f>
        <v>0</v>
      </c>
      <c r="BF216" s="141">
        <f>IF(N216="snížená",J216,0)</f>
        <v>0</v>
      </c>
      <c r="BG216" s="141">
        <f>IF(N216="zákl. přenesená",J216,0)</f>
        <v>0</v>
      </c>
      <c r="BH216" s="141">
        <f>IF(N216="sníž. přenesená",J216,0)</f>
        <v>0</v>
      </c>
      <c r="BI216" s="141">
        <f>IF(N216="nulová",J216,0)</f>
        <v>0</v>
      </c>
      <c r="BJ216" s="18" t="s">
        <v>84</v>
      </c>
      <c r="BK216" s="141">
        <f>ROUND(I216*H216,2)</f>
        <v>0</v>
      </c>
      <c r="BL216" s="18" t="s">
        <v>232</v>
      </c>
      <c r="BM216" s="140" t="s">
        <v>1271</v>
      </c>
    </row>
    <row r="217" spans="2:65" s="1" customFormat="1" ht="11.25">
      <c r="B217" s="34"/>
      <c r="D217" s="163" t="s">
        <v>274</v>
      </c>
      <c r="F217" s="164" t="s">
        <v>1272</v>
      </c>
      <c r="I217" s="165"/>
      <c r="L217" s="34"/>
      <c r="M217" s="166"/>
      <c r="T217" s="55"/>
      <c r="AT217" s="18" t="s">
        <v>274</v>
      </c>
      <c r="AU217" s="18" t="s">
        <v>233</v>
      </c>
    </row>
    <row r="218" spans="2:65" s="13" customFormat="1" ht="11.25">
      <c r="B218" s="149"/>
      <c r="D218" s="143" t="s">
        <v>249</v>
      </c>
      <c r="E218" s="150" t="s">
        <v>19</v>
      </c>
      <c r="F218" s="151" t="s">
        <v>1273</v>
      </c>
      <c r="H218" s="152">
        <v>14.4</v>
      </c>
      <c r="I218" s="153"/>
      <c r="L218" s="149"/>
      <c r="M218" s="154"/>
      <c r="T218" s="155"/>
      <c r="AT218" s="150" t="s">
        <v>249</v>
      </c>
      <c r="AU218" s="150" t="s">
        <v>233</v>
      </c>
      <c r="AV218" s="13" t="s">
        <v>87</v>
      </c>
      <c r="AW218" s="13" t="s">
        <v>37</v>
      </c>
      <c r="AX218" s="13" t="s">
        <v>84</v>
      </c>
      <c r="AY218" s="150" t="s">
        <v>223</v>
      </c>
    </row>
    <row r="219" spans="2:65" s="1" customFormat="1" ht="33" customHeight="1">
      <c r="B219" s="34"/>
      <c r="C219" s="129" t="s">
        <v>397</v>
      </c>
      <c r="D219" s="129" t="s">
        <v>227</v>
      </c>
      <c r="E219" s="130" t="s">
        <v>1274</v>
      </c>
      <c r="F219" s="131" t="s">
        <v>1275</v>
      </c>
      <c r="G219" s="132" t="s">
        <v>563</v>
      </c>
      <c r="H219" s="133">
        <v>11.2</v>
      </c>
      <c r="I219" s="134"/>
      <c r="J219" s="135">
        <f>ROUND(I219*H219,2)</f>
        <v>0</v>
      </c>
      <c r="K219" s="131" t="s">
        <v>231</v>
      </c>
      <c r="L219" s="34"/>
      <c r="M219" s="136" t="s">
        <v>19</v>
      </c>
      <c r="N219" s="137" t="s">
        <v>47</v>
      </c>
      <c r="P219" s="138">
        <f>O219*H219</f>
        <v>0</v>
      </c>
      <c r="Q219" s="138">
        <v>0.3659</v>
      </c>
      <c r="R219" s="138">
        <f>Q219*H219</f>
        <v>4.0980799999999995</v>
      </c>
      <c r="S219" s="138">
        <v>0</v>
      </c>
      <c r="T219" s="139">
        <f>S219*H219</f>
        <v>0</v>
      </c>
      <c r="AR219" s="140" t="s">
        <v>232</v>
      </c>
      <c r="AT219" s="140" t="s">
        <v>227</v>
      </c>
      <c r="AU219" s="140" t="s">
        <v>233</v>
      </c>
      <c r="AY219" s="18" t="s">
        <v>223</v>
      </c>
      <c r="BE219" s="141">
        <f>IF(N219="základní",J219,0)</f>
        <v>0</v>
      </c>
      <c r="BF219" s="141">
        <f>IF(N219="snížená",J219,0)</f>
        <v>0</v>
      </c>
      <c r="BG219" s="141">
        <f>IF(N219="zákl. přenesená",J219,0)</f>
        <v>0</v>
      </c>
      <c r="BH219" s="141">
        <f>IF(N219="sníž. přenesená",J219,0)</f>
        <v>0</v>
      </c>
      <c r="BI219" s="141">
        <f>IF(N219="nulová",J219,0)</f>
        <v>0</v>
      </c>
      <c r="BJ219" s="18" t="s">
        <v>84</v>
      </c>
      <c r="BK219" s="141">
        <f>ROUND(I219*H219,2)</f>
        <v>0</v>
      </c>
      <c r="BL219" s="18" t="s">
        <v>232</v>
      </c>
      <c r="BM219" s="140" t="s">
        <v>1276</v>
      </c>
    </row>
    <row r="220" spans="2:65" s="13" customFormat="1" ht="11.25">
      <c r="B220" s="149"/>
      <c r="D220" s="143" t="s">
        <v>249</v>
      </c>
      <c r="E220" s="150" t="s">
        <v>19</v>
      </c>
      <c r="F220" s="151" t="s">
        <v>1277</v>
      </c>
      <c r="H220" s="152">
        <v>11.2</v>
      </c>
      <c r="I220" s="153"/>
      <c r="L220" s="149"/>
      <c r="M220" s="154"/>
      <c r="T220" s="155"/>
      <c r="AT220" s="150" t="s">
        <v>249</v>
      </c>
      <c r="AU220" s="150" t="s">
        <v>233</v>
      </c>
      <c r="AV220" s="13" t="s">
        <v>87</v>
      </c>
      <c r="AW220" s="13" t="s">
        <v>37</v>
      </c>
      <c r="AX220" s="13" t="s">
        <v>84</v>
      </c>
      <c r="AY220" s="150" t="s">
        <v>223</v>
      </c>
    </row>
    <row r="221" spans="2:65" s="1" customFormat="1" ht="55.5" customHeight="1">
      <c r="B221" s="34"/>
      <c r="C221" s="129" t="s">
        <v>405</v>
      </c>
      <c r="D221" s="129" t="s">
        <v>227</v>
      </c>
      <c r="E221" s="130" t="s">
        <v>1278</v>
      </c>
      <c r="F221" s="131" t="s">
        <v>1279</v>
      </c>
      <c r="G221" s="132" t="s">
        <v>230</v>
      </c>
      <c r="H221" s="133">
        <v>7</v>
      </c>
      <c r="I221" s="134"/>
      <c r="J221" s="135">
        <f>ROUND(I221*H221,2)</f>
        <v>0</v>
      </c>
      <c r="K221" s="131" t="s">
        <v>272</v>
      </c>
      <c r="L221" s="34"/>
      <c r="M221" s="136" t="s">
        <v>19</v>
      </c>
      <c r="N221" s="137" t="s">
        <v>47</v>
      </c>
      <c r="P221" s="138">
        <f>O221*H221</f>
        <v>0</v>
      </c>
      <c r="Q221" s="138">
        <v>2.7300000000000001E-2</v>
      </c>
      <c r="R221" s="138">
        <f>Q221*H221</f>
        <v>0.19110000000000002</v>
      </c>
      <c r="S221" s="138">
        <v>0</v>
      </c>
      <c r="T221" s="139">
        <f>S221*H221</f>
        <v>0</v>
      </c>
      <c r="AR221" s="140" t="s">
        <v>232</v>
      </c>
      <c r="AT221" s="140" t="s">
        <v>227</v>
      </c>
      <c r="AU221" s="140" t="s">
        <v>233</v>
      </c>
      <c r="AY221" s="18" t="s">
        <v>223</v>
      </c>
      <c r="BE221" s="141">
        <f>IF(N221="základní",J221,0)</f>
        <v>0</v>
      </c>
      <c r="BF221" s="141">
        <f>IF(N221="snížená",J221,0)</f>
        <v>0</v>
      </c>
      <c r="BG221" s="141">
        <f>IF(N221="zákl. přenesená",J221,0)</f>
        <v>0</v>
      </c>
      <c r="BH221" s="141">
        <f>IF(N221="sníž. přenesená",J221,0)</f>
        <v>0</v>
      </c>
      <c r="BI221" s="141">
        <f>IF(N221="nulová",J221,0)</f>
        <v>0</v>
      </c>
      <c r="BJ221" s="18" t="s">
        <v>84</v>
      </c>
      <c r="BK221" s="141">
        <f>ROUND(I221*H221,2)</f>
        <v>0</v>
      </c>
      <c r="BL221" s="18" t="s">
        <v>232</v>
      </c>
      <c r="BM221" s="140" t="s">
        <v>1280</v>
      </c>
    </row>
    <row r="222" spans="2:65" s="1" customFormat="1" ht="11.25">
      <c r="B222" s="34"/>
      <c r="D222" s="163" t="s">
        <v>274</v>
      </c>
      <c r="F222" s="164" t="s">
        <v>1281</v>
      </c>
      <c r="I222" s="165"/>
      <c r="L222" s="34"/>
      <c r="M222" s="166"/>
      <c r="T222" s="55"/>
      <c r="AT222" s="18" t="s">
        <v>274</v>
      </c>
      <c r="AU222" s="18" t="s">
        <v>233</v>
      </c>
    </row>
    <row r="223" spans="2:65" s="13" customFormat="1" ht="11.25">
      <c r="B223" s="149"/>
      <c r="D223" s="143" t="s">
        <v>249</v>
      </c>
      <c r="E223" s="150" t="s">
        <v>19</v>
      </c>
      <c r="F223" s="151" t="s">
        <v>1282</v>
      </c>
      <c r="H223" s="152">
        <v>7</v>
      </c>
      <c r="I223" s="153"/>
      <c r="L223" s="149"/>
      <c r="M223" s="154"/>
      <c r="T223" s="155"/>
      <c r="AT223" s="150" t="s">
        <v>249</v>
      </c>
      <c r="AU223" s="150" t="s">
        <v>233</v>
      </c>
      <c r="AV223" s="13" t="s">
        <v>87</v>
      </c>
      <c r="AW223" s="13" t="s">
        <v>37</v>
      </c>
      <c r="AX223" s="13" t="s">
        <v>84</v>
      </c>
      <c r="AY223" s="150" t="s">
        <v>223</v>
      </c>
    </row>
    <row r="224" spans="2:65" s="1" customFormat="1" ht="37.9" customHeight="1">
      <c r="B224" s="34"/>
      <c r="C224" s="129" t="s">
        <v>411</v>
      </c>
      <c r="D224" s="129" t="s">
        <v>227</v>
      </c>
      <c r="E224" s="130" t="s">
        <v>1283</v>
      </c>
      <c r="F224" s="131" t="s">
        <v>1284</v>
      </c>
      <c r="G224" s="132" t="s">
        <v>563</v>
      </c>
      <c r="H224" s="133">
        <v>14.4</v>
      </c>
      <c r="I224" s="134"/>
      <c r="J224" s="135">
        <f>ROUND(I224*H224,2)</f>
        <v>0</v>
      </c>
      <c r="K224" s="131" t="s">
        <v>231</v>
      </c>
      <c r="L224" s="34"/>
      <c r="M224" s="136" t="s">
        <v>19</v>
      </c>
      <c r="N224" s="137" t="s">
        <v>47</v>
      </c>
      <c r="P224" s="138">
        <f>O224*H224</f>
        <v>0</v>
      </c>
      <c r="Q224" s="138">
        <v>0</v>
      </c>
      <c r="R224" s="138">
        <f>Q224*H224</f>
        <v>0</v>
      </c>
      <c r="S224" s="138">
        <v>0</v>
      </c>
      <c r="T224" s="139">
        <f>S224*H224</f>
        <v>0</v>
      </c>
      <c r="AR224" s="140" t="s">
        <v>232</v>
      </c>
      <c r="AT224" s="140" t="s">
        <v>227</v>
      </c>
      <c r="AU224" s="140" t="s">
        <v>233</v>
      </c>
      <c r="AY224" s="18" t="s">
        <v>223</v>
      </c>
      <c r="BE224" s="141">
        <f>IF(N224="základní",J224,0)</f>
        <v>0</v>
      </c>
      <c r="BF224" s="141">
        <f>IF(N224="snížená",J224,0)</f>
        <v>0</v>
      </c>
      <c r="BG224" s="141">
        <f>IF(N224="zákl. přenesená",J224,0)</f>
        <v>0</v>
      </c>
      <c r="BH224" s="141">
        <f>IF(N224="sníž. přenesená",J224,0)</f>
        <v>0</v>
      </c>
      <c r="BI224" s="141">
        <f>IF(N224="nulová",J224,0)</f>
        <v>0</v>
      </c>
      <c r="BJ224" s="18" t="s">
        <v>84</v>
      </c>
      <c r="BK224" s="141">
        <f>ROUND(I224*H224,2)</f>
        <v>0</v>
      </c>
      <c r="BL224" s="18" t="s">
        <v>232</v>
      </c>
      <c r="BM224" s="140" t="s">
        <v>1285</v>
      </c>
    </row>
    <row r="225" spans="2:65" s="13" customFormat="1" ht="11.25">
      <c r="B225" s="149"/>
      <c r="D225" s="143" t="s">
        <v>249</v>
      </c>
      <c r="E225" s="150" t="s">
        <v>19</v>
      </c>
      <c r="F225" s="151" t="s">
        <v>1273</v>
      </c>
      <c r="H225" s="152">
        <v>14.4</v>
      </c>
      <c r="I225" s="153"/>
      <c r="L225" s="149"/>
      <c r="M225" s="154"/>
      <c r="T225" s="155"/>
      <c r="AT225" s="150" t="s">
        <v>249</v>
      </c>
      <c r="AU225" s="150" t="s">
        <v>233</v>
      </c>
      <c r="AV225" s="13" t="s">
        <v>87</v>
      </c>
      <c r="AW225" s="13" t="s">
        <v>37</v>
      </c>
      <c r="AX225" s="13" t="s">
        <v>84</v>
      </c>
      <c r="AY225" s="150" t="s">
        <v>223</v>
      </c>
    </row>
    <row r="226" spans="2:65" s="1" customFormat="1" ht="33" customHeight="1">
      <c r="B226" s="34"/>
      <c r="C226" s="129" t="s">
        <v>416</v>
      </c>
      <c r="D226" s="129" t="s">
        <v>227</v>
      </c>
      <c r="E226" s="130" t="s">
        <v>1286</v>
      </c>
      <c r="F226" s="131" t="s">
        <v>1287</v>
      </c>
      <c r="G226" s="132" t="s">
        <v>230</v>
      </c>
      <c r="H226" s="133">
        <v>1</v>
      </c>
      <c r="I226" s="134"/>
      <c r="J226" s="135">
        <f>ROUND(I226*H226,2)</f>
        <v>0</v>
      </c>
      <c r="K226" s="131" t="s">
        <v>272</v>
      </c>
      <c r="L226" s="34"/>
      <c r="M226" s="136" t="s">
        <v>19</v>
      </c>
      <c r="N226" s="137" t="s">
        <v>47</v>
      </c>
      <c r="P226" s="138">
        <f>O226*H226</f>
        <v>0</v>
      </c>
      <c r="Q226" s="138">
        <v>0</v>
      </c>
      <c r="R226" s="138">
        <f>Q226*H226</f>
        <v>0</v>
      </c>
      <c r="S226" s="138">
        <v>0</v>
      </c>
      <c r="T226" s="139">
        <f>S226*H226</f>
        <v>0</v>
      </c>
      <c r="AR226" s="140" t="s">
        <v>232</v>
      </c>
      <c r="AT226" s="140" t="s">
        <v>227</v>
      </c>
      <c r="AU226" s="140" t="s">
        <v>233</v>
      </c>
      <c r="AY226" s="18" t="s">
        <v>223</v>
      </c>
      <c r="BE226" s="141">
        <f>IF(N226="základní",J226,0)</f>
        <v>0</v>
      </c>
      <c r="BF226" s="141">
        <f>IF(N226="snížená",J226,0)</f>
        <v>0</v>
      </c>
      <c r="BG226" s="141">
        <f>IF(N226="zákl. přenesená",J226,0)</f>
        <v>0</v>
      </c>
      <c r="BH226" s="141">
        <f>IF(N226="sníž. přenesená",J226,0)</f>
        <v>0</v>
      </c>
      <c r="BI226" s="141">
        <f>IF(N226="nulová",J226,0)</f>
        <v>0</v>
      </c>
      <c r="BJ226" s="18" t="s">
        <v>84</v>
      </c>
      <c r="BK226" s="141">
        <f>ROUND(I226*H226,2)</f>
        <v>0</v>
      </c>
      <c r="BL226" s="18" t="s">
        <v>232</v>
      </c>
      <c r="BM226" s="140" t="s">
        <v>1288</v>
      </c>
    </row>
    <row r="227" spans="2:65" s="1" customFormat="1" ht="11.25">
      <c r="B227" s="34"/>
      <c r="D227" s="163" t="s">
        <v>274</v>
      </c>
      <c r="F227" s="164" t="s">
        <v>1289</v>
      </c>
      <c r="I227" s="165"/>
      <c r="L227" s="34"/>
      <c r="M227" s="166"/>
      <c r="T227" s="55"/>
      <c r="AT227" s="18" t="s">
        <v>274</v>
      </c>
      <c r="AU227" s="18" t="s">
        <v>233</v>
      </c>
    </row>
    <row r="228" spans="2:65" s="1" customFormat="1" ht="37.9" customHeight="1">
      <c r="B228" s="34"/>
      <c r="C228" s="174" t="s">
        <v>421</v>
      </c>
      <c r="D228" s="174" t="s">
        <v>314</v>
      </c>
      <c r="E228" s="175" t="s">
        <v>1290</v>
      </c>
      <c r="F228" s="176" t="s">
        <v>1291</v>
      </c>
      <c r="G228" s="177" t="s">
        <v>230</v>
      </c>
      <c r="H228" s="178">
        <v>1</v>
      </c>
      <c r="I228" s="179"/>
      <c r="J228" s="180">
        <f>ROUND(I228*H228,2)</f>
        <v>0</v>
      </c>
      <c r="K228" s="176" t="s">
        <v>231</v>
      </c>
      <c r="L228" s="181"/>
      <c r="M228" s="182" t="s">
        <v>19</v>
      </c>
      <c r="N228" s="183" t="s">
        <v>47</v>
      </c>
      <c r="P228" s="138">
        <f>O228*H228</f>
        <v>0</v>
      </c>
      <c r="Q228" s="138">
        <v>0</v>
      </c>
      <c r="R228" s="138">
        <f>Q228*H228</f>
        <v>0</v>
      </c>
      <c r="S228" s="138">
        <v>0</v>
      </c>
      <c r="T228" s="139">
        <f>S228*H228</f>
        <v>0</v>
      </c>
      <c r="AR228" s="140" t="s">
        <v>268</v>
      </c>
      <c r="AT228" s="140" t="s">
        <v>314</v>
      </c>
      <c r="AU228" s="140" t="s">
        <v>233</v>
      </c>
      <c r="AY228" s="18" t="s">
        <v>223</v>
      </c>
      <c r="BE228" s="141">
        <f>IF(N228="základní",J228,0)</f>
        <v>0</v>
      </c>
      <c r="BF228" s="141">
        <f>IF(N228="snížená",J228,0)</f>
        <v>0</v>
      </c>
      <c r="BG228" s="141">
        <f>IF(N228="zákl. přenesená",J228,0)</f>
        <v>0</v>
      </c>
      <c r="BH228" s="141">
        <f>IF(N228="sníž. přenesená",J228,0)</f>
        <v>0</v>
      </c>
      <c r="BI228" s="141">
        <f>IF(N228="nulová",J228,0)</f>
        <v>0</v>
      </c>
      <c r="BJ228" s="18" t="s">
        <v>84</v>
      </c>
      <c r="BK228" s="141">
        <f>ROUND(I228*H228,2)</f>
        <v>0</v>
      </c>
      <c r="BL228" s="18" t="s">
        <v>232</v>
      </c>
      <c r="BM228" s="140" t="s">
        <v>1292</v>
      </c>
    </row>
    <row r="229" spans="2:65" s="11" customFormat="1" ht="22.9" customHeight="1">
      <c r="B229" s="117"/>
      <c r="D229" s="118" t="s">
        <v>75</v>
      </c>
      <c r="E229" s="127" t="s">
        <v>244</v>
      </c>
      <c r="F229" s="127" t="s">
        <v>358</v>
      </c>
      <c r="I229" s="120"/>
      <c r="J229" s="128">
        <f>BK229</f>
        <v>0</v>
      </c>
      <c r="L229" s="117"/>
      <c r="M229" s="122"/>
      <c r="P229" s="123">
        <f>P230+P271+P284+P291+P330</f>
        <v>0</v>
      </c>
      <c r="R229" s="123">
        <f>R230+R271+R284+R291+R330</f>
        <v>1639.363996</v>
      </c>
      <c r="T229" s="124">
        <f>T230+T271+T284+T291+T330</f>
        <v>0</v>
      </c>
      <c r="AR229" s="118" t="s">
        <v>84</v>
      </c>
      <c r="AT229" s="125" t="s">
        <v>75</v>
      </c>
      <c r="AU229" s="125" t="s">
        <v>84</v>
      </c>
      <c r="AY229" s="118" t="s">
        <v>223</v>
      </c>
      <c r="BK229" s="126">
        <f>BK230+BK271+BK284+BK291+BK330</f>
        <v>0</v>
      </c>
    </row>
    <row r="230" spans="2:65" s="11" customFormat="1" ht="20.85" customHeight="1">
      <c r="B230" s="117"/>
      <c r="D230" s="118" t="s">
        <v>75</v>
      </c>
      <c r="E230" s="127" t="s">
        <v>359</v>
      </c>
      <c r="F230" s="127" t="s">
        <v>360</v>
      </c>
      <c r="I230" s="120"/>
      <c r="J230" s="128">
        <f>BK230</f>
        <v>0</v>
      </c>
      <c r="L230" s="117"/>
      <c r="M230" s="122"/>
      <c r="P230" s="123">
        <f>SUM(P231:P270)</f>
        <v>0</v>
      </c>
      <c r="R230" s="123">
        <f>SUM(R231:R270)</f>
        <v>0</v>
      </c>
      <c r="T230" s="124">
        <f>SUM(T231:T270)</f>
        <v>0</v>
      </c>
      <c r="AR230" s="118" t="s">
        <v>84</v>
      </c>
      <c r="AT230" s="125" t="s">
        <v>75</v>
      </c>
      <c r="AU230" s="125" t="s">
        <v>87</v>
      </c>
      <c r="AY230" s="118" t="s">
        <v>223</v>
      </c>
      <c r="BK230" s="126">
        <f>SUM(BK231:BK270)</f>
        <v>0</v>
      </c>
    </row>
    <row r="231" spans="2:65" s="1" customFormat="1" ht="33" customHeight="1">
      <c r="B231" s="34"/>
      <c r="C231" s="129" t="s">
        <v>426</v>
      </c>
      <c r="D231" s="129" t="s">
        <v>227</v>
      </c>
      <c r="E231" s="130" t="s">
        <v>362</v>
      </c>
      <c r="F231" s="131" t="s">
        <v>363</v>
      </c>
      <c r="G231" s="132" t="s">
        <v>271</v>
      </c>
      <c r="H231" s="133">
        <v>6062.2650000000003</v>
      </c>
      <c r="I231" s="134"/>
      <c r="J231" s="135">
        <f>ROUND(I231*H231,2)</f>
        <v>0</v>
      </c>
      <c r="K231" s="131" t="s">
        <v>272</v>
      </c>
      <c r="L231" s="34"/>
      <c r="M231" s="136" t="s">
        <v>19</v>
      </c>
      <c r="N231" s="137" t="s">
        <v>47</v>
      </c>
      <c r="P231" s="138">
        <f>O231*H231</f>
        <v>0</v>
      </c>
      <c r="Q231" s="138">
        <v>0</v>
      </c>
      <c r="R231" s="138">
        <f>Q231*H231</f>
        <v>0</v>
      </c>
      <c r="S231" s="138">
        <v>0</v>
      </c>
      <c r="T231" s="139">
        <f>S231*H231</f>
        <v>0</v>
      </c>
      <c r="AR231" s="140" t="s">
        <v>232</v>
      </c>
      <c r="AT231" s="140" t="s">
        <v>227</v>
      </c>
      <c r="AU231" s="140" t="s">
        <v>233</v>
      </c>
      <c r="AY231" s="18" t="s">
        <v>223</v>
      </c>
      <c r="BE231" s="141">
        <f>IF(N231="základní",J231,0)</f>
        <v>0</v>
      </c>
      <c r="BF231" s="141">
        <f>IF(N231="snížená",J231,0)</f>
        <v>0</v>
      </c>
      <c r="BG231" s="141">
        <f>IF(N231="zákl. přenesená",J231,0)</f>
        <v>0</v>
      </c>
      <c r="BH231" s="141">
        <f>IF(N231="sníž. přenesená",J231,0)</f>
        <v>0</v>
      </c>
      <c r="BI231" s="141">
        <f>IF(N231="nulová",J231,0)</f>
        <v>0</v>
      </c>
      <c r="BJ231" s="18" t="s">
        <v>84</v>
      </c>
      <c r="BK231" s="141">
        <f>ROUND(I231*H231,2)</f>
        <v>0</v>
      </c>
      <c r="BL231" s="18" t="s">
        <v>232</v>
      </c>
      <c r="BM231" s="140" t="s">
        <v>1293</v>
      </c>
    </row>
    <row r="232" spans="2:65" s="1" customFormat="1" ht="11.25">
      <c r="B232" s="34"/>
      <c r="D232" s="163" t="s">
        <v>274</v>
      </c>
      <c r="F232" s="164" t="s">
        <v>365</v>
      </c>
      <c r="I232" s="165"/>
      <c r="L232" s="34"/>
      <c r="M232" s="166"/>
      <c r="T232" s="55"/>
      <c r="AT232" s="18" t="s">
        <v>274</v>
      </c>
      <c r="AU232" s="18" t="s">
        <v>233</v>
      </c>
    </row>
    <row r="233" spans="2:65" s="12" customFormat="1" ht="11.25">
      <c r="B233" s="142"/>
      <c r="D233" s="143" t="s">
        <v>249</v>
      </c>
      <c r="E233" s="144" t="s">
        <v>19</v>
      </c>
      <c r="F233" s="145" t="s">
        <v>366</v>
      </c>
      <c r="H233" s="144" t="s">
        <v>19</v>
      </c>
      <c r="I233" s="146"/>
      <c r="L233" s="142"/>
      <c r="M233" s="147"/>
      <c r="T233" s="148"/>
      <c r="AT233" s="144" t="s">
        <v>249</v>
      </c>
      <c r="AU233" s="144" t="s">
        <v>233</v>
      </c>
      <c r="AV233" s="12" t="s">
        <v>84</v>
      </c>
      <c r="AW233" s="12" t="s">
        <v>37</v>
      </c>
      <c r="AX233" s="12" t="s">
        <v>76</v>
      </c>
      <c r="AY233" s="144" t="s">
        <v>223</v>
      </c>
    </row>
    <row r="234" spans="2:65" s="13" customFormat="1" ht="11.25">
      <c r="B234" s="149"/>
      <c r="D234" s="143" t="s">
        <v>249</v>
      </c>
      <c r="E234" s="150" t="s">
        <v>19</v>
      </c>
      <c r="F234" s="151" t="s">
        <v>1294</v>
      </c>
      <c r="H234" s="152">
        <v>836.94</v>
      </c>
      <c r="I234" s="153"/>
      <c r="L234" s="149"/>
      <c r="M234" s="154"/>
      <c r="T234" s="155"/>
      <c r="AT234" s="150" t="s">
        <v>249</v>
      </c>
      <c r="AU234" s="150" t="s">
        <v>233</v>
      </c>
      <c r="AV234" s="13" t="s">
        <v>87</v>
      </c>
      <c r="AW234" s="13" t="s">
        <v>37</v>
      </c>
      <c r="AX234" s="13" t="s">
        <v>76</v>
      </c>
      <c r="AY234" s="150" t="s">
        <v>223</v>
      </c>
    </row>
    <row r="235" spans="2:65" s="13" customFormat="1" ht="11.25">
      <c r="B235" s="149"/>
      <c r="D235" s="143" t="s">
        <v>249</v>
      </c>
      <c r="E235" s="150" t="s">
        <v>19</v>
      </c>
      <c r="F235" s="151" t="s">
        <v>1295</v>
      </c>
      <c r="H235" s="152">
        <v>420.13499999999999</v>
      </c>
      <c r="I235" s="153"/>
      <c r="L235" s="149"/>
      <c r="M235" s="154"/>
      <c r="T235" s="155"/>
      <c r="AT235" s="150" t="s">
        <v>249</v>
      </c>
      <c r="AU235" s="150" t="s">
        <v>233</v>
      </c>
      <c r="AV235" s="13" t="s">
        <v>87</v>
      </c>
      <c r="AW235" s="13" t="s">
        <v>37</v>
      </c>
      <c r="AX235" s="13" t="s">
        <v>76</v>
      </c>
      <c r="AY235" s="150" t="s">
        <v>223</v>
      </c>
    </row>
    <row r="236" spans="2:65" s="13" customFormat="1" ht="11.25">
      <c r="B236" s="149"/>
      <c r="D236" s="143" t="s">
        <v>249</v>
      </c>
      <c r="E236" s="150" t="s">
        <v>19</v>
      </c>
      <c r="F236" s="151" t="s">
        <v>1296</v>
      </c>
      <c r="H236" s="152">
        <v>630.48</v>
      </c>
      <c r="I236" s="153"/>
      <c r="L236" s="149"/>
      <c r="M236" s="154"/>
      <c r="T236" s="155"/>
      <c r="AT236" s="150" t="s">
        <v>249</v>
      </c>
      <c r="AU236" s="150" t="s">
        <v>233</v>
      </c>
      <c r="AV236" s="13" t="s">
        <v>87</v>
      </c>
      <c r="AW236" s="13" t="s">
        <v>37</v>
      </c>
      <c r="AX236" s="13" t="s">
        <v>76</v>
      </c>
      <c r="AY236" s="150" t="s">
        <v>223</v>
      </c>
    </row>
    <row r="237" spans="2:65" s="13" customFormat="1" ht="11.25">
      <c r="B237" s="149"/>
      <c r="D237" s="143" t="s">
        <v>249</v>
      </c>
      <c r="E237" s="150" t="s">
        <v>19</v>
      </c>
      <c r="F237" s="151" t="s">
        <v>1297</v>
      </c>
      <c r="H237" s="152">
        <v>4174.71</v>
      </c>
      <c r="I237" s="153"/>
      <c r="L237" s="149"/>
      <c r="M237" s="154"/>
      <c r="T237" s="155"/>
      <c r="AT237" s="150" t="s">
        <v>249</v>
      </c>
      <c r="AU237" s="150" t="s">
        <v>233</v>
      </c>
      <c r="AV237" s="13" t="s">
        <v>87</v>
      </c>
      <c r="AW237" s="13" t="s">
        <v>37</v>
      </c>
      <c r="AX237" s="13" t="s">
        <v>76</v>
      </c>
      <c r="AY237" s="150" t="s">
        <v>223</v>
      </c>
    </row>
    <row r="238" spans="2:65" s="14" customFormat="1" ht="11.25">
      <c r="B238" s="156"/>
      <c r="D238" s="143" t="s">
        <v>249</v>
      </c>
      <c r="E238" s="157" t="s">
        <v>19</v>
      </c>
      <c r="F238" s="158" t="s">
        <v>253</v>
      </c>
      <c r="H238" s="159">
        <v>6062.2650000000003</v>
      </c>
      <c r="I238" s="160"/>
      <c r="L238" s="156"/>
      <c r="M238" s="161"/>
      <c r="T238" s="162"/>
      <c r="AT238" s="157" t="s">
        <v>249</v>
      </c>
      <c r="AU238" s="157" t="s">
        <v>233</v>
      </c>
      <c r="AV238" s="14" t="s">
        <v>232</v>
      </c>
      <c r="AW238" s="14" t="s">
        <v>37</v>
      </c>
      <c r="AX238" s="14" t="s">
        <v>84</v>
      </c>
      <c r="AY238" s="157" t="s">
        <v>223</v>
      </c>
    </row>
    <row r="239" spans="2:65" s="1" customFormat="1" ht="33" customHeight="1">
      <c r="B239" s="34"/>
      <c r="C239" s="129" t="s">
        <v>433</v>
      </c>
      <c r="D239" s="129" t="s">
        <v>227</v>
      </c>
      <c r="E239" s="130" t="s">
        <v>370</v>
      </c>
      <c r="F239" s="131" t="s">
        <v>371</v>
      </c>
      <c r="G239" s="132" t="s">
        <v>271</v>
      </c>
      <c r="H239" s="133">
        <v>67.709999999999994</v>
      </c>
      <c r="I239" s="134"/>
      <c r="J239" s="135">
        <f>ROUND(I239*H239,2)</f>
        <v>0</v>
      </c>
      <c r="K239" s="131" t="s">
        <v>272</v>
      </c>
      <c r="L239" s="34"/>
      <c r="M239" s="136" t="s">
        <v>19</v>
      </c>
      <c r="N239" s="137" t="s">
        <v>47</v>
      </c>
      <c r="P239" s="138">
        <f>O239*H239</f>
        <v>0</v>
      </c>
      <c r="Q239" s="138">
        <v>0</v>
      </c>
      <c r="R239" s="138">
        <f>Q239*H239</f>
        <v>0</v>
      </c>
      <c r="S239" s="138">
        <v>0</v>
      </c>
      <c r="T239" s="139">
        <f>S239*H239</f>
        <v>0</v>
      </c>
      <c r="AR239" s="140" t="s">
        <v>232</v>
      </c>
      <c r="AT239" s="140" t="s">
        <v>227</v>
      </c>
      <c r="AU239" s="140" t="s">
        <v>233</v>
      </c>
      <c r="AY239" s="18" t="s">
        <v>223</v>
      </c>
      <c r="BE239" s="141">
        <f>IF(N239="základní",J239,0)</f>
        <v>0</v>
      </c>
      <c r="BF239" s="141">
        <f>IF(N239="snížená",J239,0)</f>
        <v>0</v>
      </c>
      <c r="BG239" s="141">
        <f>IF(N239="zákl. přenesená",J239,0)</f>
        <v>0</v>
      </c>
      <c r="BH239" s="141">
        <f>IF(N239="sníž. přenesená",J239,0)</f>
        <v>0</v>
      </c>
      <c r="BI239" s="141">
        <f>IF(N239="nulová",J239,0)</f>
        <v>0</v>
      </c>
      <c r="BJ239" s="18" t="s">
        <v>84</v>
      </c>
      <c r="BK239" s="141">
        <f>ROUND(I239*H239,2)</f>
        <v>0</v>
      </c>
      <c r="BL239" s="18" t="s">
        <v>232</v>
      </c>
      <c r="BM239" s="140" t="s">
        <v>1298</v>
      </c>
    </row>
    <row r="240" spans="2:65" s="1" customFormat="1" ht="11.25">
      <c r="B240" s="34"/>
      <c r="D240" s="163" t="s">
        <v>274</v>
      </c>
      <c r="F240" s="164" t="s">
        <v>373</v>
      </c>
      <c r="I240" s="165"/>
      <c r="L240" s="34"/>
      <c r="M240" s="166"/>
      <c r="T240" s="55"/>
      <c r="AT240" s="18" t="s">
        <v>274</v>
      </c>
      <c r="AU240" s="18" t="s">
        <v>233</v>
      </c>
    </row>
    <row r="241" spans="2:65" s="12" customFormat="1" ht="11.25">
      <c r="B241" s="142"/>
      <c r="D241" s="143" t="s">
        <v>249</v>
      </c>
      <c r="E241" s="144" t="s">
        <v>19</v>
      </c>
      <c r="F241" s="145" t="s">
        <v>366</v>
      </c>
      <c r="H241" s="144" t="s">
        <v>19</v>
      </c>
      <c r="I241" s="146"/>
      <c r="L241" s="142"/>
      <c r="M241" s="147"/>
      <c r="T241" s="148"/>
      <c r="AT241" s="144" t="s">
        <v>249</v>
      </c>
      <c r="AU241" s="144" t="s">
        <v>233</v>
      </c>
      <c r="AV241" s="12" t="s">
        <v>84</v>
      </c>
      <c r="AW241" s="12" t="s">
        <v>37</v>
      </c>
      <c r="AX241" s="12" t="s">
        <v>76</v>
      </c>
      <c r="AY241" s="144" t="s">
        <v>223</v>
      </c>
    </row>
    <row r="242" spans="2:65" s="13" customFormat="1" ht="11.25">
      <c r="B242" s="149"/>
      <c r="D242" s="143" t="s">
        <v>249</v>
      </c>
      <c r="E242" s="150" t="s">
        <v>19</v>
      </c>
      <c r="F242" s="151" t="s">
        <v>1299</v>
      </c>
      <c r="H242" s="152">
        <v>67.709999999999994</v>
      </c>
      <c r="I242" s="153"/>
      <c r="L242" s="149"/>
      <c r="M242" s="154"/>
      <c r="T242" s="155"/>
      <c r="AT242" s="150" t="s">
        <v>249</v>
      </c>
      <c r="AU242" s="150" t="s">
        <v>233</v>
      </c>
      <c r="AV242" s="13" t="s">
        <v>87</v>
      </c>
      <c r="AW242" s="13" t="s">
        <v>37</v>
      </c>
      <c r="AX242" s="13" t="s">
        <v>84</v>
      </c>
      <c r="AY242" s="150" t="s">
        <v>223</v>
      </c>
    </row>
    <row r="243" spans="2:65" s="1" customFormat="1" ht="33" customHeight="1">
      <c r="B243" s="34"/>
      <c r="C243" s="129" t="s">
        <v>439</v>
      </c>
      <c r="D243" s="129" t="s">
        <v>227</v>
      </c>
      <c r="E243" s="130" t="s">
        <v>841</v>
      </c>
      <c r="F243" s="131" t="s">
        <v>842</v>
      </c>
      <c r="G243" s="132" t="s">
        <v>271</v>
      </c>
      <c r="H243" s="133">
        <v>2145.17</v>
      </c>
      <c r="I243" s="134"/>
      <c r="J243" s="135">
        <f>ROUND(I243*H243,2)</f>
        <v>0</v>
      </c>
      <c r="K243" s="131" t="s">
        <v>272</v>
      </c>
      <c r="L243" s="34"/>
      <c r="M243" s="136" t="s">
        <v>19</v>
      </c>
      <c r="N243" s="137" t="s">
        <v>47</v>
      </c>
      <c r="P243" s="138">
        <f>O243*H243</f>
        <v>0</v>
      </c>
      <c r="Q243" s="138">
        <v>0</v>
      </c>
      <c r="R243" s="138">
        <f>Q243*H243</f>
        <v>0</v>
      </c>
      <c r="S243" s="138">
        <v>0</v>
      </c>
      <c r="T243" s="139">
        <f>S243*H243</f>
        <v>0</v>
      </c>
      <c r="AR243" s="140" t="s">
        <v>232</v>
      </c>
      <c r="AT243" s="140" t="s">
        <v>227</v>
      </c>
      <c r="AU243" s="140" t="s">
        <v>233</v>
      </c>
      <c r="AY243" s="18" t="s">
        <v>223</v>
      </c>
      <c r="BE243" s="141">
        <f>IF(N243="základní",J243,0)</f>
        <v>0</v>
      </c>
      <c r="BF243" s="141">
        <f>IF(N243="snížená",J243,0)</f>
        <v>0</v>
      </c>
      <c r="BG243" s="141">
        <f>IF(N243="zákl. přenesená",J243,0)</f>
        <v>0</v>
      </c>
      <c r="BH243" s="141">
        <f>IF(N243="sníž. přenesená",J243,0)</f>
        <v>0</v>
      </c>
      <c r="BI243" s="141">
        <f>IF(N243="nulová",J243,0)</f>
        <v>0</v>
      </c>
      <c r="BJ243" s="18" t="s">
        <v>84</v>
      </c>
      <c r="BK243" s="141">
        <f>ROUND(I243*H243,2)</f>
        <v>0</v>
      </c>
      <c r="BL243" s="18" t="s">
        <v>232</v>
      </c>
      <c r="BM243" s="140" t="s">
        <v>1300</v>
      </c>
    </row>
    <row r="244" spans="2:65" s="1" customFormat="1" ht="11.25">
      <c r="B244" s="34"/>
      <c r="D244" s="163" t="s">
        <v>274</v>
      </c>
      <c r="F244" s="164" t="s">
        <v>844</v>
      </c>
      <c r="I244" s="165"/>
      <c r="L244" s="34"/>
      <c r="M244" s="166"/>
      <c r="T244" s="55"/>
      <c r="AT244" s="18" t="s">
        <v>274</v>
      </c>
      <c r="AU244" s="18" t="s">
        <v>233</v>
      </c>
    </row>
    <row r="245" spans="2:65" s="12" customFormat="1" ht="11.25">
      <c r="B245" s="142"/>
      <c r="D245" s="143" t="s">
        <v>249</v>
      </c>
      <c r="E245" s="144" t="s">
        <v>19</v>
      </c>
      <c r="F245" s="145" t="s">
        <v>387</v>
      </c>
      <c r="H245" s="144" t="s">
        <v>19</v>
      </c>
      <c r="I245" s="146"/>
      <c r="L245" s="142"/>
      <c r="M245" s="147"/>
      <c r="T245" s="148"/>
      <c r="AT245" s="144" t="s">
        <v>249</v>
      </c>
      <c r="AU245" s="144" t="s">
        <v>233</v>
      </c>
      <c r="AV245" s="12" t="s">
        <v>84</v>
      </c>
      <c r="AW245" s="12" t="s">
        <v>37</v>
      </c>
      <c r="AX245" s="12" t="s">
        <v>76</v>
      </c>
      <c r="AY245" s="144" t="s">
        <v>223</v>
      </c>
    </row>
    <row r="246" spans="2:65" s="13" customFormat="1" ht="11.25">
      <c r="B246" s="149"/>
      <c r="D246" s="143" t="s">
        <v>249</v>
      </c>
      <c r="E246" s="150" t="s">
        <v>19</v>
      </c>
      <c r="F246" s="151" t="s">
        <v>1161</v>
      </c>
      <c r="H246" s="152">
        <v>889.72</v>
      </c>
      <c r="I246" s="153"/>
      <c r="L246" s="149"/>
      <c r="M246" s="154"/>
      <c r="T246" s="155"/>
      <c r="AT246" s="150" t="s">
        <v>249</v>
      </c>
      <c r="AU246" s="150" t="s">
        <v>233</v>
      </c>
      <c r="AV246" s="13" t="s">
        <v>87</v>
      </c>
      <c r="AW246" s="13" t="s">
        <v>37</v>
      </c>
      <c r="AX246" s="13" t="s">
        <v>76</v>
      </c>
      <c r="AY246" s="150" t="s">
        <v>223</v>
      </c>
    </row>
    <row r="247" spans="2:65" s="13" customFormat="1" ht="11.25">
      <c r="B247" s="149"/>
      <c r="D247" s="143" t="s">
        <v>249</v>
      </c>
      <c r="E247" s="150" t="s">
        <v>19</v>
      </c>
      <c r="F247" s="151" t="s">
        <v>1162</v>
      </c>
      <c r="H247" s="152">
        <v>446.63</v>
      </c>
      <c r="I247" s="153"/>
      <c r="L247" s="149"/>
      <c r="M247" s="154"/>
      <c r="T247" s="155"/>
      <c r="AT247" s="150" t="s">
        <v>249</v>
      </c>
      <c r="AU247" s="150" t="s">
        <v>233</v>
      </c>
      <c r="AV247" s="13" t="s">
        <v>87</v>
      </c>
      <c r="AW247" s="13" t="s">
        <v>37</v>
      </c>
      <c r="AX247" s="13" t="s">
        <v>76</v>
      </c>
      <c r="AY247" s="150" t="s">
        <v>223</v>
      </c>
    </row>
    <row r="248" spans="2:65" s="13" customFormat="1" ht="11.25">
      <c r="B248" s="149"/>
      <c r="D248" s="143" t="s">
        <v>249</v>
      </c>
      <c r="E248" s="150" t="s">
        <v>19</v>
      </c>
      <c r="F248" s="151" t="s">
        <v>1163</v>
      </c>
      <c r="H248" s="152">
        <v>670.24</v>
      </c>
      <c r="I248" s="153"/>
      <c r="L248" s="149"/>
      <c r="M248" s="154"/>
      <c r="T248" s="155"/>
      <c r="AT248" s="150" t="s">
        <v>249</v>
      </c>
      <c r="AU248" s="150" t="s">
        <v>233</v>
      </c>
      <c r="AV248" s="13" t="s">
        <v>87</v>
      </c>
      <c r="AW248" s="13" t="s">
        <v>37</v>
      </c>
      <c r="AX248" s="13" t="s">
        <v>76</v>
      </c>
      <c r="AY248" s="150" t="s">
        <v>223</v>
      </c>
    </row>
    <row r="249" spans="2:65" s="13" customFormat="1" ht="11.25">
      <c r="B249" s="149"/>
      <c r="D249" s="143" t="s">
        <v>249</v>
      </c>
      <c r="E249" s="150" t="s">
        <v>19</v>
      </c>
      <c r="F249" s="151" t="s">
        <v>1165</v>
      </c>
      <c r="H249" s="152">
        <v>71.98</v>
      </c>
      <c r="I249" s="153"/>
      <c r="L249" s="149"/>
      <c r="M249" s="154"/>
      <c r="T249" s="155"/>
      <c r="AT249" s="150" t="s">
        <v>249</v>
      </c>
      <c r="AU249" s="150" t="s">
        <v>233</v>
      </c>
      <c r="AV249" s="13" t="s">
        <v>87</v>
      </c>
      <c r="AW249" s="13" t="s">
        <v>37</v>
      </c>
      <c r="AX249" s="13" t="s">
        <v>76</v>
      </c>
      <c r="AY249" s="150" t="s">
        <v>223</v>
      </c>
    </row>
    <row r="250" spans="2:65" s="13" customFormat="1" ht="11.25">
      <c r="B250" s="149"/>
      <c r="D250" s="143" t="s">
        <v>249</v>
      </c>
      <c r="E250" s="150" t="s">
        <v>19</v>
      </c>
      <c r="F250" s="151" t="s">
        <v>1166</v>
      </c>
      <c r="H250" s="152">
        <v>66.599999999999994</v>
      </c>
      <c r="I250" s="153"/>
      <c r="L250" s="149"/>
      <c r="M250" s="154"/>
      <c r="T250" s="155"/>
      <c r="AT250" s="150" t="s">
        <v>249</v>
      </c>
      <c r="AU250" s="150" t="s">
        <v>233</v>
      </c>
      <c r="AV250" s="13" t="s">
        <v>87</v>
      </c>
      <c r="AW250" s="13" t="s">
        <v>37</v>
      </c>
      <c r="AX250" s="13" t="s">
        <v>76</v>
      </c>
      <c r="AY250" s="150" t="s">
        <v>223</v>
      </c>
    </row>
    <row r="251" spans="2:65" s="14" customFormat="1" ht="11.25">
      <c r="B251" s="156"/>
      <c r="D251" s="143" t="s">
        <v>249</v>
      </c>
      <c r="E251" s="157" t="s">
        <v>19</v>
      </c>
      <c r="F251" s="158" t="s">
        <v>253</v>
      </c>
      <c r="H251" s="159">
        <v>2145.17</v>
      </c>
      <c r="I251" s="160"/>
      <c r="L251" s="156"/>
      <c r="M251" s="161"/>
      <c r="T251" s="162"/>
      <c r="AT251" s="157" t="s">
        <v>249</v>
      </c>
      <c r="AU251" s="157" t="s">
        <v>233</v>
      </c>
      <c r="AV251" s="14" t="s">
        <v>232</v>
      </c>
      <c r="AW251" s="14" t="s">
        <v>37</v>
      </c>
      <c r="AX251" s="14" t="s">
        <v>84</v>
      </c>
      <c r="AY251" s="157" t="s">
        <v>223</v>
      </c>
    </row>
    <row r="252" spans="2:65" s="1" customFormat="1" ht="37.9" customHeight="1">
      <c r="B252" s="34"/>
      <c r="C252" s="129" t="s">
        <v>446</v>
      </c>
      <c r="D252" s="129" t="s">
        <v>227</v>
      </c>
      <c r="E252" s="130" t="s">
        <v>392</v>
      </c>
      <c r="F252" s="131" t="s">
        <v>393</v>
      </c>
      <c r="G252" s="132" t="s">
        <v>271</v>
      </c>
      <c r="H252" s="133">
        <v>1785.5250000000001</v>
      </c>
      <c r="I252" s="134"/>
      <c r="J252" s="135">
        <f>ROUND(I252*H252,2)</f>
        <v>0</v>
      </c>
      <c r="K252" s="131" t="s">
        <v>272</v>
      </c>
      <c r="L252" s="34"/>
      <c r="M252" s="136" t="s">
        <v>19</v>
      </c>
      <c r="N252" s="137" t="s">
        <v>47</v>
      </c>
      <c r="P252" s="138">
        <f>O252*H252</f>
        <v>0</v>
      </c>
      <c r="Q252" s="138">
        <v>0</v>
      </c>
      <c r="R252" s="138">
        <f>Q252*H252</f>
        <v>0</v>
      </c>
      <c r="S252" s="138">
        <v>0</v>
      </c>
      <c r="T252" s="139">
        <f>S252*H252</f>
        <v>0</v>
      </c>
      <c r="AR252" s="140" t="s">
        <v>232</v>
      </c>
      <c r="AT252" s="140" t="s">
        <v>227</v>
      </c>
      <c r="AU252" s="140" t="s">
        <v>233</v>
      </c>
      <c r="AY252" s="18" t="s">
        <v>223</v>
      </c>
      <c r="BE252" s="141">
        <f>IF(N252="základní",J252,0)</f>
        <v>0</v>
      </c>
      <c r="BF252" s="141">
        <f>IF(N252="snížená",J252,0)</f>
        <v>0</v>
      </c>
      <c r="BG252" s="141">
        <f>IF(N252="zákl. přenesená",J252,0)</f>
        <v>0</v>
      </c>
      <c r="BH252" s="141">
        <f>IF(N252="sníž. přenesená",J252,0)</f>
        <v>0</v>
      </c>
      <c r="BI252" s="141">
        <f>IF(N252="nulová",J252,0)</f>
        <v>0</v>
      </c>
      <c r="BJ252" s="18" t="s">
        <v>84</v>
      </c>
      <c r="BK252" s="141">
        <f>ROUND(I252*H252,2)</f>
        <v>0</v>
      </c>
      <c r="BL252" s="18" t="s">
        <v>232</v>
      </c>
      <c r="BM252" s="140" t="s">
        <v>1301</v>
      </c>
    </row>
    <row r="253" spans="2:65" s="1" customFormat="1" ht="11.25">
      <c r="B253" s="34"/>
      <c r="D253" s="163" t="s">
        <v>274</v>
      </c>
      <c r="F253" s="164" t="s">
        <v>395</v>
      </c>
      <c r="I253" s="165"/>
      <c r="L253" s="34"/>
      <c r="M253" s="166"/>
      <c r="T253" s="55"/>
      <c r="AT253" s="18" t="s">
        <v>274</v>
      </c>
      <c r="AU253" s="18" t="s">
        <v>233</v>
      </c>
    </row>
    <row r="254" spans="2:65" s="12" customFormat="1" ht="11.25">
      <c r="B254" s="142"/>
      <c r="D254" s="143" t="s">
        <v>249</v>
      </c>
      <c r="E254" s="144" t="s">
        <v>19</v>
      </c>
      <c r="F254" s="145" t="s">
        <v>366</v>
      </c>
      <c r="H254" s="144" t="s">
        <v>19</v>
      </c>
      <c r="I254" s="146"/>
      <c r="L254" s="142"/>
      <c r="M254" s="147"/>
      <c r="T254" s="148"/>
      <c r="AT254" s="144" t="s">
        <v>249</v>
      </c>
      <c r="AU254" s="144" t="s">
        <v>233</v>
      </c>
      <c r="AV254" s="12" t="s">
        <v>84</v>
      </c>
      <c r="AW254" s="12" t="s">
        <v>37</v>
      </c>
      <c r="AX254" s="12" t="s">
        <v>76</v>
      </c>
      <c r="AY254" s="144" t="s">
        <v>223</v>
      </c>
    </row>
    <row r="255" spans="2:65" s="13" customFormat="1" ht="11.25">
      <c r="B255" s="149"/>
      <c r="D255" s="143" t="s">
        <v>249</v>
      </c>
      <c r="E255" s="150" t="s">
        <v>19</v>
      </c>
      <c r="F255" s="151" t="s">
        <v>1302</v>
      </c>
      <c r="H255" s="152">
        <v>791.7</v>
      </c>
      <c r="I255" s="153"/>
      <c r="L255" s="149"/>
      <c r="M255" s="154"/>
      <c r="T255" s="155"/>
      <c r="AT255" s="150" t="s">
        <v>249</v>
      </c>
      <c r="AU255" s="150" t="s">
        <v>233</v>
      </c>
      <c r="AV255" s="13" t="s">
        <v>87</v>
      </c>
      <c r="AW255" s="13" t="s">
        <v>37</v>
      </c>
      <c r="AX255" s="13" t="s">
        <v>76</v>
      </c>
      <c r="AY255" s="150" t="s">
        <v>223</v>
      </c>
    </row>
    <row r="256" spans="2:65" s="13" customFormat="1" ht="11.25">
      <c r="B256" s="149"/>
      <c r="D256" s="143" t="s">
        <v>249</v>
      </c>
      <c r="E256" s="150" t="s">
        <v>19</v>
      </c>
      <c r="F256" s="151" t="s">
        <v>1303</v>
      </c>
      <c r="H256" s="152">
        <v>397.42500000000001</v>
      </c>
      <c r="I256" s="153"/>
      <c r="L256" s="149"/>
      <c r="M256" s="154"/>
      <c r="T256" s="155"/>
      <c r="AT256" s="150" t="s">
        <v>249</v>
      </c>
      <c r="AU256" s="150" t="s">
        <v>233</v>
      </c>
      <c r="AV256" s="13" t="s">
        <v>87</v>
      </c>
      <c r="AW256" s="13" t="s">
        <v>37</v>
      </c>
      <c r="AX256" s="13" t="s">
        <v>76</v>
      </c>
      <c r="AY256" s="150" t="s">
        <v>223</v>
      </c>
    </row>
    <row r="257" spans="2:65" s="13" customFormat="1" ht="11.25">
      <c r="B257" s="149"/>
      <c r="D257" s="143" t="s">
        <v>249</v>
      </c>
      <c r="E257" s="150" t="s">
        <v>19</v>
      </c>
      <c r="F257" s="151" t="s">
        <v>1304</v>
      </c>
      <c r="H257" s="152">
        <v>596.4</v>
      </c>
      <c r="I257" s="153"/>
      <c r="L257" s="149"/>
      <c r="M257" s="154"/>
      <c r="T257" s="155"/>
      <c r="AT257" s="150" t="s">
        <v>249</v>
      </c>
      <c r="AU257" s="150" t="s">
        <v>233</v>
      </c>
      <c r="AV257" s="13" t="s">
        <v>87</v>
      </c>
      <c r="AW257" s="13" t="s">
        <v>37</v>
      </c>
      <c r="AX257" s="13" t="s">
        <v>76</v>
      </c>
      <c r="AY257" s="150" t="s">
        <v>223</v>
      </c>
    </row>
    <row r="258" spans="2:65" s="14" customFormat="1" ht="11.25">
      <c r="B258" s="156"/>
      <c r="D258" s="143" t="s">
        <v>249</v>
      </c>
      <c r="E258" s="157" t="s">
        <v>19</v>
      </c>
      <c r="F258" s="158" t="s">
        <v>253</v>
      </c>
      <c r="H258" s="159">
        <v>1785.5250000000001</v>
      </c>
      <c r="I258" s="160"/>
      <c r="L258" s="156"/>
      <c r="M258" s="161"/>
      <c r="T258" s="162"/>
      <c r="AT258" s="157" t="s">
        <v>249</v>
      </c>
      <c r="AU258" s="157" t="s">
        <v>233</v>
      </c>
      <c r="AV258" s="14" t="s">
        <v>232</v>
      </c>
      <c r="AW258" s="14" t="s">
        <v>37</v>
      </c>
      <c r="AX258" s="14" t="s">
        <v>84</v>
      </c>
      <c r="AY258" s="157" t="s">
        <v>223</v>
      </c>
    </row>
    <row r="259" spans="2:65" s="1" customFormat="1" ht="37.9" customHeight="1">
      <c r="B259" s="34"/>
      <c r="C259" s="129" t="s">
        <v>452</v>
      </c>
      <c r="D259" s="129" t="s">
        <v>227</v>
      </c>
      <c r="E259" s="130" t="s">
        <v>1305</v>
      </c>
      <c r="F259" s="131" t="s">
        <v>1306</v>
      </c>
      <c r="G259" s="132" t="s">
        <v>271</v>
      </c>
      <c r="H259" s="133">
        <v>64.05</v>
      </c>
      <c r="I259" s="134"/>
      <c r="J259" s="135">
        <f>ROUND(I259*H259,2)</f>
        <v>0</v>
      </c>
      <c r="K259" s="131" t="s">
        <v>272</v>
      </c>
      <c r="L259" s="34"/>
      <c r="M259" s="136" t="s">
        <v>19</v>
      </c>
      <c r="N259" s="137" t="s">
        <v>47</v>
      </c>
      <c r="P259" s="138">
        <f>O259*H259</f>
        <v>0</v>
      </c>
      <c r="Q259" s="138">
        <v>0</v>
      </c>
      <c r="R259" s="138">
        <f>Q259*H259</f>
        <v>0</v>
      </c>
      <c r="S259" s="138">
        <v>0</v>
      </c>
      <c r="T259" s="139">
        <f>S259*H259</f>
        <v>0</v>
      </c>
      <c r="AR259" s="140" t="s">
        <v>232</v>
      </c>
      <c r="AT259" s="140" t="s">
        <v>227</v>
      </c>
      <c r="AU259" s="140" t="s">
        <v>233</v>
      </c>
      <c r="AY259" s="18" t="s">
        <v>223</v>
      </c>
      <c r="BE259" s="141">
        <f>IF(N259="základní",J259,0)</f>
        <v>0</v>
      </c>
      <c r="BF259" s="141">
        <f>IF(N259="snížená",J259,0)</f>
        <v>0</v>
      </c>
      <c r="BG259" s="141">
        <f>IF(N259="zákl. přenesená",J259,0)</f>
        <v>0</v>
      </c>
      <c r="BH259" s="141">
        <f>IF(N259="sníž. přenesená",J259,0)</f>
        <v>0</v>
      </c>
      <c r="BI259" s="141">
        <f>IF(N259="nulová",J259,0)</f>
        <v>0</v>
      </c>
      <c r="BJ259" s="18" t="s">
        <v>84</v>
      </c>
      <c r="BK259" s="141">
        <f>ROUND(I259*H259,2)</f>
        <v>0</v>
      </c>
      <c r="BL259" s="18" t="s">
        <v>232</v>
      </c>
      <c r="BM259" s="140" t="s">
        <v>1307</v>
      </c>
    </row>
    <row r="260" spans="2:65" s="1" customFormat="1" ht="11.25">
      <c r="B260" s="34"/>
      <c r="D260" s="163" t="s">
        <v>274</v>
      </c>
      <c r="F260" s="164" t="s">
        <v>1308</v>
      </c>
      <c r="I260" s="165"/>
      <c r="L260" s="34"/>
      <c r="M260" s="166"/>
      <c r="T260" s="55"/>
      <c r="AT260" s="18" t="s">
        <v>274</v>
      </c>
      <c r="AU260" s="18" t="s">
        <v>233</v>
      </c>
    </row>
    <row r="261" spans="2:65" s="12" customFormat="1" ht="11.25">
      <c r="B261" s="142"/>
      <c r="D261" s="143" t="s">
        <v>249</v>
      </c>
      <c r="E261" s="144" t="s">
        <v>19</v>
      </c>
      <c r="F261" s="145" t="s">
        <v>366</v>
      </c>
      <c r="H261" s="144" t="s">
        <v>19</v>
      </c>
      <c r="I261" s="146"/>
      <c r="L261" s="142"/>
      <c r="M261" s="147"/>
      <c r="T261" s="148"/>
      <c r="AT261" s="144" t="s">
        <v>249</v>
      </c>
      <c r="AU261" s="144" t="s">
        <v>233</v>
      </c>
      <c r="AV261" s="12" t="s">
        <v>84</v>
      </c>
      <c r="AW261" s="12" t="s">
        <v>37</v>
      </c>
      <c r="AX261" s="12" t="s">
        <v>76</v>
      </c>
      <c r="AY261" s="144" t="s">
        <v>223</v>
      </c>
    </row>
    <row r="262" spans="2:65" s="13" customFormat="1" ht="11.25">
      <c r="B262" s="149"/>
      <c r="D262" s="143" t="s">
        <v>249</v>
      </c>
      <c r="E262" s="150" t="s">
        <v>19</v>
      </c>
      <c r="F262" s="151" t="s">
        <v>1309</v>
      </c>
      <c r="H262" s="152">
        <v>64.05</v>
      </c>
      <c r="I262" s="153"/>
      <c r="L262" s="149"/>
      <c r="M262" s="154"/>
      <c r="T262" s="155"/>
      <c r="AT262" s="150" t="s">
        <v>249</v>
      </c>
      <c r="AU262" s="150" t="s">
        <v>233</v>
      </c>
      <c r="AV262" s="13" t="s">
        <v>87</v>
      </c>
      <c r="AW262" s="13" t="s">
        <v>37</v>
      </c>
      <c r="AX262" s="13" t="s">
        <v>84</v>
      </c>
      <c r="AY262" s="150" t="s">
        <v>223</v>
      </c>
    </row>
    <row r="263" spans="2:65" s="1" customFormat="1" ht="62.65" customHeight="1">
      <c r="B263" s="34"/>
      <c r="C263" s="129" t="s">
        <v>459</v>
      </c>
      <c r="D263" s="129" t="s">
        <v>227</v>
      </c>
      <c r="E263" s="130" t="s">
        <v>1310</v>
      </c>
      <c r="F263" s="131" t="s">
        <v>1311</v>
      </c>
      <c r="G263" s="132" t="s">
        <v>271</v>
      </c>
      <c r="H263" s="133">
        <v>63</v>
      </c>
      <c r="I263" s="134"/>
      <c r="J263" s="135">
        <f>ROUND(I263*H263,2)</f>
        <v>0</v>
      </c>
      <c r="K263" s="131" t="s">
        <v>272</v>
      </c>
      <c r="L263" s="34"/>
      <c r="M263" s="136" t="s">
        <v>19</v>
      </c>
      <c r="N263" s="137" t="s">
        <v>47</v>
      </c>
      <c r="P263" s="138">
        <f>O263*H263</f>
        <v>0</v>
      </c>
      <c r="Q263" s="138">
        <v>0</v>
      </c>
      <c r="R263" s="138">
        <f>Q263*H263</f>
        <v>0</v>
      </c>
      <c r="S263" s="138">
        <v>0</v>
      </c>
      <c r="T263" s="139">
        <f>S263*H263</f>
        <v>0</v>
      </c>
      <c r="AR263" s="140" t="s">
        <v>232</v>
      </c>
      <c r="AT263" s="140" t="s">
        <v>227</v>
      </c>
      <c r="AU263" s="140" t="s">
        <v>233</v>
      </c>
      <c r="AY263" s="18" t="s">
        <v>223</v>
      </c>
      <c r="BE263" s="141">
        <f>IF(N263="základní",J263,0)</f>
        <v>0</v>
      </c>
      <c r="BF263" s="141">
        <f>IF(N263="snížená",J263,0)</f>
        <v>0</v>
      </c>
      <c r="BG263" s="141">
        <f>IF(N263="zákl. přenesená",J263,0)</f>
        <v>0</v>
      </c>
      <c r="BH263" s="141">
        <f>IF(N263="sníž. přenesená",J263,0)</f>
        <v>0</v>
      </c>
      <c r="BI263" s="141">
        <f>IF(N263="nulová",J263,0)</f>
        <v>0</v>
      </c>
      <c r="BJ263" s="18" t="s">
        <v>84</v>
      </c>
      <c r="BK263" s="141">
        <f>ROUND(I263*H263,2)</f>
        <v>0</v>
      </c>
      <c r="BL263" s="18" t="s">
        <v>232</v>
      </c>
      <c r="BM263" s="140" t="s">
        <v>1312</v>
      </c>
    </row>
    <row r="264" spans="2:65" s="1" customFormat="1" ht="11.25">
      <c r="B264" s="34"/>
      <c r="D264" s="163" t="s">
        <v>274</v>
      </c>
      <c r="F264" s="164" t="s">
        <v>1313</v>
      </c>
      <c r="I264" s="165"/>
      <c r="L264" s="34"/>
      <c r="M264" s="166"/>
      <c r="T264" s="55"/>
      <c r="AT264" s="18" t="s">
        <v>274</v>
      </c>
      <c r="AU264" s="18" t="s">
        <v>233</v>
      </c>
    </row>
    <row r="265" spans="2:65" s="12" customFormat="1" ht="11.25">
      <c r="B265" s="142"/>
      <c r="D265" s="143" t="s">
        <v>249</v>
      </c>
      <c r="E265" s="144" t="s">
        <v>19</v>
      </c>
      <c r="F265" s="145" t="s">
        <v>366</v>
      </c>
      <c r="H265" s="144" t="s">
        <v>19</v>
      </c>
      <c r="I265" s="146"/>
      <c r="L265" s="142"/>
      <c r="M265" s="147"/>
      <c r="T265" s="148"/>
      <c r="AT265" s="144" t="s">
        <v>249</v>
      </c>
      <c r="AU265" s="144" t="s">
        <v>233</v>
      </c>
      <c r="AV265" s="12" t="s">
        <v>84</v>
      </c>
      <c r="AW265" s="12" t="s">
        <v>37</v>
      </c>
      <c r="AX265" s="12" t="s">
        <v>76</v>
      </c>
      <c r="AY265" s="144" t="s">
        <v>223</v>
      </c>
    </row>
    <row r="266" spans="2:65" s="13" customFormat="1" ht="11.25">
      <c r="B266" s="149"/>
      <c r="D266" s="143" t="s">
        <v>249</v>
      </c>
      <c r="E266" s="150" t="s">
        <v>19</v>
      </c>
      <c r="F266" s="151" t="s">
        <v>1314</v>
      </c>
      <c r="H266" s="152">
        <v>63</v>
      </c>
      <c r="I266" s="153"/>
      <c r="L266" s="149"/>
      <c r="M266" s="154"/>
      <c r="T266" s="155"/>
      <c r="AT266" s="150" t="s">
        <v>249</v>
      </c>
      <c r="AU266" s="150" t="s">
        <v>233</v>
      </c>
      <c r="AV266" s="13" t="s">
        <v>87</v>
      </c>
      <c r="AW266" s="13" t="s">
        <v>37</v>
      </c>
      <c r="AX266" s="13" t="s">
        <v>84</v>
      </c>
      <c r="AY266" s="150" t="s">
        <v>223</v>
      </c>
    </row>
    <row r="267" spans="2:65" s="1" customFormat="1" ht="16.5" customHeight="1">
      <c r="B267" s="34"/>
      <c r="C267" s="174" t="s">
        <v>465</v>
      </c>
      <c r="D267" s="174" t="s">
        <v>314</v>
      </c>
      <c r="E267" s="175" t="s">
        <v>1315</v>
      </c>
      <c r="F267" s="176" t="s">
        <v>1316</v>
      </c>
      <c r="G267" s="177" t="s">
        <v>265</v>
      </c>
      <c r="H267" s="178">
        <v>25.2</v>
      </c>
      <c r="I267" s="179"/>
      <c r="J267" s="180">
        <f>ROUND(I267*H267,2)</f>
        <v>0</v>
      </c>
      <c r="K267" s="176" t="s">
        <v>272</v>
      </c>
      <c r="L267" s="181"/>
      <c r="M267" s="182" t="s">
        <v>19</v>
      </c>
      <c r="N267" s="183" t="s">
        <v>47</v>
      </c>
      <c r="P267" s="138">
        <f>O267*H267</f>
        <v>0</v>
      </c>
      <c r="Q267" s="138">
        <v>0</v>
      </c>
      <c r="R267" s="138">
        <f>Q267*H267</f>
        <v>0</v>
      </c>
      <c r="S267" s="138">
        <v>0</v>
      </c>
      <c r="T267" s="139">
        <f>S267*H267</f>
        <v>0</v>
      </c>
      <c r="AR267" s="140" t="s">
        <v>268</v>
      </c>
      <c r="AT267" s="140" t="s">
        <v>314</v>
      </c>
      <c r="AU267" s="140" t="s">
        <v>233</v>
      </c>
      <c r="AY267" s="18" t="s">
        <v>223</v>
      </c>
      <c r="BE267" s="141">
        <f>IF(N267="základní",J267,0)</f>
        <v>0</v>
      </c>
      <c r="BF267" s="141">
        <f>IF(N267="snížená",J267,0)</f>
        <v>0</v>
      </c>
      <c r="BG267" s="141">
        <f>IF(N267="zákl. přenesená",J267,0)</f>
        <v>0</v>
      </c>
      <c r="BH267" s="141">
        <f>IF(N267="sníž. přenesená",J267,0)</f>
        <v>0</v>
      </c>
      <c r="BI267" s="141">
        <f>IF(N267="nulová",J267,0)</f>
        <v>0</v>
      </c>
      <c r="BJ267" s="18" t="s">
        <v>84</v>
      </c>
      <c r="BK267" s="141">
        <f>ROUND(I267*H267,2)</f>
        <v>0</v>
      </c>
      <c r="BL267" s="18" t="s">
        <v>232</v>
      </c>
      <c r="BM267" s="140" t="s">
        <v>1317</v>
      </c>
    </row>
    <row r="268" spans="2:65" s="12" customFormat="1" ht="11.25">
      <c r="B268" s="142"/>
      <c r="D268" s="143" t="s">
        <v>249</v>
      </c>
      <c r="E268" s="144" t="s">
        <v>19</v>
      </c>
      <c r="F268" s="145" t="s">
        <v>366</v>
      </c>
      <c r="H268" s="144" t="s">
        <v>19</v>
      </c>
      <c r="I268" s="146"/>
      <c r="L268" s="142"/>
      <c r="M268" s="147"/>
      <c r="T268" s="148"/>
      <c r="AT268" s="144" t="s">
        <v>249</v>
      </c>
      <c r="AU268" s="144" t="s">
        <v>233</v>
      </c>
      <c r="AV268" s="12" t="s">
        <v>84</v>
      </c>
      <c r="AW268" s="12" t="s">
        <v>37</v>
      </c>
      <c r="AX268" s="12" t="s">
        <v>76</v>
      </c>
      <c r="AY268" s="144" t="s">
        <v>223</v>
      </c>
    </row>
    <row r="269" spans="2:65" s="13" customFormat="1" ht="11.25">
      <c r="B269" s="149"/>
      <c r="D269" s="143" t="s">
        <v>249</v>
      </c>
      <c r="E269" s="150" t="s">
        <v>19</v>
      </c>
      <c r="F269" s="151" t="s">
        <v>1318</v>
      </c>
      <c r="H269" s="152">
        <v>12.6</v>
      </c>
      <c r="I269" s="153"/>
      <c r="L269" s="149"/>
      <c r="M269" s="154"/>
      <c r="T269" s="155"/>
      <c r="AT269" s="150" t="s">
        <v>249</v>
      </c>
      <c r="AU269" s="150" t="s">
        <v>233</v>
      </c>
      <c r="AV269" s="13" t="s">
        <v>87</v>
      </c>
      <c r="AW269" s="13" t="s">
        <v>37</v>
      </c>
      <c r="AX269" s="13" t="s">
        <v>84</v>
      </c>
      <c r="AY269" s="150" t="s">
        <v>223</v>
      </c>
    </row>
    <row r="270" spans="2:65" s="13" customFormat="1" ht="11.25">
      <c r="B270" s="149"/>
      <c r="D270" s="143" t="s">
        <v>249</v>
      </c>
      <c r="F270" s="151" t="s">
        <v>1319</v>
      </c>
      <c r="H270" s="152">
        <v>25.2</v>
      </c>
      <c r="I270" s="153"/>
      <c r="L270" s="149"/>
      <c r="M270" s="154"/>
      <c r="T270" s="155"/>
      <c r="AT270" s="150" t="s">
        <v>249</v>
      </c>
      <c r="AU270" s="150" t="s">
        <v>233</v>
      </c>
      <c r="AV270" s="13" t="s">
        <v>87</v>
      </c>
      <c r="AW270" s="13" t="s">
        <v>4</v>
      </c>
      <c r="AX270" s="13" t="s">
        <v>84</v>
      </c>
      <c r="AY270" s="150" t="s">
        <v>223</v>
      </c>
    </row>
    <row r="271" spans="2:65" s="11" customFormat="1" ht="20.85" customHeight="1">
      <c r="B271" s="117"/>
      <c r="D271" s="118" t="s">
        <v>75</v>
      </c>
      <c r="E271" s="127" t="s">
        <v>1320</v>
      </c>
      <c r="F271" s="127" t="s">
        <v>1321</v>
      </c>
      <c r="I271" s="120"/>
      <c r="J271" s="128">
        <f>BK271</f>
        <v>0</v>
      </c>
      <c r="L271" s="117"/>
      <c r="M271" s="122"/>
      <c r="P271" s="123">
        <f>SUM(P272:P283)</f>
        <v>0</v>
      </c>
      <c r="R271" s="123">
        <f>SUM(R272:R283)</f>
        <v>0</v>
      </c>
      <c r="T271" s="124">
        <f>SUM(T272:T283)</f>
        <v>0</v>
      </c>
      <c r="AR271" s="118" t="s">
        <v>84</v>
      </c>
      <c r="AT271" s="125" t="s">
        <v>75</v>
      </c>
      <c r="AU271" s="125" t="s">
        <v>87</v>
      </c>
      <c r="AY271" s="118" t="s">
        <v>223</v>
      </c>
      <c r="BK271" s="126">
        <f>SUM(BK272:BK283)</f>
        <v>0</v>
      </c>
    </row>
    <row r="272" spans="2:65" s="1" customFormat="1" ht="44.25" customHeight="1">
      <c r="B272" s="34"/>
      <c r="C272" s="129" t="s">
        <v>471</v>
      </c>
      <c r="D272" s="129" t="s">
        <v>227</v>
      </c>
      <c r="E272" s="130" t="s">
        <v>1322</v>
      </c>
      <c r="F272" s="131" t="s">
        <v>1323</v>
      </c>
      <c r="G272" s="132" t="s">
        <v>271</v>
      </c>
      <c r="H272" s="133">
        <v>60</v>
      </c>
      <c r="I272" s="134"/>
      <c r="J272" s="135">
        <f>ROUND(I272*H272,2)</f>
        <v>0</v>
      </c>
      <c r="K272" s="131" t="s">
        <v>272</v>
      </c>
      <c r="L272" s="34"/>
      <c r="M272" s="136" t="s">
        <v>19</v>
      </c>
      <c r="N272" s="137" t="s">
        <v>47</v>
      </c>
      <c r="P272" s="138">
        <f>O272*H272</f>
        <v>0</v>
      </c>
      <c r="Q272" s="138">
        <v>0</v>
      </c>
      <c r="R272" s="138">
        <f>Q272*H272</f>
        <v>0</v>
      </c>
      <c r="S272" s="138">
        <v>0</v>
      </c>
      <c r="T272" s="139">
        <f>S272*H272</f>
        <v>0</v>
      </c>
      <c r="AR272" s="140" t="s">
        <v>232</v>
      </c>
      <c r="AT272" s="140" t="s">
        <v>227</v>
      </c>
      <c r="AU272" s="140" t="s">
        <v>233</v>
      </c>
      <c r="AY272" s="18" t="s">
        <v>223</v>
      </c>
      <c r="BE272" s="141">
        <f>IF(N272="základní",J272,0)</f>
        <v>0</v>
      </c>
      <c r="BF272" s="141">
        <f>IF(N272="snížená",J272,0)</f>
        <v>0</v>
      </c>
      <c r="BG272" s="141">
        <f>IF(N272="zákl. přenesená",J272,0)</f>
        <v>0</v>
      </c>
      <c r="BH272" s="141">
        <f>IF(N272="sníž. přenesená",J272,0)</f>
        <v>0</v>
      </c>
      <c r="BI272" s="141">
        <f>IF(N272="nulová",J272,0)</f>
        <v>0</v>
      </c>
      <c r="BJ272" s="18" t="s">
        <v>84</v>
      </c>
      <c r="BK272" s="141">
        <f>ROUND(I272*H272,2)</f>
        <v>0</v>
      </c>
      <c r="BL272" s="18" t="s">
        <v>232</v>
      </c>
      <c r="BM272" s="140" t="s">
        <v>1324</v>
      </c>
    </row>
    <row r="273" spans="2:65" s="1" customFormat="1" ht="11.25">
      <c r="B273" s="34"/>
      <c r="D273" s="163" t="s">
        <v>274</v>
      </c>
      <c r="F273" s="164" t="s">
        <v>1325</v>
      </c>
      <c r="I273" s="165"/>
      <c r="L273" s="34"/>
      <c r="M273" s="166"/>
      <c r="T273" s="55"/>
      <c r="AT273" s="18" t="s">
        <v>274</v>
      </c>
      <c r="AU273" s="18" t="s">
        <v>233</v>
      </c>
    </row>
    <row r="274" spans="2:65" s="13" customFormat="1" ht="11.25">
      <c r="B274" s="149"/>
      <c r="D274" s="143" t="s">
        <v>249</v>
      </c>
      <c r="E274" s="150" t="s">
        <v>19</v>
      </c>
      <c r="F274" s="151" t="s">
        <v>1326</v>
      </c>
      <c r="H274" s="152">
        <v>60</v>
      </c>
      <c r="I274" s="153"/>
      <c r="L274" s="149"/>
      <c r="M274" s="154"/>
      <c r="T274" s="155"/>
      <c r="AT274" s="150" t="s">
        <v>249</v>
      </c>
      <c r="AU274" s="150" t="s">
        <v>233</v>
      </c>
      <c r="AV274" s="13" t="s">
        <v>87</v>
      </c>
      <c r="AW274" s="13" t="s">
        <v>37</v>
      </c>
      <c r="AX274" s="13" t="s">
        <v>84</v>
      </c>
      <c r="AY274" s="150" t="s">
        <v>223</v>
      </c>
    </row>
    <row r="275" spans="2:65" s="1" customFormat="1" ht="24.2" customHeight="1">
      <c r="B275" s="34"/>
      <c r="C275" s="129" t="s">
        <v>477</v>
      </c>
      <c r="D275" s="129" t="s">
        <v>227</v>
      </c>
      <c r="E275" s="130" t="s">
        <v>870</v>
      </c>
      <c r="F275" s="131" t="s">
        <v>871</v>
      </c>
      <c r="G275" s="132" t="s">
        <v>271</v>
      </c>
      <c r="H275" s="133">
        <v>60</v>
      </c>
      <c r="I275" s="134"/>
      <c r="J275" s="135">
        <f>ROUND(I275*H275,2)</f>
        <v>0</v>
      </c>
      <c r="K275" s="131" t="s">
        <v>272</v>
      </c>
      <c r="L275" s="34"/>
      <c r="M275" s="136" t="s">
        <v>19</v>
      </c>
      <c r="N275" s="137" t="s">
        <v>47</v>
      </c>
      <c r="P275" s="138">
        <f>O275*H275</f>
        <v>0</v>
      </c>
      <c r="Q275" s="138">
        <v>0</v>
      </c>
      <c r="R275" s="138">
        <f>Q275*H275</f>
        <v>0</v>
      </c>
      <c r="S275" s="138">
        <v>0</v>
      </c>
      <c r="T275" s="139">
        <f>S275*H275</f>
        <v>0</v>
      </c>
      <c r="AR275" s="140" t="s">
        <v>232</v>
      </c>
      <c r="AT275" s="140" t="s">
        <v>227</v>
      </c>
      <c r="AU275" s="140" t="s">
        <v>233</v>
      </c>
      <c r="AY275" s="18" t="s">
        <v>223</v>
      </c>
      <c r="BE275" s="141">
        <f>IF(N275="základní",J275,0)</f>
        <v>0</v>
      </c>
      <c r="BF275" s="141">
        <f>IF(N275="snížená",J275,0)</f>
        <v>0</v>
      </c>
      <c r="BG275" s="141">
        <f>IF(N275="zákl. přenesená",J275,0)</f>
        <v>0</v>
      </c>
      <c r="BH275" s="141">
        <f>IF(N275="sníž. přenesená",J275,0)</f>
        <v>0</v>
      </c>
      <c r="BI275" s="141">
        <f>IF(N275="nulová",J275,0)</f>
        <v>0</v>
      </c>
      <c r="BJ275" s="18" t="s">
        <v>84</v>
      </c>
      <c r="BK275" s="141">
        <f>ROUND(I275*H275,2)</f>
        <v>0</v>
      </c>
      <c r="BL275" s="18" t="s">
        <v>232</v>
      </c>
      <c r="BM275" s="140" t="s">
        <v>1327</v>
      </c>
    </row>
    <row r="276" spans="2:65" s="1" customFormat="1" ht="11.25">
      <c r="B276" s="34"/>
      <c r="D276" s="163" t="s">
        <v>274</v>
      </c>
      <c r="F276" s="164" t="s">
        <v>873</v>
      </c>
      <c r="I276" s="165"/>
      <c r="L276" s="34"/>
      <c r="M276" s="166"/>
      <c r="T276" s="55"/>
      <c r="AT276" s="18" t="s">
        <v>274</v>
      </c>
      <c r="AU276" s="18" t="s">
        <v>233</v>
      </c>
    </row>
    <row r="277" spans="2:65" s="13" customFormat="1" ht="11.25">
      <c r="B277" s="149"/>
      <c r="D277" s="143" t="s">
        <v>249</v>
      </c>
      <c r="E277" s="150" t="s">
        <v>19</v>
      </c>
      <c r="F277" s="151" t="s">
        <v>1326</v>
      </c>
      <c r="H277" s="152">
        <v>60</v>
      </c>
      <c r="I277" s="153"/>
      <c r="L277" s="149"/>
      <c r="M277" s="154"/>
      <c r="T277" s="155"/>
      <c r="AT277" s="150" t="s">
        <v>249</v>
      </c>
      <c r="AU277" s="150" t="s">
        <v>233</v>
      </c>
      <c r="AV277" s="13" t="s">
        <v>87</v>
      </c>
      <c r="AW277" s="13" t="s">
        <v>37</v>
      </c>
      <c r="AX277" s="13" t="s">
        <v>84</v>
      </c>
      <c r="AY277" s="150" t="s">
        <v>223</v>
      </c>
    </row>
    <row r="278" spans="2:65" s="1" customFormat="1" ht="37.9" customHeight="1">
      <c r="B278" s="34"/>
      <c r="C278" s="129" t="s">
        <v>482</v>
      </c>
      <c r="D278" s="129" t="s">
        <v>227</v>
      </c>
      <c r="E278" s="130" t="s">
        <v>1328</v>
      </c>
      <c r="F278" s="131" t="s">
        <v>1329</v>
      </c>
      <c r="G278" s="132" t="s">
        <v>271</v>
      </c>
      <c r="H278" s="133">
        <v>60</v>
      </c>
      <c r="I278" s="134"/>
      <c r="J278" s="135">
        <f>ROUND(I278*H278,2)</f>
        <v>0</v>
      </c>
      <c r="K278" s="131" t="s">
        <v>272</v>
      </c>
      <c r="L278" s="34"/>
      <c r="M278" s="136" t="s">
        <v>19</v>
      </c>
      <c r="N278" s="137" t="s">
        <v>47</v>
      </c>
      <c r="P278" s="138">
        <f>O278*H278</f>
        <v>0</v>
      </c>
      <c r="Q278" s="138">
        <v>0</v>
      </c>
      <c r="R278" s="138">
        <f>Q278*H278</f>
        <v>0</v>
      </c>
      <c r="S278" s="138">
        <v>0</v>
      </c>
      <c r="T278" s="139">
        <f>S278*H278</f>
        <v>0</v>
      </c>
      <c r="AR278" s="140" t="s">
        <v>232</v>
      </c>
      <c r="AT278" s="140" t="s">
        <v>227</v>
      </c>
      <c r="AU278" s="140" t="s">
        <v>233</v>
      </c>
      <c r="AY278" s="18" t="s">
        <v>223</v>
      </c>
      <c r="BE278" s="141">
        <f>IF(N278="základní",J278,0)</f>
        <v>0</v>
      </c>
      <c r="BF278" s="141">
        <f>IF(N278="snížená",J278,0)</f>
        <v>0</v>
      </c>
      <c r="BG278" s="141">
        <f>IF(N278="zákl. přenesená",J278,0)</f>
        <v>0</v>
      </c>
      <c r="BH278" s="141">
        <f>IF(N278="sníž. přenesená",J278,0)</f>
        <v>0</v>
      </c>
      <c r="BI278" s="141">
        <f>IF(N278="nulová",J278,0)</f>
        <v>0</v>
      </c>
      <c r="BJ278" s="18" t="s">
        <v>84</v>
      </c>
      <c r="BK278" s="141">
        <f>ROUND(I278*H278,2)</f>
        <v>0</v>
      </c>
      <c r="BL278" s="18" t="s">
        <v>232</v>
      </c>
      <c r="BM278" s="140" t="s">
        <v>1330</v>
      </c>
    </row>
    <row r="279" spans="2:65" s="1" customFormat="1" ht="11.25">
      <c r="B279" s="34"/>
      <c r="D279" s="163" t="s">
        <v>274</v>
      </c>
      <c r="F279" s="164" t="s">
        <v>1331</v>
      </c>
      <c r="I279" s="165"/>
      <c r="L279" s="34"/>
      <c r="M279" s="166"/>
      <c r="T279" s="55"/>
      <c r="AT279" s="18" t="s">
        <v>274</v>
      </c>
      <c r="AU279" s="18" t="s">
        <v>233</v>
      </c>
    </row>
    <row r="280" spans="2:65" s="13" customFormat="1" ht="11.25">
      <c r="B280" s="149"/>
      <c r="D280" s="143" t="s">
        <v>249</v>
      </c>
      <c r="E280" s="150" t="s">
        <v>19</v>
      </c>
      <c r="F280" s="151" t="s">
        <v>1326</v>
      </c>
      <c r="H280" s="152">
        <v>60</v>
      </c>
      <c r="I280" s="153"/>
      <c r="L280" s="149"/>
      <c r="M280" s="154"/>
      <c r="T280" s="155"/>
      <c r="AT280" s="150" t="s">
        <v>249</v>
      </c>
      <c r="AU280" s="150" t="s">
        <v>233</v>
      </c>
      <c r="AV280" s="13" t="s">
        <v>87</v>
      </c>
      <c r="AW280" s="13" t="s">
        <v>37</v>
      </c>
      <c r="AX280" s="13" t="s">
        <v>84</v>
      </c>
      <c r="AY280" s="150" t="s">
        <v>223</v>
      </c>
    </row>
    <row r="281" spans="2:65" s="1" customFormat="1" ht="24.2" customHeight="1">
      <c r="B281" s="34"/>
      <c r="C281" s="129" t="s">
        <v>492</v>
      </c>
      <c r="D281" s="129" t="s">
        <v>227</v>
      </c>
      <c r="E281" s="130" t="s">
        <v>427</v>
      </c>
      <c r="F281" s="131" t="s">
        <v>428</v>
      </c>
      <c r="G281" s="132" t="s">
        <v>271</v>
      </c>
      <c r="H281" s="133">
        <v>60</v>
      </c>
      <c r="I281" s="134"/>
      <c r="J281" s="135">
        <f>ROUND(I281*H281,2)</f>
        <v>0</v>
      </c>
      <c r="K281" s="131" t="s">
        <v>272</v>
      </c>
      <c r="L281" s="34"/>
      <c r="M281" s="136" t="s">
        <v>19</v>
      </c>
      <c r="N281" s="137" t="s">
        <v>47</v>
      </c>
      <c r="P281" s="138">
        <f>O281*H281</f>
        <v>0</v>
      </c>
      <c r="Q281" s="138">
        <v>0</v>
      </c>
      <c r="R281" s="138">
        <f>Q281*H281</f>
        <v>0</v>
      </c>
      <c r="S281" s="138">
        <v>0</v>
      </c>
      <c r="T281" s="139">
        <f>S281*H281</f>
        <v>0</v>
      </c>
      <c r="AR281" s="140" t="s">
        <v>232</v>
      </c>
      <c r="AT281" s="140" t="s">
        <v>227</v>
      </c>
      <c r="AU281" s="140" t="s">
        <v>233</v>
      </c>
      <c r="AY281" s="18" t="s">
        <v>223</v>
      </c>
      <c r="BE281" s="141">
        <f>IF(N281="základní",J281,0)</f>
        <v>0</v>
      </c>
      <c r="BF281" s="141">
        <f>IF(N281="snížená",J281,0)</f>
        <v>0</v>
      </c>
      <c r="BG281" s="141">
        <f>IF(N281="zákl. přenesená",J281,0)</f>
        <v>0</v>
      </c>
      <c r="BH281" s="141">
        <f>IF(N281="sníž. přenesená",J281,0)</f>
        <v>0</v>
      </c>
      <c r="BI281" s="141">
        <f>IF(N281="nulová",J281,0)</f>
        <v>0</v>
      </c>
      <c r="BJ281" s="18" t="s">
        <v>84</v>
      </c>
      <c r="BK281" s="141">
        <f>ROUND(I281*H281,2)</f>
        <v>0</v>
      </c>
      <c r="BL281" s="18" t="s">
        <v>232</v>
      </c>
      <c r="BM281" s="140" t="s">
        <v>1332</v>
      </c>
    </row>
    <row r="282" spans="2:65" s="1" customFormat="1" ht="11.25">
      <c r="B282" s="34"/>
      <c r="D282" s="163" t="s">
        <v>274</v>
      </c>
      <c r="F282" s="164" t="s">
        <v>430</v>
      </c>
      <c r="I282" s="165"/>
      <c r="L282" s="34"/>
      <c r="M282" s="166"/>
      <c r="T282" s="55"/>
      <c r="AT282" s="18" t="s">
        <v>274</v>
      </c>
      <c r="AU282" s="18" t="s">
        <v>233</v>
      </c>
    </row>
    <row r="283" spans="2:65" s="13" customFormat="1" ht="11.25">
      <c r="B283" s="149"/>
      <c r="D283" s="143" t="s">
        <v>249</v>
      </c>
      <c r="E283" s="150" t="s">
        <v>19</v>
      </c>
      <c r="F283" s="151" t="s">
        <v>1326</v>
      </c>
      <c r="H283" s="152">
        <v>60</v>
      </c>
      <c r="I283" s="153"/>
      <c r="L283" s="149"/>
      <c r="M283" s="154"/>
      <c r="T283" s="155"/>
      <c r="AT283" s="150" t="s">
        <v>249</v>
      </c>
      <c r="AU283" s="150" t="s">
        <v>233</v>
      </c>
      <c r="AV283" s="13" t="s">
        <v>87</v>
      </c>
      <c r="AW283" s="13" t="s">
        <v>37</v>
      </c>
      <c r="AX283" s="13" t="s">
        <v>84</v>
      </c>
      <c r="AY283" s="150" t="s">
        <v>223</v>
      </c>
    </row>
    <row r="284" spans="2:65" s="11" customFormat="1" ht="20.85" customHeight="1">
      <c r="B284" s="117"/>
      <c r="D284" s="118" t="s">
        <v>75</v>
      </c>
      <c r="E284" s="127" t="s">
        <v>1333</v>
      </c>
      <c r="F284" s="127" t="s">
        <v>1334</v>
      </c>
      <c r="I284" s="120"/>
      <c r="J284" s="128">
        <f>BK284</f>
        <v>0</v>
      </c>
      <c r="L284" s="117"/>
      <c r="M284" s="122"/>
      <c r="P284" s="123">
        <f>SUM(P285:P290)</f>
        <v>0</v>
      </c>
      <c r="R284" s="123">
        <f>SUM(R285:R290)</f>
        <v>37.151439999999994</v>
      </c>
      <c r="T284" s="124">
        <f>SUM(T285:T290)</f>
        <v>0</v>
      </c>
      <c r="AR284" s="118" t="s">
        <v>84</v>
      </c>
      <c r="AT284" s="125" t="s">
        <v>75</v>
      </c>
      <c r="AU284" s="125" t="s">
        <v>87</v>
      </c>
      <c r="AY284" s="118" t="s">
        <v>223</v>
      </c>
      <c r="BK284" s="126">
        <f>SUM(BK285:BK290)</f>
        <v>0</v>
      </c>
    </row>
    <row r="285" spans="2:65" s="1" customFormat="1" ht="55.5" customHeight="1">
      <c r="B285" s="34"/>
      <c r="C285" s="129" t="s">
        <v>498</v>
      </c>
      <c r="D285" s="129" t="s">
        <v>227</v>
      </c>
      <c r="E285" s="130" t="s">
        <v>1335</v>
      </c>
      <c r="F285" s="131" t="s">
        <v>1336</v>
      </c>
      <c r="G285" s="132" t="s">
        <v>271</v>
      </c>
      <c r="H285" s="133">
        <v>61</v>
      </c>
      <c r="I285" s="134"/>
      <c r="J285" s="135">
        <f>ROUND(I285*H285,2)</f>
        <v>0</v>
      </c>
      <c r="K285" s="131" t="s">
        <v>272</v>
      </c>
      <c r="L285" s="34"/>
      <c r="M285" s="136" t="s">
        <v>19</v>
      </c>
      <c r="N285" s="137" t="s">
        <v>47</v>
      </c>
      <c r="P285" s="138">
        <f>O285*H285</f>
        <v>0</v>
      </c>
      <c r="Q285" s="138">
        <v>0.1837</v>
      </c>
      <c r="R285" s="138">
        <f>Q285*H285</f>
        <v>11.2057</v>
      </c>
      <c r="S285" s="138">
        <v>0</v>
      </c>
      <c r="T285" s="139">
        <f>S285*H285</f>
        <v>0</v>
      </c>
      <c r="AR285" s="140" t="s">
        <v>232</v>
      </c>
      <c r="AT285" s="140" t="s">
        <v>227</v>
      </c>
      <c r="AU285" s="140" t="s">
        <v>233</v>
      </c>
      <c r="AY285" s="18" t="s">
        <v>223</v>
      </c>
      <c r="BE285" s="141">
        <f>IF(N285="základní",J285,0)</f>
        <v>0</v>
      </c>
      <c r="BF285" s="141">
        <f>IF(N285="snížená",J285,0)</f>
        <v>0</v>
      </c>
      <c r="BG285" s="141">
        <f>IF(N285="zákl. přenesená",J285,0)</f>
        <v>0</v>
      </c>
      <c r="BH285" s="141">
        <f>IF(N285="sníž. přenesená",J285,0)</f>
        <v>0</v>
      </c>
      <c r="BI285" s="141">
        <f>IF(N285="nulová",J285,0)</f>
        <v>0</v>
      </c>
      <c r="BJ285" s="18" t="s">
        <v>84</v>
      </c>
      <c r="BK285" s="141">
        <f>ROUND(I285*H285,2)</f>
        <v>0</v>
      </c>
      <c r="BL285" s="18" t="s">
        <v>232</v>
      </c>
      <c r="BM285" s="140" t="s">
        <v>1337</v>
      </c>
    </row>
    <row r="286" spans="2:65" s="1" customFormat="1" ht="11.25">
      <c r="B286" s="34"/>
      <c r="D286" s="163" t="s">
        <v>274</v>
      </c>
      <c r="F286" s="164" t="s">
        <v>1338</v>
      </c>
      <c r="I286" s="165"/>
      <c r="L286" s="34"/>
      <c r="M286" s="166"/>
      <c r="T286" s="55"/>
      <c r="AT286" s="18" t="s">
        <v>274</v>
      </c>
      <c r="AU286" s="18" t="s">
        <v>233</v>
      </c>
    </row>
    <row r="287" spans="2:65" s="13" customFormat="1" ht="11.25">
      <c r="B287" s="149"/>
      <c r="D287" s="143" t="s">
        <v>249</v>
      </c>
      <c r="E287" s="150" t="s">
        <v>19</v>
      </c>
      <c r="F287" s="151" t="s">
        <v>1339</v>
      </c>
      <c r="H287" s="152">
        <v>61</v>
      </c>
      <c r="I287" s="153"/>
      <c r="L287" s="149"/>
      <c r="M287" s="154"/>
      <c r="T287" s="155"/>
      <c r="AT287" s="150" t="s">
        <v>249</v>
      </c>
      <c r="AU287" s="150" t="s">
        <v>233</v>
      </c>
      <c r="AV287" s="13" t="s">
        <v>87</v>
      </c>
      <c r="AW287" s="13" t="s">
        <v>37</v>
      </c>
      <c r="AX287" s="13" t="s">
        <v>84</v>
      </c>
      <c r="AY287" s="150" t="s">
        <v>223</v>
      </c>
    </row>
    <row r="288" spans="2:65" s="1" customFormat="1" ht="16.5" customHeight="1">
      <c r="B288" s="34"/>
      <c r="C288" s="174" t="s">
        <v>503</v>
      </c>
      <c r="D288" s="174" t="s">
        <v>314</v>
      </c>
      <c r="E288" s="175" t="s">
        <v>1340</v>
      </c>
      <c r="F288" s="176" t="s">
        <v>1341</v>
      </c>
      <c r="G288" s="177" t="s">
        <v>271</v>
      </c>
      <c r="H288" s="178">
        <v>62.22</v>
      </c>
      <c r="I288" s="179"/>
      <c r="J288" s="180">
        <f>ROUND(I288*H288,2)</f>
        <v>0</v>
      </c>
      <c r="K288" s="176" t="s">
        <v>272</v>
      </c>
      <c r="L288" s="181"/>
      <c r="M288" s="182" t="s">
        <v>19</v>
      </c>
      <c r="N288" s="183" t="s">
        <v>47</v>
      </c>
      <c r="P288" s="138">
        <f>O288*H288</f>
        <v>0</v>
      </c>
      <c r="Q288" s="138">
        <v>0.41699999999999998</v>
      </c>
      <c r="R288" s="138">
        <f>Q288*H288</f>
        <v>25.945739999999997</v>
      </c>
      <c r="S288" s="138">
        <v>0</v>
      </c>
      <c r="T288" s="139">
        <f>S288*H288</f>
        <v>0</v>
      </c>
      <c r="AR288" s="140" t="s">
        <v>268</v>
      </c>
      <c r="AT288" s="140" t="s">
        <v>314</v>
      </c>
      <c r="AU288" s="140" t="s">
        <v>233</v>
      </c>
      <c r="AY288" s="18" t="s">
        <v>223</v>
      </c>
      <c r="BE288" s="141">
        <f>IF(N288="základní",J288,0)</f>
        <v>0</v>
      </c>
      <c r="BF288" s="141">
        <f>IF(N288="snížená",J288,0)</f>
        <v>0</v>
      </c>
      <c r="BG288" s="141">
        <f>IF(N288="zákl. přenesená",J288,0)</f>
        <v>0</v>
      </c>
      <c r="BH288" s="141">
        <f>IF(N288="sníž. přenesená",J288,0)</f>
        <v>0</v>
      </c>
      <c r="BI288" s="141">
        <f>IF(N288="nulová",J288,0)</f>
        <v>0</v>
      </c>
      <c r="BJ288" s="18" t="s">
        <v>84</v>
      </c>
      <c r="BK288" s="141">
        <f>ROUND(I288*H288,2)</f>
        <v>0</v>
      </c>
      <c r="BL288" s="18" t="s">
        <v>232</v>
      </c>
      <c r="BM288" s="140" t="s">
        <v>1342</v>
      </c>
    </row>
    <row r="289" spans="2:65" s="13" customFormat="1" ht="11.25">
      <c r="B289" s="149"/>
      <c r="D289" s="143" t="s">
        <v>249</v>
      </c>
      <c r="E289" s="150" t="s">
        <v>19</v>
      </c>
      <c r="F289" s="151" t="s">
        <v>1339</v>
      </c>
      <c r="H289" s="152">
        <v>61</v>
      </c>
      <c r="I289" s="153"/>
      <c r="L289" s="149"/>
      <c r="M289" s="154"/>
      <c r="T289" s="155"/>
      <c r="AT289" s="150" t="s">
        <v>249</v>
      </c>
      <c r="AU289" s="150" t="s">
        <v>233</v>
      </c>
      <c r="AV289" s="13" t="s">
        <v>87</v>
      </c>
      <c r="AW289" s="13" t="s">
        <v>37</v>
      </c>
      <c r="AX289" s="13" t="s">
        <v>84</v>
      </c>
      <c r="AY289" s="150" t="s">
        <v>223</v>
      </c>
    </row>
    <row r="290" spans="2:65" s="13" customFormat="1" ht="11.25">
      <c r="B290" s="149"/>
      <c r="D290" s="143" t="s">
        <v>249</v>
      </c>
      <c r="F290" s="151" t="s">
        <v>1343</v>
      </c>
      <c r="H290" s="152">
        <v>62.22</v>
      </c>
      <c r="I290" s="153"/>
      <c r="L290" s="149"/>
      <c r="M290" s="154"/>
      <c r="T290" s="155"/>
      <c r="AT290" s="150" t="s">
        <v>249</v>
      </c>
      <c r="AU290" s="150" t="s">
        <v>233</v>
      </c>
      <c r="AV290" s="13" t="s">
        <v>87</v>
      </c>
      <c r="AW290" s="13" t="s">
        <v>4</v>
      </c>
      <c r="AX290" s="13" t="s">
        <v>84</v>
      </c>
      <c r="AY290" s="150" t="s">
        <v>223</v>
      </c>
    </row>
    <row r="291" spans="2:65" s="11" customFormat="1" ht="20.85" customHeight="1">
      <c r="B291" s="117"/>
      <c r="D291" s="118" t="s">
        <v>75</v>
      </c>
      <c r="E291" s="127" t="s">
        <v>431</v>
      </c>
      <c r="F291" s="127" t="s">
        <v>432</v>
      </c>
      <c r="I291" s="120"/>
      <c r="J291" s="128">
        <f>BK291</f>
        <v>0</v>
      </c>
      <c r="L291" s="117"/>
      <c r="M291" s="122"/>
      <c r="P291" s="123">
        <f>SUM(P292:P329)</f>
        <v>0</v>
      </c>
      <c r="R291" s="123">
        <f>SUM(R292:R329)</f>
        <v>831.69631199999992</v>
      </c>
      <c r="T291" s="124">
        <f>SUM(T292:T329)</f>
        <v>0</v>
      </c>
      <c r="AR291" s="118" t="s">
        <v>84</v>
      </c>
      <c r="AT291" s="125" t="s">
        <v>75</v>
      </c>
      <c r="AU291" s="125" t="s">
        <v>87</v>
      </c>
      <c r="AY291" s="118" t="s">
        <v>223</v>
      </c>
      <c r="BK291" s="126">
        <f>SUM(BK292:BK329)</f>
        <v>0</v>
      </c>
    </row>
    <row r="292" spans="2:65" s="1" customFormat="1" ht="78" customHeight="1">
      <c r="B292" s="34"/>
      <c r="C292" s="129" t="s">
        <v>507</v>
      </c>
      <c r="D292" s="129" t="s">
        <v>227</v>
      </c>
      <c r="E292" s="130" t="s">
        <v>434</v>
      </c>
      <c r="F292" s="131" t="s">
        <v>435</v>
      </c>
      <c r="G292" s="132" t="s">
        <v>271</v>
      </c>
      <c r="H292" s="133">
        <v>754</v>
      </c>
      <c r="I292" s="134"/>
      <c r="J292" s="135">
        <f>ROUND(I292*H292,2)</f>
        <v>0</v>
      </c>
      <c r="K292" s="131" t="s">
        <v>272</v>
      </c>
      <c r="L292" s="34"/>
      <c r="M292" s="136" t="s">
        <v>19</v>
      </c>
      <c r="N292" s="137" t="s">
        <v>47</v>
      </c>
      <c r="P292" s="138">
        <f>O292*H292</f>
        <v>0</v>
      </c>
      <c r="Q292" s="138">
        <v>0.11162</v>
      </c>
      <c r="R292" s="138">
        <f>Q292*H292</f>
        <v>84.161479999999997</v>
      </c>
      <c r="S292" s="138">
        <v>0</v>
      </c>
      <c r="T292" s="139">
        <f>S292*H292</f>
        <v>0</v>
      </c>
      <c r="AR292" s="140" t="s">
        <v>232</v>
      </c>
      <c r="AT292" s="140" t="s">
        <v>227</v>
      </c>
      <c r="AU292" s="140" t="s">
        <v>233</v>
      </c>
      <c r="AY292" s="18" t="s">
        <v>223</v>
      </c>
      <c r="BE292" s="141">
        <f>IF(N292="základní",J292,0)</f>
        <v>0</v>
      </c>
      <c r="BF292" s="141">
        <f>IF(N292="snížená",J292,0)</f>
        <v>0</v>
      </c>
      <c r="BG292" s="141">
        <f>IF(N292="zákl. přenesená",J292,0)</f>
        <v>0</v>
      </c>
      <c r="BH292" s="141">
        <f>IF(N292="sníž. přenesená",J292,0)</f>
        <v>0</v>
      </c>
      <c r="BI292" s="141">
        <f>IF(N292="nulová",J292,0)</f>
        <v>0</v>
      </c>
      <c r="BJ292" s="18" t="s">
        <v>84</v>
      </c>
      <c r="BK292" s="141">
        <f>ROUND(I292*H292,2)</f>
        <v>0</v>
      </c>
      <c r="BL292" s="18" t="s">
        <v>232</v>
      </c>
      <c r="BM292" s="140" t="s">
        <v>436</v>
      </c>
    </row>
    <row r="293" spans="2:65" s="1" customFormat="1" ht="11.25">
      <c r="B293" s="34"/>
      <c r="D293" s="163" t="s">
        <v>274</v>
      </c>
      <c r="F293" s="164" t="s">
        <v>437</v>
      </c>
      <c r="I293" s="165"/>
      <c r="L293" s="34"/>
      <c r="M293" s="166"/>
      <c r="T293" s="55"/>
      <c r="AT293" s="18" t="s">
        <v>274</v>
      </c>
      <c r="AU293" s="18" t="s">
        <v>233</v>
      </c>
    </row>
    <row r="294" spans="2:65" s="12" customFormat="1" ht="11.25">
      <c r="B294" s="142"/>
      <c r="D294" s="143" t="s">
        <v>249</v>
      </c>
      <c r="E294" s="144" t="s">
        <v>19</v>
      </c>
      <c r="F294" s="145" t="s">
        <v>1344</v>
      </c>
      <c r="H294" s="144" t="s">
        <v>19</v>
      </c>
      <c r="I294" s="146"/>
      <c r="L294" s="142"/>
      <c r="M294" s="147"/>
      <c r="T294" s="148"/>
      <c r="AT294" s="144" t="s">
        <v>249</v>
      </c>
      <c r="AU294" s="144" t="s">
        <v>233</v>
      </c>
      <c r="AV294" s="12" t="s">
        <v>84</v>
      </c>
      <c r="AW294" s="12" t="s">
        <v>37</v>
      </c>
      <c r="AX294" s="12" t="s">
        <v>76</v>
      </c>
      <c r="AY294" s="144" t="s">
        <v>223</v>
      </c>
    </row>
    <row r="295" spans="2:65" s="13" customFormat="1" ht="33.75">
      <c r="B295" s="149"/>
      <c r="D295" s="143" t="s">
        <v>249</v>
      </c>
      <c r="E295" s="150" t="s">
        <v>19</v>
      </c>
      <c r="F295" s="151" t="s">
        <v>1345</v>
      </c>
      <c r="H295" s="152">
        <v>434</v>
      </c>
      <c r="I295" s="153"/>
      <c r="L295" s="149"/>
      <c r="M295" s="154"/>
      <c r="T295" s="155"/>
      <c r="AT295" s="150" t="s">
        <v>249</v>
      </c>
      <c r="AU295" s="150" t="s">
        <v>233</v>
      </c>
      <c r="AV295" s="13" t="s">
        <v>87</v>
      </c>
      <c r="AW295" s="13" t="s">
        <v>37</v>
      </c>
      <c r="AX295" s="13" t="s">
        <v>76</v>
      </c>
      <c r="AY295" s="150" t="s">
        <v>223</v>
      </c>
    </row>
    <row r="296" spans="2:65" s="13" customFormat="1" ht="22.5">
      <c r="B296" s="149"/>
      <c r="D296" s="143" t="s">
        <v>249</v>
      </c>
      <c r="E296" s="150" t="s">
        <v>19</v>
      </c>
      <c r="F296" s="151" t="s">
        <v>1346</v>
      </c>
      <c r="H296" s="152">
        <v>320</v>
      </c>
      <c r="I296" s="153"/>
      <c r="L296" s="149"/>
      <c r="M296" s="154"/>
      <c r="T296" s="155"/>
      <c r="AT296" s="150" t="s">
        <v>249</v>
      </c>
      <c r="AU296" s="150" t="s">
        <v>233</v>
      </c>
      <c r="AV296" s="13" t="s">
        <v>87</v>
      </c>
      <c r="AW296" s="13" t="s">
        <v>37</v>
      </c>
      <c r="AX296" s="13" t="s">
        <v>76</v>
      </c>
      <c r="AY296" s="150" t="s">
        <v>223</v>
      </c>
    </row>
    <row r="297" spans="2:65" s="14" customFormat="1" ht="11.25">
      <c r="B297" s="156"/>
      <c r="D297" s="143" t="s">
        <v>249</v>
      </c>
      <c r="E297" s="157" t="s">
        <v>19</v>
      </c>
      <c r="F297" s="158" t="s">
        <v>253</v>
      </c>
      <c r="H297" s="159">
        <v>754</v>
      </c>
      <c r="I297" s="160"/>
      <c r="L297" s="156"/>
      <c r="M297" s="161"/>
      <c r="T297" s="162"/>
      <c r="AT297" s="157" t="s">
        <v>249</v>
      </c>
      <c r="AU297" s="157" t="s">
        <v>233</v>
      </c>
      <c r="AV297" s="14" t="s">
        <v>232</v>
      </c>
      <c r="AW297" s="14" t="s">
        <v>37</v>
      </c>
      <c r="AX297" s="14" t="s">
        <v>84</v>
      </c>
      <c r="AY297" s="157" t="s">
        <v>223</v>
      </c>
    </row>
    <row r="298" spans="2:65" s="1" customFormat="1" ht="24.2" customHeight="1">
      <c r="B298" s="34"/>
      <c r="C298" s="174" t="s">
        <v>512</v>
      </c>
      <c r="D298" s="174" t="s">
        <v>314</v>
      </c>
      <c r="E298" s="175" t="s">
        <v>1347</v>
      </c>
      <c r="F298" s="176" t="s">
        <v>1348</v>
      </c>
      <c r="G298" s="177" t="s">
        <v>271</v>
      </c>
      <c r="H298" s="178">
        <v>672.38400000000001</v>
      </c>
      <c r="I298" s="179"/>
      <c r="J298" s="180">
        <f>ROUND(I298*H298,2)</f>
        <v>0</v>
      </c>
      <c r="K298" s="176" t="s">
        <v>272</v>
      </c>
      <c r="L298" s="181"/>
      <c r="M298" s="182" t="s">
        <v>19</v>
      </c>
      <c r="N298" s="183" t="s">
        <v>47</v>
      </c>
      <c r="P298" s="138">
        <f>O298*H298</f>
        <v>0</v>
      </c>
      <c r="Q298" s="138">
        <v>0.17599999999999999</v>
      </c>
      <c r="R298" s="138">
        <f>Q298*H298</f>
        <v>118.339584</v>
      </c>
      <c r="S298" s="138">
        <v>0</v>
      </c>
      <c r="T298" s="139">
        <f>S298*H298</f>
        <v>0</v>
      </c>
      <c r="AR298" s="140" t="s">
        <v>268</v>
      </c>
      <c r="AT298" s="140" t="s">
        <v>314</v>
      </c>
      <c r="AU298" s="140" t="s">
        <v>233</v>
      </c>
      <c r="AY298" s="18" t="s">
        <v>223</v>
      </c>
      <c r="BE298" s="141">
        <f>IF(N298="základní",J298,0)</f>
        <v>0</v>
      </c>
      <c r="BF298" s="141">
        <f>IF(N298="snížená",J298,0)</f>
        <v>0</v>
      </c>
      <c r="BG298" s="141">
        <f>IF(N298="zákl. přenesená",J298,0)</f>
        <v>0</v>
      </c>
      <c r="BH298" s="141">
        <f>IF(N298="sníž. přenesená",J298,0)</f>
        <v>0</v>
      </c>
      <c r="BI298" s="141">
        <f>IF(N298="nulová",J298,0)</f>
        <v>0</v>
      </c>
      <c r="BJ298" s="18" t="s">
        <v>84</v>
      </c>
      <c r="BK298" s="141">
        <f>ROUND(I298*H298,2)</f>
        <v>0</v>
      </c>
      <c r="BL298" s="18" t="s">
        <v>232</v>
      </c>
      <c r="BM298" s="140" t="s">
        <v>442</v>
      </c>
    </row>
    <row r="299" spans="2:65" s="13" customFormat="1" ht="11.25">
      <c r="B299" s="149"/>
      <c r="D299" s="143" t="s">
        <v>249</v>
      </c>
      <c r="E299" s="150" t="s">
        <v>19</v>
      </c>
      <c r="F299" s="151" t="s">
        <v>1349</v>
      </c>
      <c r="H299" s="152">
        <v>754</v>
      </c>
      <c r="I299" s="153"/>
      <c r="L299" s="149"/>
      <c r="M299" s="154"/>
      <c r="T299" s="155"/>
      <c r="AT299" s="150" t="s">
        <v>249</v>
      </c>
      <c r="AU299" s="150" t="s">
        <v>233</v>
      </c>
      <c r="AV299" s="13" t="s">
        <v>87</v>
      </c>
      <c r="AW299" s="13" t="s">
        <v>37</v>
      </c>
      <c r="AX299" s="13" t="s">
        <v>76</v>
      </c>
      <c r="AY299" s="150" t="s">
        <v>223</v>
      </c>
    </row>
    <row r="300" spans="2:65" s="13" customFormat="1" ht="11.25">
      <c r="B300" s="149"/>
      <c r="D300" s="143" t="s">
        <v>249</v>
      </c>
      <c r="E300" s="150" t="s">
        <v>19</v>
      </c>
      <c r="F300" s="151" t="s">
        <v>1350</v>
      </c>
      <c r="H300" s="152">
        <v>-94.8</v>
      </c>
      <c r="I300" s="153"/>
      <c r="L300" s="149"/>
      <c r="M300" s="154"/>
      <c r="T300" s="155"/>
      <c r="AT300" s="150" t="s">
        <v>249</v>
      </c>
      <c r="AU300" s="150" t="s">
        <v>233</v>
      </c>
      <c r="AV300" s="13" t="s">
        <v>87</v>
      </c>
      <c r="AW300" s="13" t="s">
        <v>37</v>
      </c>
      <c r="AX300" s="13" t="s">
        <v>76</v>
      </c>
      <c r="AY300" s="150" t="s">
        <v>223</v>
      </c>
    </row>
    <row r="301" spans="2:65" s="15" customFormat="1" ht="11.25">
      <c r="B301" s="167"/>
      <c r="D301" s="143" t="s">
        <v>249</v>
      </c>
      <c r="E301" s="168" t="s">
        <v>19</v>
      </c>
      <c r="F301" s="169" t="s">
        <v>292</v>
      </c>
      <c r="H301" s="170">
        <v>659.2</v>
      </c>
      <c r="I301" s="171"/>
      <c r="L301" s="167"/>
      <c r="M301" s="172"/>
      <c r="T301" s="173"/>
      <c r="AT301" s="168" t="s">
        <v>249</v>
      </c>
      <c r="AU301" s="168" t="s">
        <v>233</v>
      </c>
      <c r="AV301" s="15" t="s">
        <v>233</v>
      </c>
      <c r="AW301" s="15" t="s">
        <v>37</v>
      </c>
      <c r="AX301" s="15" t="s">
        <v>76</v>
      </c>
      <c r="AY301" s="168" t="s">
        <v>223</v>
      </c>
    </row>
    <row r="302" spans="2:65" s="13" customFormat="1" ht="11.25">
      <c r="B302" s="149"/>
      <c r="D302" s="143" t="s">
        <v>249</v>
      </c>
      <c r="E302" s="150" t="s">
        <v>19</v>
      </c>
      <c r="F302" s="151" t="s">
        <v>1351</v>
      </c>
      <c r="H302" s="152">
        <v>13.183999999999999</v>
      </c>
      <c r="I302" s="153"/>
      <c r="L302" s="149"/>
      <c r="M302" s="154"/>
      <c r="T302" s="155"/>
      <c r="AT302" s="150" t="s">
        <v>249</v>
      </c>
      <c r="AU302" s="150" t="s">
        <v>233</v>
      </c>
      <c r="AV302" s="13" t="s">
        <v>87</v>
      </c>
      <c r="AW302" s="13" t="s">
        <v>37</v>
      </c>
      <c r="AX302" s="13" t="s">
        <v>76</v>
      </c>
      <c r="AY302" s="150" t="s">
        <v>223</v>
      </c>
    </row>
    <row r="303" spans="2:65" s="14" customFormat="1" ht="11.25">
      <c r="B303" s="156"/>
      <c r="D303" s="143" t="s">
        <v>249</v>
      </c>
      <c r="E303" s="157" t="s">
        <v>19</v>
      </c>
      <c r="F303" s="158" t="s">
        <v>253</v>
      </c>
      <c r="H303" s="159">
        <v>672.38400000000001</v>
      </c>
      <c r="I303" s="160"/>
      <c r="L303" s="156"/>
      <c r="M303" s="161"/>
      <c r="T303" s="162"/>
      <c r="AT303" s="157" t="s">
        <v>249</v>
      </c>
      <c r="AU303" s="157" t="s">
        <v>233</v>
      </c>
      <c r="AV303" s="14" t="s">
        <v>232</v>
      </c>
      <c r="AW303" s="14" t="s">
        <v>37</v>
      </c>
      <c r="AX303" s="14" t="s">
        <v>84</v>
      </c>
      <c r="AY303" s="157" t="s">
        <v>223</v>
      </c>
    </row>
    <row r="304" spans="2:65" s="1" customFormat="1" ht="90" customHeight="1">
      <c r="B304" s="34"/>
      <c r="C304" s="129" t="s">
        <v>516</v>
      </c>
      <c r="D304" s="129" t="s">
        <v>227</v>
      </c>
      <c r="E304" s="130" t="s">
        <v>888</v>
      </c>
      <c r="F304" s="131" t="s">
        <v>889</v>
      </c>
      <c r="G304" s="132" t="s">
        <v>271</v>
      </c>
      <c r="H304" s="133">
        <v>94.8</v>
      </c>
      <c r="I304" s="134"/>
      <c r="J304" s="135">
        <f>ROUND(I304*H304,2)</f>
        <v>0</v>
      </c>
      <c r="K304" s="131" t="s">
        <v>272</v>
      </c>
      <c r="L304" s="34"/>
      <c r="M304" s="136" t="s">
        <v>19</v>
      </c>
      <c r="N304" s="137" t="s">
        <v>47</v>
      </c>
      <c r="P304" s="138">
        <f>O304*H304</f>
        <v>0</v>
      </c>
      <c r="Q304" s="138">
        <v>0</v>
      </c>
      <c r="R304" s="138">
        <f>Q304*H304</f>
        <v>0</v>
      </c>
      <c r="S304" s="138">
        <v>0</v>
      </c>
      <c r="T304" s="139">
        <f>S304*H304</f>
        <v>0</v>
      </c>
      <c r="AR304" s="140" t="s">
        <v>232</v>
      </c>
      <c r="AT304" s="140" t="s">
        <v>227</v>
      </c>
      <c r="AU304" s="140" t="s">
        <v>233</v>
      </c>
      <c r="AY304" s="18" t="s">
        <v>223</v>
      </c>
      <c r="BE304" s="141">
        <f>IF(N304="základní",J304,0)</f>
        <v>0</v>
      </c>
      <c r="BF304" s="141">
        <f>IF(N304="snížená",J304,0)</f>
        <v>0</v>
      </c>
      <c r="BG304" s="141">
        <f>IF(N304="zákl. přenesená",J304,0)</f>
        <v>0</v>
      </c>
      <c r="BH304" s="141">
        <f>IF(N304="sníž. přenesená",J304,0)</f>
        <v>0</v>
      </c>
      <c r="BI304" s="141">
        <f>IF(N304="nulová",J304,0)</f>
        <v>0</v>
      </c>
      <c r="BJ304" s="18" t="s">
        <v>84</v>
      </c>
      <c r="BK304" s="141">
        <f>ROUND(I304*H304,2)</f>
        <v>0</v>
      </c>
      <c r="BL304" s="18" t="s">
        <v>232</v>
      </c>
      <c r="BM304" s="140" t="s">
        <v>890</v>
      </c>
    </row>
    <row r="305" spans="2:65" s="1" customFormat="1" ht="11.25">
      <c r="B305" s="34"/>
      <c r="D305" s="163" t="s">
        <v>274</v>
      </c>
      <c r="F305" s="164" t="s">
        <v>891</v>
      </c>
      <c r="I305" s="165"/>
      <c r="L305" s="34"/>
      <c r="M305" s="166"/>
      <c r="T305" s="55"/>
      <c r="AT305" s="18" t="s">
        <v>274</v>
      </c>
      <c r="AU305" s="18" t="s">
        <v>233</v>
      </c>
    </row>
    <row r="306" spans="2:65" s="13" customFormat="1" ht="33.75">
      <c r="B306" s="149"/>
      <c r="D306" s="143" t="s">
        <v>249</v>
      </c>
      <c r="E306" s="150" t="s">
        <v>19</v>
      </c>
      <c r="F306" s="151" t="s">
        <v>1352</v>
      </c>
      <c r="H306" s="152">
        <v>58.2</v>
      </c>
      <c r="I306" s="153"/>
      <c r="L306" s="149"/>
      <c r="M306" s="154"/>
      <c r="T306" s="155"/>
      <c r="AT306" s="150" t="s">
        <v>249</v>
      </c>
      <c r="AU306" s="150" t="s">
        <v>233</v>
      </c>
      <c r="AV306" s="13" t="s">
        <v>87</v>
      </c>
      <c r="AW306" s="13" t="s">
        <v>37</v>
      </c>
      <c r="AX306" s="13" t="s">
        <v>76</v>
      </c>
      <c r="AY306" s="150" t="s">
        <v>223</v>
      </c>
    </row>
    <row r="307" spans="2:65" s="13" customFormat="1" ht="22.5">
      <c r="B307" s="149"/>
      <c r="D307" s="143" t="s">
        <v>249</v>
      </c>
      <c r="E307" s="150" t="s">
        <v>19</v>
      </c>
      <c r="F307" s="151" t="s">
        <v>1353</v>
      </c>
      <c r="H307" s="152">
        <v>36.6</v>
      </c>
      <c r="I307" s="153"/>
      <c r="L307" s="149"/>
      <c r="M307" s="154"/>
      <c r="T307" s="155"/>
      <c r="AT307" s="150" t="s">
        <v>249</v>
      </c>
      <c r="AU307" s="150" t="s">
        <v>233</v>
      </c>
      <c r="AV307" s="13" t="s">
        <v>87</v>
      </c>
      <c r="AW307" s="13" t="s">
        <v>37</v>
      </c>
      <c r="AX307" s="13" t="s">
        <v>76</v>
      </c>
      <c r="AY307" s="150" t="s">
        <v>223</v>
      </c>
    </row>
    <row r="308" spans="2:65" s="14" customFormat="1" ht="11.25">
      <c r="B308" s="156"/>
      <c r="D308" s="143" t="s">
        <v>249</v>
      </c>
      <c r="E308" s="157" t="s">
        <v>19</v>
      </c>
      <c r="F308" s="158" t="s">
        <v>253</v>
      </c>
      <c r="H308" s="159">
        <v>94.8</v>
      </c>
      <c r="I308" s="160"/>
      <c r="L308" s="156"/>
      <c r="M308" s="161"/>
      <c r="T308" s="162"/>
      <c r="AT308" s="157" t="s">
        <v>249</v>
      </c>
      <c r="AU308" s="157" t="s">
        <v>233</v>
      </c>
      <c r="AV308" s="14" t="s">
        <v>232</v>
      </c>
      <c r="AW308" s="14" t="s">
        <v>37</v>
      </c>
      <c r="AX308" s="14" t="s">
        <v>84</v>
      </c>
      <c r="AY308" s="157" t="s">
        <v>223</v>
      </c>
    </row>
    <row r="309" spans="2:65" s="1" customFormat="1" ht="24.2" customHeight="1">
      <c r="B309" s="34"/>
      <c r="C309" s="174" t="s">
        <v>521</v>
      </c>
      <c r="D309" s="174" t="s">
        <v>314</v>
      </c>
      <c r="E309" s="175" t="s">
        <v>893</v>
      </c>
      <c r="F309" s="176" t="s">
        <v>894</v>
      </c>
      <c r="G309" s="177" t="s">
        <v>271</v>
      </c>
      <c r="H309" s="178">
        <v>96.695999999999998</v>
      </c>
      <c r="I309" s="179"/>
      <c r="J309" s="180">
        <f>ROUND(I309*H309,2)</f>
        <v>0</v>
      </c>
      <c r="K309" s="176" t="s">
        <v>272</v>
      </c>
      <c r="L309" s="181"/>
      <c r="M309" s="182" t="s">
        <v>19</v>
      </c>
      <c r="N309" s="183" t="s">
        <v>47</v>
      </c>
      <c r="P309" s="138">
        <f>O309*H309</f>
        <v>0</v>
      </c>
      <c r="Q309" s="138">
        <v>0.17499999999999999</v>
      </c>
      <c r="R309" s="138">
        <f>Q309*H309</f>
        <v>16.921799999999998</v>
      </c>
      <c r="S309" s="138">
        <v>0</v>
      </c>
      <c r="T309" s="139">
        <f>S309*H309</f>
        <v>0</v>
      </c>
      <c r="AR309" s="140" t="s">
        <v>268</v>
      </c>
      <c r="AT309" s="140" t="s">
        <v>314</v>
      </c>
      <c r="AU309" s="140" t="s">
        <v>233</v>
      </c>
      <c r="AY309" s="18" t="s">
        <v>223</v>
      </c>
      <c r="BE309" s="141">
        <f>IF(N309="základní",J309,0)</f>
        <v>0</v>
      </c>
      <c r="BF309" s="141">
        <f>IF(N309="snížená",J309,0)</f>
        <v>0</v>
      </c>
      <c r="BG309" s="141">
        <f>IF(N309="zákl. přenesená",J309,0)</f>
        <v>0</v>
      </c>
      <c r="BH309" s="141">
        <f>IF(N309="sníž. přenesená",J309,0)</f>
        <v>0</v>
      </c>
      <c r="BI309" s="141">
        <f>IF(N309="nulová",J309,0)</f>
        <v>0</v>
      </c>
      <c r="BJ309" s="18" t="s">
        <v>84</v>
      </c>
      <c r="BK309" s="141">
        <f>ROUND(I309*H309,2)</f>
        <v>0</v>
      </c>
      <c r="BL309" s="18" t="s">
        <v>232</v>
      </c>
      <c r="BM309" s="140" t="s">
        <v>895</v>
      </c>
    </row>
    <row r="310" spans="2:65" s="13" customFormat="1" ht="11.25">
      <c r="B310" s="149"/>
      <c r="D310" s="143" t="s">
        <v>249</v>
      </c>
      <c r="E310" s="150" t="s">
        <v>19</v>
      </c>
      <c r="F310" s="151" t="s">
        <v>1354</v>
      </c>
      <c r="H310" s="152">
        <v>94.8</v>
      </c>
      <c r="I310" s="153"/>
      <c r="L310" s="149"/>
      <c r="M310" s="154"/>
      <c r="T310" s="155"/>
      <c r="AT310" s="150" t="s">
        <v>249</v>
      </c>
      <c r="AU310" s="150" t="s">
        <v>233</v>
      </c>
      <c r="AV310" s="13" t="s">
        <v>87</v>
      </c>
      <c r="AW310" s="13" t="s">
        <v>37</v>
      </c>
      <c r="AX310" s="13" t="s">
        <v>76</v>
      </c>
      <c r="AY310" s="150" t="s">
        <v>223</v>
      </c>
    </row>
    <row r="311" spans="2:65" s="13" customFormat="1" ht="11.25">
      <c r="B311" s="149"/>
      <c r="D311" s="143" t="s">
        <v>249</v>
      </c>
      <c r="E311" s="150" t="s">
        <v>19</v>
      </c>
      <c r="F311" s="151" t="s">
        <v>1355</v>
      </c>
      <c r="H311" s="152">
        <v>1.8959999999999999</v>
      </c>
      <c r="I311" s="153"/>
      <c r="L311" s="149"/>
      <c r="M311" s="154"/>
      <c r="T311" s="155"/>
      <c r="AT311" s="150" t="s">
        <v>249</v>
      </c>
      <c r="AU311" s="150" t="s">
        <v>233</v>
      </c>
      <c r="AV311" s="13" t="s">
        <v>87</v>
      </c>
      <c r="AW311" s="13" t="s">
        <v>37</v>
      </c>
      <c r="AX311" s="13" t="s">
        <v>76</v>
      </c>
      <c r="AY311" s="150" t="s">
        <v>223</v>
      </c>
    </row>
    <row r="312" spans="2:65" s="14" customFormat="1" ht="11.25">
      <c r="B312" s="156"/>
      <c r="D312" s="143" t="s">
        <v>249</v>
      </c>
      <c r="E312" s="157" t="s">
        <v>19</v>
      </c>
      <c r="F312" s="158" t="s">
        <v>253</v>
      </c>
      <c r="H312" s="159">
        <v>96.695999999999998</v>
      </c>
      <c r="I312" s="160"/>
      <c r="L312" s="156"/>
      <c r="M312" s="161"/>
      <c r="T312" s="162"/>
      <c r="AT312" s="157" t="s">
        <v>249</v>
      </c>
      <c r="AU312" s="157" t="s">
        <v>233</v>
      </c>
      <c r="AV312" s="14" t="s">
        <v>232</v>
      </c>
      <c r="AW312" s="14" t="s">
        <v>37</v>
      </c>
      <c r="AX312" s="14" t="s">
        <v>84</v>
      </c>
      <c r="AY312" s="157" t="s">
        <v>223</v>
      </c>
    </row>
    <row r="313" spans="2:65" s="1" customFormat="1" ht="62.65" customHeight="1">
      <c r="B313" s="34"/>
      <c r="C313" s="129" t="s">
        <v>525</v>
      </c>
      <c r="D313" s="129" t="s">
        <v>227</v>
      </c>
      <c r="E313" s="130" t="s">
        <v>1356</v>
      </c>
      <c r="F313" s="131" t="s">
        <v>1357</v>
      </c>
      <c r="G313" s="132" t="s">
        <v>271</v>
      </c>
      <c r="H313" s="133">
        <v>946.5</v>
      </c>
      <c r="I313" s="134"/>
      <c r="J313" s="135">
        <f>ROUND(I313*H313,2)</f>
        <v>0</v>
      </c>
      <c r="K313" s="131" t="s">
        <v>272</v>
      </c>
      <c r="L313" s="34"/>
      <c r="M313" s="136" t="s">
        <v>19</v>
      </c>
      <c r="N313" s="137" t="s">
        <v>47</v>
      </c>
      <c r="P313" s="138">
        <f>O313*H313</f>
        <v>0</v>
      </c>
      <c r="Q313" s="138">
        <v>9.8000000000000004E-2</v>
      </c>
      <c r="R313" s="138">
        <f>Q313*H313</f>
        <v>92.757000000000005</v>
      </c>
      <c r="S313" s="138">
        <v>0</v>
      </c>
      <c r="T313" s="139">
        <f>S313*H313</f>
        <v>0</v>
      </c>
      <c r="AR313" s="140" t="s">
        <v>232</v>
      </c>
      <c r="AT313" s="140" t="s">
        <v>227</v>
      </c>
      <c r="AU313" s="140" t="s">
        <v>233</v>
      </c>
      <c r="AY313" s="18" t="s">
        <v>223</v>
      </c>
      <c r="BE313" s="141">
        <f>IF(N313="základní",J313,0)</f>
        <v>0</v>
      </c>
      <c r="BF313" s="141">
        <f>IF(N313="snížená",J313,0)</f>
        <v>0</v>
      </c>
      <c r="BG313" s="141">
        <f>IF(N313="zákl. přenesená",J313,0)</f>
        <v>0</v>
      </c>
      <c r="BH313" s="141">
        <f>IF(N313="sníž. přenesená",J313,0)</f>
        <v>0</v>
      </c>
      <c r="BI313" s="141">
        <f>IF(N313="nulová",J313,0)</f>
        <v>0</v>
      </c>
      <c r="BJ313" s="18" t="s">
        <v>84</v>
      </c>
      <c r="BK313" s="141">
        <f>ROUND(I313*H313,2)</f>
        <v>0</v>
      </c>
      <c r="BL313" s="18" t="s">
        <v>232</v>
      </c>
      <c r="BM313" s="140" t="s">
        <v>1358</v>
      </c>
    </row>
    <row r="314" spans="2:65" s="1" customFormat="1" ht="11.25">
      <c r="B314" s="34"/>
      <c r="D314" s="163" t="s">
        <v>274</v>
      </c>
      <c r="F314" s="164" t="s">
        <v>1359</v>
      </c>
      <c r="I314" s="165"/>
      <c r="L314" s="34"/>
      <c r="M314" s="166"/>
      <c r="T314" s="55"/>
      <c r="AT314" s="18" t="s">
        <v>274</v>
      </c>
      <c r="AU314" s="18" t="s">
        <v>233</v>
      </c>
    </row>
    <row r="315" spans="2:65" s="12" customFormat="1" ht="11.25">
      <c r="B315" s="142"/>
      <c r="D315" s="143" t="s">
        <v>249</v>
      </c>
      <c r="E315" s="144" t="s">
        <v>19</v>
      </c>
      <c r="F315" s="145" t="s">
        <v>1360</v>
      </c>
      <c r="H315" s="144" t="s">
        <v>19</v>
      </c>
      <c r="I315" s="146"/>
      <c r="L315" s="142"/>
      <c r="M315" s="147"/>
      <c r="T315" s="148"/>
      <c r="AT315" s="144" t="s">
        <v>249</v>
      </c>
      <c r="AU315" s="144" t="s">
        <v>233</v>
      </c>
      <c r="AV315" s="12" t="s">
        <v>84</v>
      </c>
      <c r="AW315" s="12" t="s">
        <v>37</v>
      </c>
      <c r="AX315" s="12" t="s">
        <v>76</v>
      </c>
      <c r="AY315" s="144" t="s">
        <v>223</v>
      </c>
    </row>
    <row r="316" spans="2:65" s="13" customFormat="1" ht="22.5">
      <c r="B316" s="149"/>
      <c r="D316" s="143" t="s">
        <v>249</v>
      </c>
      <c r="E316" s="150" t="s">
        <v>19</v>
      </c>
      <c r="F316" s="151" t="s">
        <v>1361</v>
      </c>
      <c r="H316" s="152">
        <v>247</v>
      </c>
      <c r="I316" s="153"/>
      <c r="L316" s="149"/>
      <c r="M316" s="154"/>
      <c r="T316" s="155"/>
      <c r="AT316" s="150" t="s">
        <v>249</v>
      </c>
      <c r="AU316" s="150" t="s">
        <v>233</v>
      </c>
      <c r="AV316" s="13" t="s">
        <v>87</v>
      </c>
      <c r="AW316" s="13" t="s">
        <v>37</v>
      </c>
      <c r="AX316" s="13" t="s">
        <v>76</v>
      </c>
      <c r="AY316" s="150" t="s">
        <v>223</v>
      </c>
    </row>
    <row r="317" spans="2:65" s="13" customFormat="1" ht="22.5">
      <c r="B317" s="149"/>
      <c r="D317" s="143" t="s">
        <v>249</v>
      </c>
      <c r="E317" s="150" t="s">
        <v>19</v>
      </c>
      <c r="F317" s="151" t="s">
        <v>1362</v>
      </c>
      <c r="H317" s="152">
        <v>131.5</v>
      </c>
      <c r="I317" s="153"/>
      <c r="L317" s="149"/>
      <c r="M317" s="154"/>
      <c r="T317" s="155"/>
      <c r="AT317" s="150" t="s">
        <v>249</v>
      </c>
      <c r="AU317" s="150" t="s">
        <v>233</v>
      </c>
      <c r="AV317" s="13" t="s">
        <v>87</v>
      </c>
      <c r="AW317" s="13" t="s">
        <v>37</v>
      </c>
      <c r="AX317" s="13" t="s">
        <v>76</v>
      </c>
      <c r="AY317" s="150" t="s">
        <v>223</v>
      </c>
    </row>
    <row r="318" spans="2:65" s="15" customFormat="1" ht="11.25">
      <c r="B318" s="167"/>
      <c r="D318" s="143" t="s">
        <v>249</v>
      </c>
      <c r="E318" s="168" t="s">
        <v>19</v>
      </c>
      <c r="F318" s="169" t="s">
        <v>292</v>
      </c>
      <c r="H318" s="170">
        <v>378.5</v>
      </c>
      <c r="I318" s="171"/>
      <c r="L318" s="167"/>
      <c r="M318" s="172"/>
      <c r="T318" s="173"/>
      <c r="AT318" s="168" t="s">
        <v>249</v>
      </c>
      <c r="AU318" s="168" t="s">
        <v>233</v>
      </c>
      <c r="AV318" s="15" t="s">
        <v>233</v>
      </c>
      <c r="AW318" s="15" t="s">
        <v>37</v>
      </c>
      <c r="AX318" s="15" t="s">
        <v>76</v>
      </c>
      <c r="AY318" s="168" t="s">
        <v>223</v>
      </c>
    </row>
    <row r="319" spans="2:65" s="13" customFormat="1" ht="33.75">
      <c r="B319" s="149"/>
      <c r="D319" s="143" t="s">
        <v>249</v>
      </c>
      <c r="E319" s="150" t="s">
        <v>19</v>
      </c>
      <c r="F319" s="151" t="s">
        <v>1363</v>
      </c>
      <c r="H319" s="152">
        <v>568</v>
      </c>
      <c r="I319" s="153"/>
      <c r="L319" s="149"/>
      <c r="M319" s="154"/>
      <c r="T319" s="155"/>
      <c r="AT319" s="150" t="s">
        <v>249</v>
      </c>
      <c r="AU319" s="150" t="s">
        <v>233</v>
      </c>
      <c r="AV319" s="13" t="s">
        <v>87</v>
      </c>
      <c r="AW319" s="13" t="s">
        <v>37</v>
      </c>
      <c r="AX319" s="13" t="s">
        <v>76</v>
      </c>
      <c r="AY319" s="150" t="s">
        <v>223</v>
      </c>
    </row>
    <row r="320" spans="2:65" s="14" customFormat="1" ht="11.25">
      <c r="B320" s="156"/>
      <c r="D320" s="143" t="s">
        <v>249</v>
      </c>
      <c r="E320" s="157" t="s">
        <v>19</v>
      </c>
      <c r="F320" s="158" t="s">
        <v>253</v>
      </c>
      <c r="H320" s="159">
        <v>946.5</v>
      </c>
      <c r="I320" s="160"/>
      <c r="L320" s="156"/>
      <c r="M320" s="161"/>
      <c r="T320" s="162"/>
      <c r="AT320" s="157" t="s">
        <v>249</v>
      </c>
      <c r="AU320" s="157" t="s">
        <v>233</v>
      </c>
      <c r="AV320" s="14" t="s">
        <v>232</v>
      </c>
      <c r="AW320" s="14" t="s">
        <v>37</v>
      </c>
      <c r="AX320" s="14" t="s">
        <v>84</v>
      </c>
      <c r="AY320" s="157" t="s">
        <v>223</v>
      </c>
    </row>
    <row r="321" spans="2:65" s="1" customFormat="1" ht="24.2" customHeight="1">
      <c r="B321" s="34"/>
      <c r="C321" s="174" t="s">
        <v>529</v>
      </c>
      <c r="D321" s="174" t="s">
        <v>314</v>
      </c>
      <c r="E321" s="175" t="s">
        <v>1364</v>
      </c>
      <c r="F321" s="176" t="s">
        <v>1365</v>
      </c>
      <c r="G321" s="177" t="s">
        <v>271</v>
      </c>
      <c r="H321" s="178">
        <v>994.39300000000003</v>
      </c>
      <c r="I321" s="179"/>
      <c r="J321" s="180">
        <f>ROUND(I321*H321,2)</f>
        <v>0</v>
      </c>
      <c r="K321" s="176" t="s">
        <v>272</v>
      </c>
      <c r="L321" s="181"/>
      <c r="M321" s="182" t="s">
        <v>19</v>
      </c>
      <c r="N321" s="183" t="s">
        <v>47</v>
      </c>
      <c r="P321" s="138">
        <f>O321*H321</f>
        <v>0</v>
      </c>
      <c r="Q321" s="138">
        <v>0.13600000000000001</v>
      </c>
      <c r="R321" s="138">
        <f>Q321*H321</f>
        <v>135.237448</v>
      </c>
      <c r="S321" s="138">
        <v>0</v>
      </c>
      <c r="T321" s="139">
        <f>S321*H321</f>
        <v>0</v>
      </c>
      <c r="AR321" s="140" t="s">
        <v>268</v>
      </c>
      <c r="AT321" s="140" t="s">
        <v>314</v>
      </c>
      <c r="AU321" s="140" t="s">
        <v>233</v>
      </c>
      <c r="AY321" s="18" t="s">
        <v>223</v>
      </c>
      <c r="BE321" s="141">
        <f>IF(N321="základní",J321,0)</f>
        <v>0</v>
      </c>
      <c r="BF321" s="141">
        <f>IF(N321="snížená",J321,0)</f>
        <v>0</v>
      </c>
      <c r="BG321" s="141">
        <f>IF(N321="zákl. přenesená",J321,0)</f>
        <v>0</v>
      </c>
      <c r="BH321" s="141">
        <f>IF(N321="sníž. přenesená",J321,0)</f>
        <v>0</v>
      </c>
      <c r="BI321" s="141">
        <f>IF(N321="nulová",J321,0)</f>
        <v>0</v>
      </c>
      <c r="BJ321" s="18" t="s">
        <v>84</v>
      </c>
      <c r="BK321" s="141">
        <f>ROUND(I321*H321,2)</f>
        <v>0</v>
      </c>
      <c r="BL321" s="18" t="s">
        <v>232</v>
      </c>
      <c r="BM321" s="140" t="s">
        <v>1366</v>
      </c>
    </row>
    <row r="322" spans="2:65" s="13" customFormat="1" ht="11.25">
      <c r="B322" s="149"/>
      <c r="D322" s="143" t="s">
        <v>249</v>
      </c>
      <c r="E322" s="150" t="s">
        <v>19</v>
      </c>
      <c r="F322" s="151" t="s">
        <v>1367</v>
      </c>
      <c r="H322" s="152">
        <v>378.5</v>
      </c>
      <c r="I322" s="153"/>
      <c r="L322" s="149"/>
      <c r="M322" s="154"/>
      <c r="T322" s="155"/>
      <c r="AT322" s="150" t="s">
        <v>249</v>
      </c>
      <c r="AU322" s="150" t="s">
        <v>233</v>
      </c>
      <c r="AV322" s="13" t="s">
        <v>87</v>
      </c>
      <c r="AW322" s="13" t="s">
        <v>37</v>
      </c>
      <c r="AX322" s="13" t="s">
        <v>76</v>
      </c>
      <c r="AY322" s="150" t="s">
        <v>223</v>
      </c>
    </row>
    <row r="323" spans="2:65" s="13" customFormat="1" ht="11.25">
      <c r="B323" s="149"/>
      <c r="D323" s="143" t="s">
        <v>249</v>
      </c>
      <c r="E323" s="150" t="s">
        <v>19</v>
      </c>
      <c r="F323" s="151" t="s">
        <v>1368</v>
      </c>
      <c r="H323" s="152">
        <v>568</v>
      </c>
      <c r="I323" s="153"/>
      <c r="L323" s="149"/>
      <c r="M323" s="154"/>
      <c r="T323" s="155"/>
      <c r="AT323" s="150" t="s">
        <v>249</v>
      </c>
      <c r="AU323" s="150" t="s">
        <v>233</v>
      </c>
      <c r="AV323" s="13" t="s">
        <v>87</v>
      </c>
      <c r="AW323" s="13" t="s">
        <v>37</v>
      </c>
      <c r="AX323" s="13" t="s">
        <v>76</v>
      </c>
      <c r="AY323" s="150" t="s">
        <v>223</v>
      </c>
    </row>
    <row r="324" spans="2:65" s="15" customFormat="1" ht="11.25">
      <c r="B324" s="167"/>
      <c r="D324" s="143" t="s">
        <v>249</v>
      </c>
      <c r="E324" s="168" t="s">
        <v>19</v>
      </c>
      <c r="F324" s="169" t="s">
        <v>292</v>
      </c>
      <c r="H324" s="170">
        <v>946.5</v>
      </c>
      <c r="I324" s="171"/>
      <c r="L324" s="167"/>
      <c r="M324" s="172"/>
      <c r="T324" s="173"/>
      <c r="AT324" s="168" t="s">
        <v>249</v>
      </c>
      <c r="AU324" s="168" t="s">
        <v>233</v>
      </c>
      <c r="AV324" s="15" t="s">
        <v>233</v>
      </c>
      <c r="AW324" s="15" t="s">
        <v>37</v>
      </c>
      <c r="AX324" s="15" t="s">
        <v>76</v>
      </c>
      <c r="AY324" s="168" t="s">
        <v>223</v>
      </c>
    </row>
    <row r="325" spans="2:65" s="13" customFormat="1" ht="11.25">
      <c r="B325" s="149"/>
      <c r="D325" s="143" t="s">
        <v>249</v>
      </c>
      <c r="E325" s="150" t="s">
        <v>19</v>
      </c>
      <c r="F325" s="151" t="s">
        <v>1369</v>
      </c>
      <c r="H325" s="152">
        <v>18.93</v>
      </c>
      <c r="I325" s="153"/>
      <c r="L325" s="149"/>
      <c r="M325" s="154"/>
      <c r="T325" s="155"/>
      <c r="AT325" s="150" t="s">
        <v>249</v>
      </c>
      <c r="AU325" s="150" t="s">
        <v>233</v>
      </c>
      <c r="AV325" s="13" t="s">
        <v>87</v>
      </c>
      <c r="AW325" s="13" t="s">
        <v>37</v>
      </c>
      <c r="AX325" s="13" t="s">
        <v>76</v>
      </c>
      <c r="AY325" s="150" t="s">
        <v>223</v>
      </c>
    </row>
    <row r="326" spans="2:65" s="14" customFormat="1" ht="11.25">
      <c r="B326" s="156"/>
      <c r="D326" s="143" t="s">
        <v>249</v>
      </c>
      <c r="E326" s="157" t="s">
        <v>19</v>
      </c>
      <c r="F326" s="158" t="s">
        <v>253</v>
      </c>
      <c r="H326" s="159">
        <v>965.43</v>
      </c>
      <c r="I326" s="160"/>
      <c r="L326" s="156"/>
      <c r="M326" s="161"/>
      <c r="T326" s="162"/>
      <c r="AT326" s="157" t="s">
        <v>249</v>
      </c>
      <c r="AU326" s="157" t="s">
        <v>233</v>
      </c>
      <c r="AV326" s="14" t="s">
        <v>232</v>
      </c>
      <c r="AW326" s="14" t="s">
        <v>37</v>
      </c>
      <c r="AX326" s="14" t="s">
        <v>84</v>
      </c>
      <c r="AY326" s="157" t="s">
        <v>223</v>
      </c>
    </row>
    <row r="327" spans="2:65" s="13" customFormat="1" ht="11.25">
      <c r="B327" s="149"/>
      <c r="D327" s="143" t="s">
        <v>249</v>
      </c>
      <c r="F327" s="151" t="s">
        <v>1370</v>
      </c>
      <c r="H327" s="152">
        <v>994.39300000000003</v>
      </c>
      <c r="I327" s="153"/>
      <c r="L327" s="149"/>
      <c r="M327" s="154"/>
      <c r="T327" s="155"/>
      <c r="AT327" s="150" t="s">
        <v>249</v>
      </c>
      <c r="AU327" s="150" t="s">
        <v>233</v>
      </c>
      <c r="AV327" s="13" t="s">
        <v>87</v>
      </c>
      <c r="AW327" s="13" t="s">
        <v>4</v>
      </c>
      <c r="AX327" s="13" t="s">
        <v>84</v>
      </c>
      <c r="AY327" s="150" t="s">
        <v>223</v>
      </c>
    </row>
    <row r="328" spans="2:65" s="1" customFormat="1" ht="16.5" customHeight="1">
      <c r="B328" s="34"/>
      <c r="C328" s="174" t="s">
        <v>534</v>
      </c>
      <c r="D328" s="174" t="s">
        <v>314</v>
      </c>
      <c r="E328" s="175" t="s">
        <v>1371</v>
      </c>
      <c r="F328" s="176" t="s">
        <v>1372</v>
      </c>
      <c r="G328" s="177" t="s">
        <v>265</v>
      </c>
      <c r="H328" s="178">
        <v>384.279</v>
      </c>
      <c r="I328" s="179"/>
      <c r="J328" s="180">
        <f>ROUND(I328*H328,2)</f>
        <v>0</v>
      </c>
      <c r="K328" s="176" t="s">
        <v>272</v>
      </c>
      <c r="L328" s="181"/>
      <c r="M328" s="182" t="s">
        <v>19</v>
      </c>
      <c r="N328" s="183" t="s">
        <v>47</v>
      </c>
      <c r="P328" s="138">
        <f>O328*H328</f>
        <v>0</v>
      </c>
      <c r="Q328" s="138">
        <v>1</v>
      </c>
      <c r="R328" s="138">
        <f>Q328*H328</f>
        <v>384.279</v>
      </c>
      <c r="S328" s="138">
        <v>0</v>
      </c>
      <c r="T328" s="139">
        <f>S328*H328</f>
        <v>0</v>
      </c>
      <c r="AR328" s="140" t="s">
        <v>268</v>
      </c>
      <c r="AT328" s="140" t="s">
        <v>314</v>
      </c>
      <c r="AU328" s="140" t="s">
        <v>233</v>
      </c>
      <c r="AY328" s="18" t="s">
        <v>223</v>
      </c>
      <c r="BE328" s="141">
        <f>IF(N328="základní",J328,0)</f>
        <v>0</v>
      </c>
      <c r="BF328" s="141">
        <f>IF(N328="snížená",J328,0)</f>
        <v>0</v>
      </c>
      <c r="BG328" s="141">
        <f>IF(N328="zákl. přenesená",J328,0)</f>
        <v>0</v>
      </c>
      <c r="BH328" s="141">
        <f>IF(N328="sníž. přenesená",J328,0)</f>
        <v>0</v>
      </c>
      <c r="BI328" s="141">
        <f>IF(N328="nulová",J328,0)</f>
        <v>0</v>
      </c>
      <c r="BJ328" s="18" t="s">
        <v>84</v>
      </c>
      <c r="BK328" s="141">
        <f>ROUND(I328*H328,2)</f>
        <v>0</v>
      </c>
      <c r="BL328" s="18" t="s">
        <v>232</v>
      </c>
      <c r="BM328" s="140" t="s">
        <v>1373</v>
      </c>
    </row>
    <row r="329" spans="2:65" s="13" customFormat="1" ht="11.25">
      <c r="B329" s="149"/>
      <c r="D329" s="143" t="s">
        <v>249</v>
      </c>
      <c r="E329" s="150" t="s">
        <v>19</v>
      </c>
      <c r="F329" s="151" t="s">
        <v>1374</v>
      </c>
      <c r="H329" s="152">
        <v>384.279</v>
      </c>
      <c r="I329" s="153"/>
      <c r="L329" s="149"/>
      <c r="M329" s="154"/>
      <c r="T329" s="155"/>
      <c r="AT329" s="150" t="s">
        <v>249</v>
      </c>
      <c r="AU329" s="150" t="s">
        <v>233</v>
      </c>
      <c r="AV329" s="13" t="s">
        <v>87</v>
      </c>
      <c r="AW329" s="13" t="s">
        <v>37</v>
      </c>
      <c r="AX329" s="13" t="s">
        <v>84</v>
      </c>
      <c r="AY329" s="150" t="s">
        <v>223</v>
      </c>
    </row>
    <row r="330" spans="2:65" s="11" customFormat="1" ht="20.85" customHeight="1">
      <c r="B330" s="117"/>
      <c r="D330" s="118" t="s">
        <v>75</v>
      </c>
      <c r="E330" s="127" t="s">
        <v>444</v>
      </c>
      <c r="F330" s="127" t="s">
        <v>445</v>
      </c>
      <c r="I330" s="120"/>
      <c r="J330" s="128">
        <f>BK330</f>
        <v>0</v>
      </c>
      <c r="L330" s="117"/>
      <c r="M330" s="122"/>
      <c r="P330" s="123">
        <f>SUM(P331:P358)</f>
        <v>0</v>
      </c>
      <c r="R330" s="123">
        <f>SUM(R331:R358)</f>
        <v>770.51624400000003</v>
      </c>
      <c r="T330" s="124">
        <f>SUM(T331:T358)</f>
        <v>0</v>
      </c>
      <c r="AR330" s="118" t="s">
        <v>84</v>
      </c>
      <c r="AT330" s="125" t="s">
        <v>75</v>
      </c>
      <c r="AU330" s="125" t="s">
        <v>87</v>
      </c>
      <c r="AY330" s="118" t="s">
        <v>223</v>
      </c>
      <c r="BK330" s="126">
        <f>SUM(BK331:BK358)</f>
        <v>0</v>
      </c>
    </row>
    <row r="331" spans="2:65" s="1" customFormat="1" ht="78" customHeight="1">
      <c r="B331" s="34"/>
      <c r="C331" s="129" t="s">
        <v>538</v>
      </c>
      <c r="D331" s="129" t="s">
        <v>227</v>
      </c>
      <c r="E331" s="130" t="s">
        <v>1375</v>
      </c>
      <c r="F331" s="131" t="s">
        <v>1376</v>
      </c>
      <c r="G331" s="132" t="s">
        <v>271</v>
      </c>
      <c r="H331" s="133">
        <v>3761</v>
      </c>
      <c r="I331" s="134"/>
      <c r="J331" s="135">
        <f>ROUND(I331*H331,2)</f>
        <v>0</v>
      </c>
      <c r="K331" s="131" t="s">
        <v>272</v>
      </c>
      <c r="L331" s="34"/>
      <c r="M331" s="136" t="s">
        <v>19</v>
      </c>
      <c r="N331" s="137" t="s">
        <v>47</v>
      </c>
      <c r="P331" s="138">
        <f>O331*H331</f>
        <v>0</v>
      </c>
      <c r="Q331" s="138">
        <v>8.9219999999999994E-2</v>
      </c>
      <c r="R331" s="138">
        <f>Q331*H331</f>
        <v>335.55642</v>
      </c>
      <c r="S331" s="138">
        <v>0</v>
      </c>
      <c r="T331" s="139">
        <f>S331*H331</f>
        <v>0</v>
      </c>
      <c r="AR331" s="140" t="s">
        <v>232</v>
      </c>
      <c r="AT331" s="140" t="s">
        <v>227</v>
      </c>
      <c r="AU331" s="140" t="s">
        <v>233</v>
      </c>
      <c r="AY331" s="18" t="s">
        <v>223</v>
      </c>
      <c r="BE331" s="141">
        <f>IF(N331="základní",J331,0)</f>
        <v>0</v>
      </c>
      <c r="BF331" s="141">
        <f>IF(N331="snížená",J331,0)</f>
        <v>0</v>
      </c>
      <c r="BG331" s="141">
        <f>IF(N331="zákl. přenesená",J331,0)</f>
        <v>0</v>
      </c>
      <c r="BH331" s="141">
        <f>IF(N331="sníž. přenesená",J331,0)</f>
        <v>0</v>
      </c>
      <c r="BI331" s="141">
        <f>IF(N331="nulová",J331,0)</f>
        <v>0</v>
      </c>
      <c r="BJ331" s="18" t="s">
        <v>84</v>
      </c>
      <c r="BK331" s="141">
        <f>ROUND(I331*H331,2)</f>
        <v>0</v>
      </c>
      <c r="BL331" s="18" t="s">
        <v>232</v>
      </c>
      <c r="BM331" s="140" t="s">
        <v>449</v>
      </c>
    </row>
    <row r="332" spans="2:65" s="1" customFormat="1" ht="11.25">
      <c r="B332" s="34"/>
      <c r="D332" s="163" t="s">
        <v>274</v>
      </c>
      <c r="F332" s="164" t="s">
        <v>1377</v>
      </c>
      <c r="I332" s="165"/>
      <c r="L332" s="34"/>
      <c r="M332" s="166"/>
      <c r="T332" s="55"/>
      <c r="AT332" s="18" t="s">
        <v>274</v>
      </c>
      <c r="AU332" s="18" t="s">
        <v>233</v>
      </c>
    </row>
    <row r="333" spans="2:65" s="13" customFormat="1" ht="33.75">
      <c r="B333" s="149"/>
      <c r="D333" s="143" t="s">
        <v>249</v>
      </c>
      <c r="E333" s="150" t="s">
        <v>19</v>
      </c>
      <c r="F333" s="151" t="s">
        <v>1378</v>
      </c>
      <c r="H333" s="152">
        <v>908</v>
      </c>
      <c r="I333" s="153"/>
      <c r="L333" s="149"/>
      <c r="M333" s="154"/>
      <c r="T333" s="155"/>
      <c r="AT333" s="150" t="s">
        <v>249</v>
      </c>
      <c r="AU333" s="150" t="s">
        <v>233</v>
      </c>
      <c r="AV333" s="13" t="s">
        <v>87</v>
      </c>
      <c r="AW333" s="13" t="s">
        <v>37</v>
      </c>
      <c r="AX333" s="13" t="s">
        <v>76</v>
      </c>
      <c r="AY333" s="150" t="s">
        <v>223</v>
      </c>
    </row>
    <row r="334" spans="2:65" s="13" customFormat="1" ht="33.75">
      <c r="B334" s="149"/>
      <c r="D334" s="143" t="s">
        <v>249</v>
      </c>
      <c r="E334" s="150" t="s">
        <v>19</v>
      </c>
      <c r="F334" s="151" t="s">
        <v>1379</v>
      </c>
      <c r="H334" s="152">
        <v>1102.5</v>
      </c>
      <c r="I334" s="153"/>
      <c r="L334" s="149"/>
      <c r="M334" s="154"/>
      <c r="T334" s="155"/>
      <c r="AT334" s="150" t="s">
        <v>249</v>
      </c>
      <c r="AU334" s="150" t="s">
        <v>233</v>
      </c>
      <c r="AV334" s="13" t="s">
        <v>87</v>
      </c>
      <c r="AW334" s="13" t="s">
        <v>37</v>
      </c>
      <c r="AX334" s="13" t="s">
        <v>76</v>
      </c>
      <c r="AY334" s="150" t="s">
        <v>223</v>
      </c>
    </row>
    <row r="335" spans="2:65" s="13" customFormat="1" ht="33.75">
      <c r="B335" s="149"/>
      <c r="D335" s="143" t="s">
        <v>249</v>
      </c>
      <c r="E335" s="150" t="s">
        <v>19</v>
      </c>
      <c r="F335" s="151" t="s">
        <v>1380</v>
      </c>
      <c r="H335" s="152">
        <v>1750.5</v>
      </c>
      <c r="I335" s="153"/>
      <c r="L335" s="149"/>
      <c r="M335" s="154"/>
      <c r="T335" s="155"/>
      <c r="AT335" s="150" t="s">
        <v>249</v>
      </c>
      <c r="AU335" s="150" t="s">
        <v>233</v>
      </c>
      <c r="AV335" s="13" t="s">
        <v>87</v>
      </c>
      <c r="AW335" s="13" t="s">
        <v>37</v>
      </c>
      <c r="AX335" s="13" t="s">
        <v>76</v>
      </c>
      <c r="AY335" s="150" t="s">
        <v>223</v>
      </c>
    </row>
    <row r="336" spans="2:65" s="14" customFormat="1" ht="11.25">
      <c r="B336" s="156"/>
      <c r="D336" s="143" t="s">
        <v>249</v>
      </c>
      <c r="E336" s="157" t="s">
        <v>19</v>
      </c>
      <c r="F336" s="158" t="s">
        <v>253</v>
      </c>
      <c r="H336" s="159">
        <v>3761</v>
      </c>
      <c r="I336" s="160"/>
      <c r="L336" s="156"/>
      <c r="M336" s="161"/>
      <c r="T336" s="162"/>
      <c r="AT336" s="157" t="s">
        <v>249</v>
      </c>
      <c r="AU336" s="157" t="s">
        <v>233</v>
      </c>
      <c r="AV336" s="14" t="s">
        <v>232</v>
      </c>
      <c r="AW336" s="14" t="s">
        <v>37</v>
      </c>
      <c r="AX336" s="14" t="s">
        <v>84</v>
      </c>
      <c r="AY336" s="157" t="s">
        <v>223</v>
      </c>
    </row>
    <row r="337" spans="2:65" s="1" customFormat="1" ht="24.2" customHeight="1">
      <c r="B337" s="34"/>
      <c r="C337" s="174" t="s">
        <v>543</v>
      </c>
      <c r="D337" s="174" t="s">
        <v>314</v>
      </c>
      <c r="E337" s="175" t="s">
        <v>453</v>
      </c>
      <c r="F337" s="176" t="s">
        <v>454</v>
      </c>
      <c r="G337" s="177" t="s">
        <v>271</v>
      </c>
      <c r="H337" s="178">
        <v>3711.8820000000001</v>
      </c>
      <c r="I337" s="179"/>
      <c r="J337" s="180">
        <f>ROUND(I337*H337,2)</f>
        <v>0</v>
      </c>
      <c r="K337" s="176" t="s">
        <v>272</v>
      </c>
      <c r="L337" s="181"/>
      <c r="M337" s="182" t="s">
        <v>19</v>
      </c>
      <c r="N337" s="183" t="s">
        <v>47</v>
      </c>
      <c r="P337" s="138">
        <f>O337*H337</f>
        <v>0</v>
      </c>
      <c r="Q337" s="138">
        <v>0.113</v>
      </c>
      <c r="R337" s="138">
        <f>Q337*H337</f>
        <v>419.44266600000003</v>
      </c>
      <c r="S337" s="138">
        <v>0</v>
      </c>
      <c r="T337" s="139">
        <f>S337*H337</f>
        <v>0</v>
      </c>
      <c r="AR337" s="140" t="s">
        <v>268</v>
      </c>
      <c r="AT337" s="140" t="s">
        <v>314</v>
      </c>
      <c r="AU337" s="140" t="s">
        <v>233</v>
      </c>
      <c r="AY337" s="18" t="s">
        <v>223</v>
      </c>
      <c r="BE337" s="141">
        <f>IF(N337="základní",J337,0)</f>
        <v>0</v>
      </c>
      <c r="BF337" s="141">
        <f>IF(N337="snížená",J337,0)</f>
        <v>0</v>
      </c>
      <c r="BG337" s="141">
        <f>IF(N337="zákl. přenesená",J337,0)</f>
        <v>0</v>
      </c>
      <c r="BH337" s="141">
        <f>IF(N337="sníž. přenesená",J337,0)</f>
        <v>0</v>
      </c>
      <c r="BI337" s="141">
        <f>IF(N337="nulová",J337,0)</f>
        <v>0</v>
      </c>
      <c r="BJ337" s="18" t="s">
        <v>84</v>
      </c>
      <c r="BK337" s="141">
        <f>ROUND(I337*H337,2)</f>
        <v>0</v>
      </c>
      <c r="BL337" s="18" t="s">
        <v>232</v>
      </c>
      <c r="BM337" s="140" t="s">
        <v>455</v>
      </c>
    </row>
    <row r="338" spans="2:65" s="13" customFormat="1" ht="11.25">
      <c r="B338" s="149"/>
      <c r="D338" s="143" t="s">
        <v>249</v>
      </c>
      <c r="E338" s="150" t="s">
        <v>19</v>
      </c>
      <c r="F338" s="151" t="s">
        <v>1381</v>
      </c>
      <c r="H338" s="152">
        <v>3761</v>
      </c>
      <c r="I338" s="153"/>
      <c r="L338" s="149"/>
      <c r="M338" s="154"/>
      <c r="T338" s="155"/>
      <c r="AT338" s="150" t="s">
        <v>249</v>
      </c>
      <c r="AU338" s="150" t="s">
        <v>233</v>
      </c>
      <c r="AV338" s="13" t="s">
        <v>87</v>
      </c>
      <c r="AW338" s="13" t="s">
        <v>37</v>
      </c>
      <c r="AX338" s="13" t="s">
        <v>76</v>
      </c>
      <c r="AY338" s="150" t="s">
        <v>223</v>
      </c>
    </row>
    <row r="339" spans="2:65" s="13" customFormat="1" ht="11.25">
      <c r="B339" s="149"/>
      <c r="D339" s="143" t="s">
        <v>249</v>
      </c>
      <c r="E339" s="150" t="s">
        <v>19</v>
      </c>
      <c r="F339" s="151" t="s">
        <v>1382</v>
      </c>
      <c r="H339" s="152">
        <v>-121.9</v>
      </c>
      <c r="I339" s="153"/>
      <c r="L339" s="149"/>
      <c r="M339" s="154"/>
      <c r="T339" s="155"/>
      <c r="AT339" s="150" t="s">
        <v>249</v>
      </c>
      <c r="AU339" s="150" t="s">
        <v>233</v>
      </c>
      <c r="AV339" s="13" t="s">
        <v>87</v>
      </c>
      <c r="AW339" s="13" t="s">
        <v>37</v>
      </c>
      <c r="AX339" s="13" t="s">
        <v>76</v>
      </c>
      <c r="AY339" s="150" t="s">
        <v>223</v>
      </c>
    </row>
    <row r="340" spans="2:65" s="15" customFormat="1" ht="11.25">
      <c r="B340" s="167"/>
      <c r="D340" s="143" t="s">
        <v>249</v>
      </c>
      <c r="E340" s="168" t="s">
        <v>19</v>
      </c>
      <c r="F340" s="169" t="s">
        <v>292</v>
      </c>
      <c r="H340" s="170">
        <v>3639.1</v>
      </c>
      <c r="I340" s="171"/>
      <c r="L340" s="167"/>
      <c r="M340" s="172"/>
      <c r="T340" s="173"/>
      <c r="AT340" s="168" t="s">
        <v>249</v>
      </c>
      <c r="AU340" s="168" t="s">
        <v>233</v>
      </c>
      <c r="AV340" s="15" t="s">
        <v>233</v>
      </c>
      <c r="AW340" s="15" t="s">
        <v>37</v>
      </c>
      <c r="AX340" s="15" t="s">
        <v>76</v>
      </c>
      <c r="AY340" s="168" t="s">
        <v>223</v>
      </c>
    </row>
    <row r="341" spans="2:65" s="13" customFormat="1" ht="11.25">
      <c r="B341" s="149"/>
      <c r="D341" s="143" t="s">
        <v>249</v>
      </c>
      <c r="E341" s="150" t="s">
        <v>19</v>
      </c>
      <c r="F341" s="151" t="s">
        <v>1383</v>
      </c>
      <c r="H341" s="152">
        <v>72.781999999999996</v>
      </c>
      <c r="I341" s="153"/>
      <c r="L341" s="149"/>
      <c r="M341" s="154"/>
      <c r="T341" s="155"/>
      <c r="AT341" s="150" t="s">
        <v>249</v>
      </c>
      <c r="AU341" s="150" t="s">
        <v>233</v>
      </c>
      <c r="AV341" s="13" t="s">
        <v>87</v>
      </c>
      <c r="AW341" s="13" t="s">
        <v>37</v>
      </c>
      <c r="AX341" s="13" t="s">
        <v>76</v>
      </c>
      <c r="AY341" s="150" t="s">
        <v>223</v>
      </c>
    </row>
    <row r="342" spans="2:65" s="14" customFormat="1" ht="11.25">
      <c r="B342" s="156"/>
      <c r="D342" s="143" t="s">
        <v>249</v>
      </c>
      <c r="E342" s="157" t="s">
        <v>19</v>
      </c>
      <c r="F342" s="158" t="s">
        <v>253</v>
      </c>
      <c r="H342" s="159">
        <v>3711.8820000000001</v>
      </c>
      <c r="I342" s="160"/>
      <c r="L342" s="156"/>
      <c r="M342" s="161"/>
      <c r="T342" s="162"/>
      <c r="AT342" s="157" t="s">
        <v>249</v>
      </c>
      <c r="AU342" s="157" t="s">
        <v>233</v>
      </c>
      <c r="AV342" s="14" t="s">
        <v>232</v>
      </c>
      <c r="AW342" s="14" t="s">
        <v>37</v>
      </c>
      <c r="AX342" s="14" t="s">
        <v>84</v>
      </c>
      <c r="AY342" s="157" t="s">
        <v>223</v>
      </c>
    </row>
    <row r="343" spans="2:65" s="1" customFormat="1" ht="90" customHeight="1">
      <c r="B343" s="34"/>
      <c r="C343" s="129" t="s">
        <v>547</v>
      </c>
      <c r="D343" s="129" t="s">
        <v>227</v>
      </c>
      <c r="E343" s="130" t="s">
        <v>460</v>
      </c>
      <c r="F343" s="131" t="s">
        <v>461</v>
      </c>
      <c r="G343" s="132" t="s">
        <v>271</v>
      </c>
      <c r="H343" s="133">
        <v>121.9</v>
      </c>
      <c r="I343" s="134"/>
      <c r="J343" s="135">
        <f>ROUND(I343*H343,2)</f>
        <v>0</v>
      </c>
      <c r="K343" s="131" t="s">
        <v>272</v>
      </c>
      <c r="L343" s="34"/>
      <c r="M343" s="136" t="s">
        <v>19</v>
      </c>
      <c r="N343" s="137" t="s">
        <v>47</v>
      </c>
      <c r="P343" s="138">
        <f>O343*H343</f>
        <v>0</v>
      </c>
      <c r="Q343" s="138">
        <v>0</v>
      </c>
      <c r="R343" s="138">
        <f>Q343*H343</f>
        <v>0</v>
      </c>
      <c r="S343" s="138">
        <v>0</v>
      </c>
      <c r="T343" s="139">
        <f>S343*H343</f>
        <v>0</v>
      </c>
      <c r="AR343" s="140" t="s">
        <v>232</v>
      </c>
      <c r="AT343" s="140" t="s">
        <v>227</v>
      </c>
      <c r="AU343" s="140" t="s">
        <v>233</v>
      </c>
      <c r="AY343" s="18" t="s">
        <v>223</v>
      </c>
      <c r="BE343" s="141">
        <f>IF(N343="základní",J343,0)</f>
        <v>0</v>
      </c>
      <c r="BF343" s="141">
        <f>IF(N343="snížená",J343,0)</f>
        <v>0</v>
      </c>
      <c r="BG343" s="141">
        <f>IF(N343="zákl. přenesená",J343,0)</f>
        <v>0</v>
      </c>
      <c r="BH343" s="141">
        <f>IF(N343="sníž. přenesená",J343,0)</f>
        <v>0</v>
      </c>
      <c r="BI343" s="141">
        <f>IF(N343="nulová",J343,0)</f>
        <v>0</v>
      </c>
      <c r="BJ343" s="18" t="s">
        <v>84</v>
      </c>
      <c r="BK343" s="141">
        <f>ROUND(I343*H343,2)</f>
        <v>0</v>
      </c>
      <c r="BL343" s="18" t="s">
        <v>232</v>
      </c>
      <c r="BM343" s="140" t="s">
        <v>462</v>
      </c>
    </row>
    <row r="344" spans="2:65" s="1" customFormat="1" ht="11.25">
      <c r="B344" s="34"/>
      <c r="D344" s="163" t="s">
        <v>274</v>
      </c>
      <c r="F344" s="164" t="s">
        <v>463</v>
      </c>
      <c r="I344" s="165"/>
      <c r="L344" s="34"/>
      <c r="M344" s="166"/>
      <c r="T344" s="55"/>
      <c r="AT344" s="18" t="s">
        <v>274</v>
      </c>
      <c r="AU344" s="18" t="s">
        <v>233</v>
      </c>
    </row>
    <row r="345" spans="2:65" s="12" customFormat="1" ht="11.25">
      <c r="B345" s="142"/>
      <c r="D345" s="143" t="s">
        <v>249</v>
      </c>
      <c r="E345" s="144" t="s">
        <v>19</v>
      </c>
      <c r="F345" s="145" t="s">
        <v>1384</v>
      </c>
      <c r="H345" s="144" t="s">
        <v>19</v>
      </c>
      <c r="I345" s="146"/>
      <c r="L345" s="142"/>
      <c r="M345" s="147"/>
      <c r="T345" s="148"/>
      <c r="AT345" s="144" t="s">
        <v>249</v>
      </c>
      <c r="AU345" s="144" t="s">
        <v>233</v>
      </c>
      <c r="AV345" s="12" t="s">
        <v>84</v>
      </c>
      <c r="AW345" s="12" t="s">
        <v>37</v>
      </c>
      <c r="AX345" s="12" t="s">
        <v>76</v>
      </c>
      <c r="AY345" s="144" t="s">
        <v>223</v>
      </c>
    </row>
    <row r="346" spans="2:65" s="13" customFormat="1" ht="33.75">
      <c r="B346" s="149"/>
      <c r="D346" s="143" t="s">
        <v>249</v>
      </c>
      <c r="E346" s="150" t="s">
        <v>19</v>
      </c>
      <c r="F346" s="151" t="s">
        <v>1385</v>
      </c>
      <c r="H346" s="152">
        <v>50.9</v>
      </c>
      <c r="I346" s="153"/>
      <c r="L346" s="149"/>
      <c r="M346" s="154"/>
      <c r="T346" s="155"/>
      <c r="AT346" s="150" t="s">
        <v>249</v>
      </c>
      <c r="AU346" s="150" t="s">
        <v>233</v>
      </c>
      <c r="AV346" s="13" t="s">
        <v>87</v>
      </c>
      <c r="AW346" s="13" t="s">
        <v>37</v>
      </c>
      <c r="AX346" s="13" t="s">
        <v>76</v>
      </c>
      <c r="AY346" s="150" t="s">
        <v>223</v>
      </c>
    </row>
    <row r="347" spans="2:65" s="13" customFormat="1" ht="22.5">
      <c r="B347" s="149"/>
      <c r="D347" s="143" t="s">
        <v>249</v>
      </c>
      <c r="E347" s="150" t="s">
        <v>19</v>
      </c>
      <c r="F347" s="151" t="s">
        <v>1386</v>
      </c>
      <c r="H347" s="152">
        <v>29</v>
      </c>
      <c r="I347" s="153"/>
      <c r="L347" s="149"/>
      <c r="M347" s="154"/>
      <c r="T347" s="155"/>
      <c r="AT347" s="150" t="s">
        <v>249</v>
      </c>
      <c r="AU347" s="150" t="s">
        <v>233</v>
      </c>
      <c r="AV347" s="13" t="s">
        <v>87</v>
      </c>
      <c r="AW347" s="13" t="s">
        <v>37</v>
      </c>
      <c r="AX347" s="13" t="s">
        <v>76</v>
      </c>
      <c r="AY347" s="150" t="s">
        <v>223</v>
      </c>
    </row>
    <row r="348" spans="2:65" s="15" customFormat="1" ht="11.25">
      <c r="B348" s="167"/>
      <c r="D348" s="143" t="s">
        <v>249</v>
      </c>
      <c r="E348" s="168" t="s">
        <v>19</v>
      </c>
      <c r="F348" s="169" t="s">
        <v>292</v>
      </c>
      <c r="H348" s="170">
        <v>79.900000000000006</v>
      </c>
      <c r="I348" s="171"/>
      <c r="L348" s="167"/>
      <c r="M348" s="172"/>
      <c r="T348" s="173"/>
      <c r="AT348" s="168" t="s">
        <v>249</v>
      </c>
      <c r="AU348" s="168" t="s">
        <v>233</v>
      </c>
      <c r="AV348" s="15" t="s">
        <v>233</v>
      </c>
      <c r="AW348" s="15" t="s">
        <v>37</v>
      </c>
      <c r="AX348" s="15" t="s">
        <v>76</v>
      </c>
      <c r="AY348" s="168" t="s">
        <v>223</v>
      </c>
    </row>
    <row r="349" spans="2:65" s="13" customFormat="1" ht="22.5">
      <c r="B349" s="149"/>
      <c r="D349" s="143" t="s">
        <v>249</v>
      </c>
      <c r="E349" s="150" t="s">
        <v>19</v>
      </c>
      <c r="F349" s="151" t="s">
        <v>1387</v>
      </c>
      <c r="H349" s="152">
        <v>42</v>
      </c>
      <c r="I349" s="153"/>
      <c r="L349" s="149"/>
      <c r="M349" s="154"/>
      <c r="T349" s="155"/>
      <c r="AT349" s="150" t="s">
        <v>249</v>
      </c>
      <c r="AU349" s="150" t="s">
        <v>233</v>
      </c>
      <c r="AV349" s="13" t="s">
        <v>87</v>
      </c>
      <c r="AW349" s="13" t="s">
        <v>37</v>
      </c>
      <c r="AX349" s="13" t="s">
        <v>76</v>
      </c>
      <c r="AY349" s="150" t="s">
        <v>223</v>
      </c>
    </row>
    <row r="350" spans="2:65" s="14" customFormat="1" ht="11.25">
      <c r="B350" s="156"/>
      <c r="D350" s="143" t="s">
        <v>249</v>
      </c>
      <c r="E350" s="157" t="s">
        <v>19</v>
      </c>
      <c r="F350" s="158" t="s">
        <v>253</v>
      </c>
      <c r="H350" s="159">
        <v>121.9</v>
      </c>
      <c r="I350" s="160"/>
      <c r="L350" s="156"/>
      <c r="M350" s="161"/>
      <c r="T350" s="162"/>
      <c r="AT350" s="157" t="s">
        <v>249</v>
      </c>
      <c r="AU350" s="157" t="s">
        <v>233</v>
      </c>
      <c r="AV350" s="14" t="s">
        <v>232</v>
      </c>
      <c r="AW350" s="14" t="s">
        <v>37</v>
      </c>
      <c r="AX350" s="14" t="s">
        <v>84</v>
      </c>
      <c r="AY350" s="157" t="s">
        <v>223</v>
      </c>
    </row>
    <row r="351" spans="2:65" s="1" customFormat="1" ht="24.2" customHeight="1">
      <c r="B351" s="34"/>
      <c r="C351" s="174" t="s">
        <v>551</v>
      </c>
      <c r="D351" s="174" t="s">
        <v>314</v>
      </c>
      <c r="E351" s="175" t="s">
        <v>466</v>
      </c>
      <c r="F351" s="176" t="s">
        <v>467</v>
      </c>
      <c r="G351" s="177" t="s">
        <v>271</v>
      </c>
      <c r="H351" s="178">
        <v>81.498000000000005</v>
      </c>
      <c r="I351" s="179"/>
      <c r="J351" s="180">
        <f>ROUND(I351*H351,2)</f>
        <v>0</v>
      </c>
      <c r="K351" s="176" t="s">
        <v>272</v>
      </c>
      <c r="L351" s="181"/>
      <c r="M351" s="182" t="s">
        <v>19</v>
      </c>
      <c r="N351" s="183" t="s">
        <v>47</v>
      </c>
      <c r="P351" s="138">
        <f>O351*H351</f>
        <v>0</v>
      </c>
      <c r="Q351" s="138">
        <v>0.13100000000000001</v>
      </c>
      <c r="R351" s="138">
        <f>Q351*H351</f>
        <v>10.676238000000001</v>
      </c>
      <c r="S351" s="138">
        <v>0</v>
      </c>
      <c r="T351" s="139">
        <f>S351*H351</f>
        <v>0</v>
      </c>
      <c r="AR351" s="140" t="s">
        <v>268</v>
      </c>
      <c r="AT351" s="140" t="s">
        <v>314</v>
      </c>
      <c r="AU351" s="140" t="s">
        <v>233</v>
      </c>
      <c r="AY351" s="18" t="s">
        <v>223</v>
      </c>
      <c r="BE351" s="141">
        <f>IF(N351="základní",J351,0)</f>
        <v>0</v>
      </c>
      <c r="BF351" s="141">
        <f>IF(N351="snížená",J351,0)</f>
        <v>0</v>
      </c>
      <c r="BG351" s="141">
        <f>IF(N351="zákl. přenesená",J351,0)</f>
        <v>0</v>
      </c>
      <c r="BH351" s="141">
        <f>IF(N351="sníž. přenesená",J351,0)</f>
        <v>0</v>
      </c>
      <c r="BI351" s="141">
        <f>IF(N351="nulová",J351,0)</f>
        <v>0</v>
      </c>
      <c r="BJ351" s="18" t="s">
        <v>84</v>
      </c>
      <c r="BK351" s="141">
        <f>ROUND(I351*H351,2)</f>
        <v>0</v>
      </c>
      <c r="BL351" s="18" t="s">
        <v>232</v>
      </c>
      <c r="BM351" s="140" t="s">
        <v>468</v>
      </c>
    </row>
    <row r="352" spans="2:65" s="13" customFormat="1" ht="11.25">
      <c r="B352" s="149"/>
      <c r="D352" s="143" t="s">
        <v>249</v>
      </c>
      <c r="E352" s="150" t="s">
        <v>19</v>
      </c>
      <c r="F352" s="151" t="s">
        <v>1388</v>
      </c>
      <c r="H352" s="152">
        <v>79.900000000000006</v>
      </c>
      <c r="I352" s="153"/>
      <c r="L352" s="149"/>
      <c r="M352" s="154"/>
      <c r="T352" s="155"/>
      <c r="AT352" s="150" t="s">
        <v>249</v>
      </c>
      <c r="AU352" s="150" t="s">
        <v>233</v>
      </c>
      <c r="AV352" s="13" t="s">
        <v>87</v>
      </c>
      <c r="AW352" s="13" t="s">
        <v>37</v>
      </c>
      <c r="AX352" s="13" t="s">
        <v>76</v>
      </c>
      <c r="AY352" s="150" t="s">
        <v>223</v>
      </c>
    </row>
    <row r="353" spans="2:65" s="13" customFormat="1" ht="11.25">
      <c r="B353" s="149"/>
      <c r="D353" s="143" t="s">
        <v>249</v>
      </c>
      <c r="E353" s="150" t="s">
        <v>19</v>
      </c>
      <c r="F353" s="151" t="s">
        <v>1389</v>
      </c>
      <c r="H353" s="152">
        <v>1.5980000000000001</v>
      </c>
      <c r="I353" s="153"/>
      <c r="L353" s="149"/>
      <c r="M353" s="154"/>
      <c r="T353" s="155"/>
      <c r="AT353" s="150" t="s">
        <v>249</v>
      </c>
      <c r="AU353" s="150" t="s">
        <v>233</v>
      </c>
      <c r="AV353" s="13" t="s">
        <v>87</v>
      </c>
      <c r="AW353" s="13" t="s">
        <v>37</v>
      </c>
      <c r="AX353" s="13" t="s">
        <v>76</v>
      </c>
      <c r="AY353" s="150" t="s">
        <v>223</v>
      </c>
    </row>
    <row r="354" spans="2:65" s="14" customFormat="1" ht="11.25">
      <c r="B354" s="156"/>
      <c r="D354" s="143" t="s">
        <v>249</v>
      </c>
      <c r="E354" s="157" t="s">
        <v>19</v>
      </c>
      <c r="F354" s="158" t="s">
        <v>253</v>
      </c>
      <c r="H354" s="159">
        <v>81.498000000000005</v>
      </c>
      <c r="I354" s="160"/>
      <c r="L354" s="156"/>
      <c r="M354" s="161"/>
      <c r="T354" s="162"/>
      <c r="AT354" s="157" t="s">
        <v>249</v>
      </c>
      <c r="AU354" s="157" t="s">
        <v>233</v>
      </c>
      <c r="AV354" s="14" t="s">
        <v>232</v>
      </c>
      <c r="AW354" s="14" t="s">
        <v>37</v>
      </c>
      <c r="AX354" s="14" t="s">
        <v>84</v>
      </c>
      <c r="AY354" s="157" t="s">
        <v>223</v>
      </c>
    </row>
    <row r="355" spans="2:65" s="1" customFormat="1" ht="24.2" customHeight="1">
      <c r="B355" s="34"/>
      <c r="C355" s="174" t="s">
        <v>560</v>
      </c>
      <c r="D355" s="174" t="s">
        <v>314</v>
      </c>
      <c r="E355" s="175" t="s">
        <v>1390</v>
      </c>
      <c r="F355" s="176" t="s">
        <v>1391</v>
      </c>
      <c r="G355" s="177" t="s">
        <v>271</v>
      </c>
      <c r="H355" s="178">
        <v>42.84</v>
      </c>
      <c r="I355" s="179"/>
      <c r="J355" s="180">
        <f>ROUND(I355*H355,2)</f>
        <v>0</v>
      </c>
      <c r="K355" s="176" t="s">
        <v>272</v>
      </c>
      <c r="L355" s="181"/>
      <c r="M355" s="182" t="s">
        <v>19</v>
      </c>
      <c r="N355" s="183" t="s">
        <v>47</v>
      </c>
      <c r="P355" s="138">
        <f>O355*H355</f>
        <v>0</v>
      </c>
      <c r="Q355" s="138">
        <v>0.113</v>
      </c>
      <c r="R355" s="138">
        <f>Q355*H355</f>
        <v>4.8409200000000006</v>
      </c>
      <c r="S355" s="138">
        <v>0</v>
      </c>
      <c r="T355" s="139">
        <f>S355*H355</f>
        <v>0</v>
      </c>
      <c r="AR355" s="140" t="s">
        <v>268</v>
      </c>
      <c r="AT355" s="140" t="s">
        <v>314</v>
      </c>
      <c r="AU355" s="140" t="s">
        <v>233</v>
      </c>
      <c r="AY355" s="18" t="s">
        <v>223</v>
      </c>
      <c r="BE355" s="141">
        <f>IF(N355="základní",J355,0)</f>
        <v>0</v>
      </c>
      <c r="BF355" s="141">
        <f>IF(N355="snížená",J355,0)</f>
        <v>0</v>
      </c>
      <c r="BG355" s="141">
        <f>IF(N355="zákl. přenesená",J355,0)</f>
        <v>0</v>
      </c>
      <c r="BH355" s="141">
        <f>IF(N355="sníž. přenesená",J355,0)</f>
        <v>0</v>
      </c>
      <c r="BI355" s="141">
        <f>IF(N355="nulová",J355,0)</f>
        <v>0</v>
      </c>
      <c r="BJ355" s="18" t="s">
        <v>84</v>
      </c>
      <c r="BK355" s="141">
        <f>ROUND(I355*H355,2)</f>
        <v>0</v>
      </c>
      <c r="BL355" s="18" t="s">
        <v>232</v>
      </c>
      <c r="BM355" s="140" t="s">
        <v>1392</v>
      </c>
    </row>
    <row r="356" spans="2:65" s="13" customFormat="1" ht="22.5">
      <c r="B356" s="149"/>
      <c r="D356" s="143" t="s">
        <v>249</v>
      </c>
      <c r="E356" s="150" t="s">
        <v>19</v>
      </c>
      <c r="F356" s="151" t="s">
        <v>1387</v>
      </c>
      <c r="H356" s="152">
        <v>42</v>
      </c>
      <c r="I356" s="153"/>
      <c r="L356" s="149"/>
      <c r="M356" s="154"/>
      <c r="T356" s="155"/>
      <c r="AT356" s="150" t="s">
        <v>249</v>
      </c>
      <c r="AU356" s="150" t="s">
        <v>233</v>
      </c>
      <c r="AV356" s="13" t="s">
        <v>87</v>
      </c>
      <c r="AW356" s="13" t="s">
        <v>37</v>
      </c>
      <c r="AX356" s="13" t="s">
        <v>76</v>
      </c>
      <c r="AY356" s="150" t="s">
        <v>223</v>
      </c>
    </row>
    <row r="357" spans="2:65" s="13" customFormat="1" ht="11.25">
      <c r="B357" s="149"/>
      <c r="D357" s="143" t="s">
        <v>249</v>
      </c>
      <c r="E357" s="150" t="s">
        <v>19</v>
      </c>
      <c r="F357" s="151" t="s">
        <v>1393</v>
      </c>
      <c r="H357" s="152">
        <v>0.84</v>
      </c>
      <c r="I357" s="153"/>
      <c r="L357" s="149"/>
      <c r="M357" s="154"/>
      <c r="T357" s="155"/>
      <c r="AT357" s="150" t="s">
        <v>249</v>
      </c>
      <c r="AU357" s="150" t="s">
        <v>233</v>
      </c>
      <c r="AV357" s="13" t="s">
        <v>87</v>
      </c>
      <c r="AW357" s="13" t="s">
        <v>37</v>
      </c>
      <c r="AX357" s="13" t="s">
        <v>76</v>
      </c>
      <c r="AY357" s="150" t="s">
        <v>223</v>
      </c>
    </row>
    <row r="358" spans="2:65" s="14" customFormat="1" ht="11.25">
      <c r="B358" s="156"/>
      <c r="D358" s="143" t="s">
        <v>249</v>
      </c>
      <c r="E358" s="157" t="s">
        <v>19</v>
      </c>
      <c r="F358" s="158" t="s">
        <v>253</v>
      </c>
      <c r="H358" s="159">
        <v>42.84</v>
      </c>
      <c r="I358" s="160"/>
      <c r="L358" s="156"/>
      <c r="M358" s="161"/>
      <c r="T358" s="162"/>
      <c r="AT358" s="157" t="s">
        <v>249</v>
      </c>
      <c r="AU358" s="157" t="s">
        <v>233</v>
      </c>
      <c r="AV358" s="14" t="s">
        <v>232</v>
      </c>
      <c r="AW358" s="14" t="s">
        <v>37</v>
      </c>
      <c r="AX358" s="14" t="s">
        <v>84</v>
      </c>
      <c r="AY358" s="157" t="s">
        <v>223</v>
      </c>
    </row>
    <row r="359" spans="2:65" s="11" customFormat="1" ht="22.9" customHeight="1">
      <c r="B359" s="117"/>
      <c r="D359" s="118" t="s">
        <v>75</v>
      </c>
      <c r="E359" s="127" t="s">
        <v>268</v>
      </c>
      <c r="F359" s="127" t="s">
        <v>489</v>
      </c>
      <c r="I359" s="120"/>
      <c r="J359" s="128">
        <f>BK359</f>
        <v>0</v>
      </c>
      <c r="L359" s="117"/>
      <c r="M359" s="122"/>
      <c r="P359" s="123">
        <f>P360</f>
        <v>0</v>
      </c>
      <c r="R359" s="123">
        <f>R360</f>
        <v>9.9578300000000013</v>
      </c>
      <c r="T359" s="124">
        <f>T360</f>
        <v>0</v>
      </c>
      <c r="AR359" s="118" t="s">
        <v>84</v>
      </c>
      <c r="AT359" s="125" t="s">
        <v>75</v>
      </c>
      <c r="AU359" s="125" t="s">
        <v>84</v>
      </c>
      <c r="AY359" s="118" t="s">
        <v>223</v>
      </c>
      <c r="BK359" s="126">
        <f>BK360</f>
        <v>0</v>
      </c>
    </row>
    <row r="360" spans="2:65" s="11" customFormat="1" ht="20.85" customHeight="1">
      <c r="B360" s="117"/>
      <c r="D360" s="118" t="s">
        <v>75</v>
      </c>
      <c r="E360" s="127" t="s">
        <v>588</v>
      </c>
      <c r="F360" s="127" t="s">
        <v>589</v>
      </c>
      <c r="I360" s="120"/>
      <c r="J360" s="128">
        <f>BK360</f>
        <v>0</v>
      </c>
      <c r="L360" s="117"/>
      <c r="M360" s="122"/>
      <c r="P360" s="123">
        <f>SUM(P361:P372)</f>
        <v>0</v>
      </c>
      <c r="R360" s="123">
        <f>SUM(R361:R372)</f>
        <v>9.9578300000000013</v>
      </c>
      <c r="T360" s="124">
        <f>SUM(T361:T372)</f>
        <v>0</v>
      </c>
      <c r="AR360" s="118" t="s">
        <v>84</v>
      </c>
      <c r="AT360" s="125" t="s">
        <v>75</v>
      </c>
      <c r="AU360" s="125" t="s">
        <v>87</v>
      </c>
      <c r="AY360" s="118" t="s">
        <v>223</v>
      </c>
      <c r="BK360" s="126">
        <f>SUM(BK361:BK372)</f>
        <v>0</v>
      </c>
    </row>
    <row r="361" spans="2:65" s="1" customFormat="1" ht="24.2" customHeight="1">
      <c r="B361" s="34"/>
      <c r="C361" s="129" t="s">
        <v>567</v>
      </c>
      <c r="D361" s="129" t="s">
        <v>227</v>
      </c>
      <c r="E361" s="130" t="s">
        <v>591</v>
      </c>
      <c r="F361" s="131" t="s">
        <v>592</v>
      </c>
      <c r="G361" s="132" t="s">
        <v>563</v>
      </c>
      <c r="H361" s="133">
        <v>33</v>
      </c>
      <c r="I361" s="134"/>
      <c r="J361" s="135">
        <f>ROUND(I361*H361,2)</f>
        <v>0</v>
      </c>
      <c r="K361" s="131" t="s">
        <v>231</v>
      </c>
      <c r="L361" s="34"/>
      <c r="M361" s="136" t="s">
        <v>19</v>
      </c>
      <c r="N361" s="137" t="s">
        <v>47</v>
      </c>
      <c r="P361" s="138">
        <f>O361*H361</f>
        <v>0</v>
      </c>
      <c r="Q361" s="138">
        <v>0.29221000000000003</v>
      </c>
      <c r="R361" s="138">
        <f>Q361*H361</f>
        <v>9.6429300000000016</v>
      </c>
      <c r="S361" s="138">
        <v>0</v>
      </c>
      <c r="T361" s="139">
        <f>S361*H361</f>
        <v>0</v>
      </c>
      <c r="AR361" s="140" t="s">
        <v>232</v>
      </c>
      <c r="AT361" s="140" t="s">
        <v>227</v>
      </c>
      <c r="AU361" s="140" t="s">
        <v>233</v>
      </c>
      <c r="AY361" s="18" t="s">
        <v>223</v>
      </c>
      <c r="BE361" s="141">
        <f>IF(N361="základní",J361,0)</f>
        <v>0</v>
      </c>
      <c r="BF361" s="141">
        <f>IF(N361="snížená",J361,0)</f>
        <v>0</v>
      </c>
      <c r="BG361" s="141">
        <f>IF(N361="zákl. přenesená",J361,0)</f>
        <v>0</v>
      </c>
      <c r="BH361" s="141">
        <f>IF(N361="sníž. přenesená",J361,0)</f>
        <v>0</v>
      </c>
      <c r="BI361" s="141">
        <f>IF(N361="nulová",J361,0)</f>
        <v>0</v>
      </c>
      <c r="BJ361" s="18" t="s">
        <v>84</v>
      </c>
      <c r="BK361" s="141">
        <f>ROUND(I361*H361,2)</f>
        <v>0</v>
      </c>
      <c r="BL361" s="18" t="s">
        <v>232</v>
      </c>
      <c r="BM361" s="140" t="s">
        <v>1394</v>
      </c>
    </row>
    <row r="362" spans="2:65" s="13" customFormat="1" ht="22.5">
      <c r="B362" s="149"/>
      <c r="D362" s="143" t="s">
        <v>249</v>
      </c>
      <c r="E362" s="150" t="s">
        <v>19</v>
      </c>
      <c r="F362" s="151" t="s">
        <v>1395</v>
      </c>
      <c r="H362" s="152">
        <v>33</v>
      </c>
      <c r="I362" s="153"/>
      <c r="L362" s="149"/>
      <c r="M362" s="154"/>
      <c r="T362" s="155"/>
      <c r="AT362" s="150" t="s">
        <v>249</v>
      </c>
      <c r="AU362" s="150" t="s">
        <v>233</v>
      </c>
      <c r="AV362" s="13" t="s">
        <v>87</v>
      </c>
      <c r="AW362" s="13" t="s">
        <v>37</v>
      </c>
      <c r="AX362" s="13" t="s">
        <v>84</v>
      </c>
      <c r="AY362" s="150" t="s">
        <v>223</v>
      </c>
    </row>
    <row r="363" spans="2:65" s="1" customFormat="1" ht="49.15" customHeight="1">
      <c r="B363" s="34"/>
      <c r="C363" s="174" t="s">
        <v>574</v>
      </c>
      <c r="D363" s="174" t="s">
        <v>314</v>
      </c>
      <c r="E363" s="175" t="s">
        <v>596</v>
      </c>
      <c r="F363" s="176" t="s">
        <v>597</v>
      </c>
      <c r="G363" s="177" t="s">
        <v>230</v>
      </c>
      <c r="H363" s="178">
        <v>28</v>
      </c>
      <c r="I363" s="179"/>
      <c r="J363" s="180">
        <f>ROUND(I363*H363,2)</f>
        <v>0</v>
      </c>
      <c r="K363" s="176" t="s">
        <v>231</v>
      </c>
      <c r="L363" s="181"/>
      <c r="M363" s="182" t="s">
        <v>19</v>
      </c>
      <c r="N363" s="183" t="s">
        <v>47</v>
      </c>
      <c r="P363" s="138">
        <f>O363*H363</f>
        <v>0</v>
      </c>
      <c r="Q363" s="138">
        <v>6.7000000000000002E-3</v>
      </c>
      <c r="R363" s="138">
        <f>Q363*H363</f>
        <v>0.18760000000000002</v>
      </c>
      <c r="S363" s="138">
        <v>0</v>
      </c>
      <c r="T363" s="139">
        <f>S363*H363</f>
        <v>0</v>
      </c>
      <c r="AR363" s="140" t="s">
        <v>268</v>
      </c>
      <c r="AT363" s="140" t="s">
        <v>314</v>
      </c>
      <c r="AU363" s="140" t="s">
        <v>233</v>
      </c>
      <c r="AY363" s="18" t="s">
        <v>223</v>
      </c>
      <c r="BE363" s="141">
        <f>IF(N363="základní",J363,0)</f>
        <v>0</v>
      </c>
      <c r="BF363" s="141">
        <f>IF(N363="snížená",J363,0)</f>
        <v>0</v>
      </c>
      <c r="BG363" s="141">
        <f>IF(N363="zákl. přenesená",J363,0)</f>
        <v>0</v>
      </c>
      <c r="BH363" s="141">
        <f>IF(N363="sníž. přenesená",J363,0)</f>
        <v>0</v>
      </c>
      <c r="BI363" s="141">
        <f>IF(N363="nulová",J363,0)</f>
        <v>0</v>
      </c>
      <c r="BJ363" s="18" t="s">
        <v>84</v>
      </c>
      <c r="BK363" s="141">
        <f>ROUND(I363*H363,2)</f>
        <v>0</v>
      </c>
      <c r="BL363" s="18" t="s">
        <v>232</v>
      </c>
      <c r="BM363" s="140" t="s">
        <v>1396</v>
      </c>
    </row>
    <row r="364" spans="2:65" s="13" customFormat="1" ht="11.25">
      <c r="B364" s="149"/>
      <c r="D364" s="143" t="s">
        <v>249</v>
      </c>
      <c r="E364" s="150" t="s">
        <v>19</v>
      </c>
      <c r="F364" s="151" t="s">
        <v>1397</v>
      </c>
      <c r="H364" s="152">
        <v>28</v>
      </c>
      <c r="I364" s="153"/>
      <c r="L364" s="149"/>
      <c r="M364" s="154"/>
      <c r="T364" s="155"/>
      <c r="AT364" s="150" t="s">
        <v>249</v>
      </c>
      <c r="AU364" s="150" t="s">
        <v>233</v>
      </c>
      <c r="AV364" s="13" t="s">
        <v>87</v>
      </c>
      <c r="AW364" s="13" t="s">
        <v>37</v>
      </c>
      <c r="AX364" s="13" t="s">
        <v>84</v>
      </c>
      <c r="AY364" s="150" t="s">
        <v>223</v>
      </c>
    </row>
    <row r="365" spans="2:65" s="1" customFormat="1" ht="49.15" customHeight="1">
      <c r="B365" s="34"/>
      <c r="C365" s="174" t="s">
        <v>581</v>
      </c>
      <c r="D365" s="174" t="s">
        <v>314</v>
      </c>
      <c r="E365" s="175" t="s">
        <v>601</v>
      </c>
      <c r="F365" s="176" t="s">
        <v>602</v>
      </c>
      <c r="G365" s="177" t="s">
        <v>230</v>
      </c>
      <c r="H365" s="178">
        <v>2</v>
      </c>
      <c r="I365" s="179"/>
      <c r="J365" s="180">
        <f>ROUND(I365*H365,2)</f>
        <v>0</v>
      </c>
      <c r="K365" s="176" t="s">
        <v>231</v>
      </c>
      <c r="L365" s="181"/>
      <c r="M365" s="182" t="s">
        <v>19</v>
      </c>
      <c r="N365" s="183" t="s">
        <v>47</v>
      </c>
      <c r="P365" s="138">
        <f>O365*H365</f>
        <v>0</v>
      </c>
      <c r="Q365" s="138">
        <v>6.7000000000000002E-3</v>
      </c>
      <c r="R365" s="138">
        <f>Q365*H365</f>
        <v>1.34E-2</v>
      </c>
      <c r="S365" s="138">
        <v>0</v>
      </c>
      <c r="T365" s="139">
        <f>S365*H365</f>
        <v>0</v>
      </c>
      <c r="AR365" s="140" t="s">
        <v>268</v>
      </c>
      <c r="AT365" s="140" t="s">
        <v>314</v>
      </c>
      <c r="AU365" s="140" t="s">
        <v>233</v>
      </c>
      <c r="AY365" s="18" t="s">
        <v>223</v>
      </c>
      <c r="BE365" s="141">
        <f>IF(N365="základní",J365,0)</f>
        <v>0</v>
      </c>
      <c r="BF365" s="141">
        <f>IF(N365="snížená",J365,0)</f>
        <v>0</v>
      </c>
      <c r="BG365" s="141">
        <f>IF(N365="zákl. přenesená",J365,0)</f>
        <v>0</v>
      </c>
      <c r="BH365" s="141">
        <f>IF(N365="sníž. přenesená",J365,0)</f>
        <v>0</v>
      </c>
      <c r="BI365" s="141">
        <f>IF(N365="nulová",J365,0)</f>
        <v>0</v>
      </c>
      <c r="BJ365" s="18" t="s">
        <v>84</v>
      </c>
      <c r="BK365" s="141">
        <f>ROUND(I365*H365,2)</f>
        <v>0</v>
      </c>
      <c r="BL365" s="18" t="s">
        <v>232</v>
      </c>
      <c r="BM365" s="140" t="s">
        <v>1398</v>
      </c>
    </row>
    <row r="366" spans="2:65" s="13" customFormat="1" ht="11.25">
      <c r="B366" s="149"/>
      <c r="D366" s="143" t="s">
        <v>249</v>
      </c>
      <c r="E366" s="150" t="s">
        <v>19</v>
      </c>
      <c r="F366" s="151" t="s">
        <v>1399</v>
      </c>
      <c r="H366" s="152">
        <v>2</v>
      </c>
      <c r="I366" s="153"/>
      <c r="L366" s="149"/>
      <c r="M366" s="154"/>
      <c r="T366" s="155"/>
      <c r="AT366" s="150" t="s">
        <v>249</v>
      </c>
      <c r="AU366" s="150" t="s">
        <v>233</v>
      </c>
      <c r="AV366" s="13" t="s">
        <v>87</v>
      </c>
      <c r="AW366" s="13" t="s">
        <v>37</v>
      </c>
      <c r="AX366" s="13" t="s">
        <v>84</v>
      </c>
      <c r="AY366" s="150" t="s">
        <v>223</v>
      </c>
    </row>
    <row r="367" spans="2:65" s="1" customFormat="1" ht="16.5" customHeight="1">
      <c r="B367" s="34"/>
      <c r="C367" s="174" t="s">
        <v>590</v>
      </c>
      <c r="D367" s="174" t="s">
        <v>314</v>
      </c>
      <c r="E367" s="175" t="s">
        <v>611</v>
      </c>
      <c r="F367" s="176" t="s">
        <v>612</v>
      </c>
      <c r="G367" s="177" t="s">
        <v>230</v>
      </c>
      <c r="H367" s="178">
        <v>5</v>
      </c>
      <c r="I367" s="179"/>
      <c r="J367" s="180">
        <f>ROUND(I367*H367,2)</f>
        <v>0</v>
      </c>
      <c r="K367" s="176" t="s">
        <v>231</v>
      </c>
      <c r="L367" s="181"/>
      <c r="M367" s="182" t="s">
        <v>19</v>
      </c>
      <c r="N367" s="183" t="s">
        <v>47</v>
      </c>
      <c r="P367" s="138">
        <f>O367*H367</f>
        <v>0</v>
      </c>
      <c r="Q367" s="138">
        <v>6.7000000000000002E-3</v>
      </c>
      <c r="R367" s="138">
        <f>Q367*H367</f>
        <v>3.3500000000000002E-2</v>
      </c>
      <c r="S367" s="138">
        <v>0</v>
      </c>
      <c r="T367" s="139">
        <f>S367*H367</f>
        <v>0</v>
      </c>
      <c r="AR367" s="140" t="s">
        <v>268</v>
      </c>
      <c r="AT367" s="140" t="s">
        <v>314</v>
      </c>
      <c r="AU367" s="140" t="s">
        <v>233</v>
      </c>
      <c r="AY367" s="18" t="s">
        <v>223</v>
      </c>
      <c r="BE367" s="141">
        <f>IF(N367="základní",J367,0)</f>
        <v>0</v>
      </c>
      <c r="BF367" s="141">
        <f>IF(N367="snížená",J367,0)</f>
        <v>0</v>
      </c>
      <c r="BG367" s="141">
        <f>IF(N367="zákl. přenesená",J367,0)</f>
        <v>0</v>
      </c>
      <c r="BH367" s="141">
        <f>IF(N367="sníž. přenesená",J367,0)</f>
        <v>0</v>
      </c>
      <c r="BI367" s="141">
        <f>IF(N367="nulová",J367,0)</f>
        <v>0</v>
      </c>
      <c r="BJ367" s="18" t="s">
        <v>84</v>
      </c>
      <c r="BK367" s="141">
        <f>ROUND(I367*H367,2)</f>
        <v>0</v>
      </c>
      <c r="BL367" s="18" t="s">
        <v>232</v>
      </c>
      <c r="BM367" s="140" t="s">
        <v>1400</v>
      </c>
    </row>
    <row r="368" spans="2:65" s="13" customFormat="1" ht="11.25">
      <c r="B368" s="149"/>
      <c r="D368" s="143" t="s">
        <v>249</v>
      </c>
      <c r="E368" s="150" t="s">
        <v>19</v>
      </c>
      <c r="F368" s="151" t="s">
        <v>1401</v>
      </c>
      <c r="H368" s="152">
        <v>5</v>
      </c>
      <c r="I368" s="153"/>
      <c r="L368" s="149"/>
      <c r="M368" s="154"/>
      <c r="T368" s="155"/>
      <c r="AT368" s="150" t="s">
        <v>249</v>
      </c>
      <c r="AU368" s="150" t="s">
        <v>233</v>
      </c>
      <c r="AV368" s="13" t="s">
        <v>87</v>
      </c>
      <c r="AW368" s="13" t="s">
        <v>37</v>
      </c>
      <c r="AX368" s="13" t="s">
        <v>84</v>
      </c>
      <c r="AY368" s="150" t="s">
        <v>223</v>
      </c>
    </row>
    <row r="369" spans="2:65" s="1" customFormat="1" ht="44.25" customHeight="1">
      <c r="B369" s="34"/>
      <c r="C369" s="174" t="s">
        <v>595</v>
      </c>
      <c r="D369" s="174" t="s">
        <v>314</v>
      </c>
      <c r="E369" s="175" t="s">
        <v>1402</v>
      </c>
      <c r="F369" s="176" t="s">
        <v>1403</v>
      </c>
      <c r="G369" s="177" t="s">
        <v>230</v>
      </c>
      <c r="H369" s="178">
        <v>4</v>
      </c>
      <c r="I369" s="179"/>
      <c r="J369" s="180">
        <f>ROUND(I369*H369,2)</f>
        <v>0</v>
      </c>
      <c r="K369" s="176" t="s">
        <v>231</v>
      </c>
      <c r="L369" s="181"/>
      <c r="M369" s="182" t="s">
        <v>19</v>
      </c>
      <c r="N369" s="183" t="s">
        <v>47</v>
      </c>
      <c r="P369" s="138">
        <f>O369*H369</f>
        <v>0</v>
      </c>
      <c r="Q369" s="138">
        <v>6.7000000000000002E-3</v>
      </c>
      <c r="R369" s="138">
        <f>Q369*H369</f>
        <v>2.6800000000000001E-2</v>
      </c>
      <c r="S369" s="138">
        <v>0</v>
      </c>
      <c r="T369" s="139">
        <f>S369*H369</f>
        <v>0</v>
      </c>
      <c r="AR369" s="140" t="s">
        <v>268</v>
      </c>
      <c r="AT369" s="140" t="s">
        <v>314</v>
      </c>
      <c r="AU369" s="140" t="s">
        <v>233</v>
      </c>
      <c r="AY369" s="18" t="s">
        <v>223</v>
      </c>
      <c r="BE369" s="141">
        <f>IF(N369="základní",J369,0)</f>
        <v>0</v>
      </c>
      <c r="BF369" s="141">
        <f>IF(N369="snížená",J369,0)</f>
        <v>0</v>
      </c>
      <c r="BG369" s="141">
        <f>IF(N369="zákl. přenesená",J369,0)</f>
        <v>0</v>
      </c>
      <c r="BH369" s="141">
        <f>IF(N369="sníž. přenesená",J369,0)</f>
        <v>0</v>
      </c>
      <c r="BI369" s="141">
        <f>IF(N369="nulová",J369,0)</f>
        <v>0</v>
      </c>
      <c r="BJ369" s="18" t="s">
        <v>84</v>
      </c>
      <c r="BK369" s="141">
        <f>ROUND(I369*H369,2)</f>
        <v>0</v>
      </c>
      <c r="BL369" s="18" t="s">
        <v>232</v>
      </c>
      <c r="BM369" s="140" t="s">
        <v>1404</v>
      </c>
    </row>
    <row r="370" spans="2:65" s="13" customFormat="1" ht="11.25">
      <c r="B370" s="149"/>
      <c r="D370" s="143" t="s">
        <v>249</v>
      </c>
      <c r="E370" s="150" t="s">
        <v>19</v>
      </c>
      <c r="F370" s="151" t="s">
        <v>1405</v>
      </c>
      <c r="H370" s="152">
        <v>4</v>
      </c>
      <c r="I370" s="153"/>
      <c r="L370" s="149"/>
      <c r="M370" s="154"/>
      <c r="T370" s="155"/>
      <c r="AT370" s="150" t="s">
        <v>249</v>
      </c>
      <c r="AU370" s="150" t="s">
        <v>233</v>
      </c>
      <c r="AV370" s="13" t="s">
        <v>87</v>
      </c>
      <c r="AW370" s="13" t="s">
        <v>37</v>
      </c>
      <c r="AX370" s="13" t="s">
        <v>84</v>
      </c>
      <c r="AY370" s="150" t="s">
        <v>223</v>
      </c>
    </row>
    <row r="371" spans="2:65" s="1" customFormat="1" ht="16.5" customHeight="1">
      <c r="B371" s="34"/>
      <c r="C371" s="174" t="s">
        <v>600</v>
      </c>
      <c r="D371" s="174" t="s">
        <v>314</v>
      </c>
      <c r="E371" s="175" t="s">
        <v>1406</v>
      </c>
      <c r="F371" s="176" t="s">
        <v>1407</v>
      </c>
      <c r="G371" s="177" t="s">
        <v>230</v>
      </c>
      <c r="H371" s="178">
        <v>8</v>
      </c>
      <c r="I371" s="179"/>
      <c r="J371" s="180">
        <f>ROUND(I371*H371,2)</f>
        <v>0</v>
      </c>
      <c r="K371" s="176" t="s">
        <v>231</v>
      </c>
      <c r="L371" s="181"/>
      <c r="M371" s="182" t="s">
        <v>19</v>
      </c>
      <c r="N371" s="183" t="s">
        <v>47</v>
      </c>
      <c r="P371" s="138">
        <f>O371*H371</f>
        <v>0</v>
      </c>
      <c r="Q371" s="138">
        <v>6.7000000000000002E-3</v>
      </c>
      <c r="R371" s="138">
        <f>Q371*H371</f>
        <v>5.3600000000000002E-2</v>
      </c>
      <c r="S371" s="138">
        <v>0</v>
      </c>
      <c r="T371" s="139">
        <f>S371*H371</f>
        <v>0</v>
      </c>
      <c r="AR371" s="140" t="s">
        <v>268</v>
      </c>
      <c r="AT371" s="140" t="s">
        <v>314</v>
      </c>
      <c r="AU371" s="140" t="s">
        <v>233</v>
      </c>
      <c r="AY371" s="18" t="s">
        <v>223</v>
      </c>
      <c r="BE371" s="141">
        <f>IF(N371="základní",J371,0)</f>
        <v>0</v>
      </c>
      <c r="BF371" s="141">
        <f>IF(N371="snížená",J371,0)</f>
        <v>0</v>
      </c>
      <c r="BG371" s="141">
        <f>IF(N371="zákl. přenesená",J371,0)</f>
        <v>0</v>
      </c>
      <c r="BH371" s="141">
        <f>IF(N371="sníž. přenesená",J371,0)</f>
        <v>0</v>
      </c>
      <c r="BI371" s="141">
        <f>IF(N371="nulová",J371,0)</f>
        <v>0</v>
      </c>
      <c r="BJ371" s="18" t="s">
        <v>84</v>
      </c>
      <c r="BK371" s="141">
        <f>ROUND(I371*H371,2)</f>
        <v>0</v>
      </c>
      <c r="BL371" s="18" t="s">
        <v>232</v>
      </c>
      <c r="BM371" s="140" t="s">
        <v>1408</v>
      </c>
    </row>
    <row r="372" spans="2:65" s="13" customFormat="1" ht="11.25">
      <c r="B372" s="149"/>
      <c r="D372" s="143" t="s">
        <v>249</v>
      </c>
      <c r="E372" s="150" t="s">
        <v>19</v>
      </c>
      <c r="F372" s="151" t="s">
        <v>1409</v>
      </c>
      <c r="H372" s="152">
        <v>8</v>
      </c>
      <c r="I372" s="153"/>
      <c r="L372" s="149"/>
      <c r="M372" s="154"/>
      <c r="T372" s="155"/>
      <c r="AT372" s="150" t="s">
        <v>249</v>
      </c>
      <c r="AU372" s="150" t="s">
        <v>233</v>
      </c>
      <c r="AV372" s="13" t="s">
        <v>87</v>
      </c>
      <c r="AW372" s="13" t="s">
        <v>37</v>
      </c>
      <c r="AX372" s="13" t="s">
        <v>84</v>
      </c>
      <c r="AY372" s="150" t="s">
        <v>223</v>
      </c>
    </row>
    <row r="373" spans="2:65" s="11" customFormat="1" ht="22.9" customHeight="1">
      <c r="B373" s="117"/>
      <c r="D373" s="118" t="s">
        <v>75</v>
      </c>
      <c r="E373" s="127" t="s">
        <v>282</v>
      </c>
      <c r="F373" s="127" t="s">
        <v>614</v>
      </c>
      <c r="I373" s="120"/>
      <c r="J373" s="128">
        <f>BK373</f>
        <v>0</v>
      </c>
      <c r="L373" s="117"/>
      <c r="M373" s="122"/>
      <c r="P373" s="123">
        <f>P374+P393+P399+P428+P479+P518</f>
        <v>0</v>
      </c>
      <c r="R373" s="123">
        <f>R374+R393+R399+R428+R479+R518</f>
        <v>450.69923460000001</v>
      </c>
      <c r="T373" s="124">
        <f>T374+T393+T399+T428+T479+T518</f>
        <v>2235.6737999999996</v>
      </c>
      <c r="AR373" s="118" t="s">
        <v>84</v>
      </c>
      <c r="AT373" s="125" t="s">
        <v>75</v>
      </c>
      <c r="AU373" s="125" t="s">
        <v>84</v>
      </c>
      <c r="AY373" s="118" t="s">
        <v>223</v>
      </c>
      <c r="BK373" s="126">
        <f>BK374+BK393+BK399+BK428+BK479+BK518</f>
        <v>0</v>
      </c>
    </row>
    <row r="374" spans="2:65" s="11" customFormat="1" ht="20.85" customHeight="1">
      <c r="B374" s="117"/>
      <c r="D374" s="118" t="s">
        <v>75</v>
      </c>
      <c r="E374" s="127" t="s">
        <v>615</v>
      </c>
      <c r="F374" s="127" t="s">
        <v>616</v>
      </c>
      <c r="I374" s="120"/>
      <c r="J374" s="128">
        <f>BK374</f>
        <v>0</v>
      </c>
      <c r="L374" s="117"/>
      <c r="M374" s="122"/>
      <c r="P374" s="123">
        <f>SUM(P375:P392)</f>
        <v>0</v>
      </c>
      <c r="R374" s="123">
        <f>SUM(R375:R392)</f>
        <v>4.5750000000000001E-3</v>
      </c>
      <c r="T374" s="124">
        <f>SUM(T375:T392)</f>
        <v>131.65</v>
      </c>
      <c r="AR374" s="118" t="s">
        <v>84</v>
      </c>
      <c r="AT374" s="125" t="s">
        <v>75</v>
      </c>
      <c r="AU374" s="125" t="s">
        <v>87</v>
      </c>
      <c r="AY374" s="118" t="s">
        <v>223</v>
      </c>
      <c r="BK374" s="126">
        <f>SUM(BK375:BK392)</f>
        <v>0</v>
      </c>
    </row>
    <row r="375" spans="2:65" s="1" customFormat="1" ht="24.2" customHeight="1">
      <c r="B375" s="34"/>
      <c r="C375" s="129" t="s">
        <v>605</v>
      </c>
      <c r="D375" s="129" t="s">
        <v>227</v>
      </c>
      <c r="E375" s="130" t="s">
        <v>618</v>
      </c>
      <c r="F375" s="131" t="s">
        <v>619</v>
      </c>
      <c r="G375" s="132" t="s">
        <v>563</v>
      </c>
      <c r="H375" s="133">
        <v>15</v>
      </c>
      <c r="I375" s="134"/>
      <c r="J375" s="135">
        <f>ROUND(I375*H375,2)</f>
        <v>0</v>
      </c>
      <c r="K375" s="131" t="s">
        <v>272</v>
      </c>
      <c r="L375" s="34"/>
      <c r="M375" s="136" t="s">
        <v>19</v>
      </c>
      <c r="N375" s="137" t="s">
        <v>47</v>
      </c>
      <c r="P375" s="138">
        <f>O375*H375</f>
        <v>0</v>
      </c>
      <c r="Q375" s="138">
        <v>0</v>
      </c>
      <c r="R375" s="138">
        <f>Q375*H375</f>
        <v>0</v>
      </c>
      <c r="S375" s="138">
        <v>0</v>
      </c>
      <c r="T375" s="139">
        <f>S375*H375</f>
        <v>0</v>
      </c>
      <c r="AR375" s="140" t="s">
        <v>232</v>
      </c>
      <c r="AT375" s="140" t="s">
        <v>227</v>
      </c>
      <c r="AU375" s="140" t="s">
        <v>233</v>
      </c>
      <c r="AY375" s="18" t="s">
        <v>223</v>
      </c>
      <c r="BE375" s="141">
        <f>IF(N375="základní",J375,0)</f>
        <v>0</v>
      </c>
      <c r="BF375" s="141">
        <f>IF(N375="snížená",J375,0)</f>
        <v>0</v>
      </c>
      <c r="BG375" s="141">
        <f>IF(N375="zákl. přenesená",J375,0)</f>
        <v>0</v>
      </c>
      <c r="BH375" s="141">
        <f>IF(N375="sníž. přenesená",J375,0)</f>
        <v>0</v>
      </c>
      <c r="BI375" s="141">
        <f>IF(N375="nulová",J375,0)</f>
        <v>0</v>
      </c>
      <c r="BJ375" s="18" t="s">
        <v>84</v>
      </c>
      <c r="BK375" s="141">
        <f>ROUND(I375*H375,2)</f>
        <v>0</v>
      </c>
      <c r="BL375" s="18" t="s">
        <v>232</v>
      </c>
      <c r="BM375" s="140" t="s">
        <v>620</v>
      </c>
    </row>
    <row r="376" spans="2:65" s="1" customFormat="1" ht="11.25">
      <c r="B376" s="34"/>
      <c r="D376" s="163" t="s">
        <v>274</v>
      </c>
      <c r="F376" s="164" t="s">
        <v>621</v>
      </c>
      <c r="I376" s="165"/>
      <c r="L376" s="34"/>
      <c r="M376" s="166"/>
      <c r="T376" s="55"/>
      <c r="AT376" s="18" t="s">
        <v>274</v>
      </c>
      <c r="AU376" s="18" t="s">
        <v>233</v>
      </c>
    </row>
    <row r="377" spans="2:65" s="13" customFormat="1" ht="11.25">
      <c r="B377" s="149"/>
      <c r="D377" s="143" t="s">
        <v>249</v>
      </c>
      <c r="E377" s="150" t="s">
        <v>19</v>
      </c>
      <c r="F377" s="151" t="s">
        <v>1410</v>
      </c>
      <c r="H377" s="152">
        <v>15</v>
      </c>
      <c r="I377" s="153"/>
      <c r="L377" s="149"/>
      <c r="M377" s="154"/>
      <c r="T377" s="155"/>
      <c r="AT377" s="150" t="s">
        <v>249</v>
      </c>
      <c r="AU377" s="150" t="s">
        <v>233</v>
      </c>
      <c r="AV377" s="13" t="s">
        <v>87</v>
      </c>
      <c r="AW377" s="13" t="s">
        <v>37</v>
      </c>
      <c r="AX377" s="13" t="s">
        <v>84</v>
      </c>
      <c r="AY377" s="150" t="s">
        <v>223</v>
      </c>
    </row>
    <row r="378" spans="2:65" s="1" customFormat="1" ht="24.2" customHeight="1">
      <c r="B378" s="34"/>
      <c r="C378" s="129" t="s">
        <v>610</v>
      </c>
      <c r="D378" s="129" t="s">
        <v>227</v>
      </c>
      <c r="E378" s="130" t="s">
        <v>624</v>
      </c>
      <c r="F378" s="131" t="s">
        <v>625</v>
      </c>
      <c r="G378" s="132" t="s">
        <v>563</v>
      </c>
      <c r="H378" s="133">
        <v>7.5</v>
      </c>
      <c r="I378" s="134"/>
      <c r="J378" s="135">
        <f>ROUND(I378*H378,2)</f>
        <v>0</v>
      </c>
      <c r="K378" s="131" t="s">
        <v>272</v>
      </c>
      <c r="L378" s="34"/>
      <c r="M378" s="136" t="s">
        <v>19</v>
      </c>
      <c r="N378" s="137" t="s">
        <v>47</v>
      </c>
      <c r="P378" s="138">
        <f>O378*H378</f>
        <v>0</v>
      </c>
      <c r="Q378" s="138">
        <v>0</v>
      </c>
      <c r="R378" s="138">
        <f>Q378*H378</f>
        <v>0</v>
      </c>
      <c r="S378" s="138">
        <v>0</v>
      </c>
      <c r="T378" s="139">
        <f>S378*H378</f>
        <v>0</v>
      </c>
      <c r="AR378" s="140" t="s">
        <v>232</v>
      </c>
      <c r="AT378" s="140" t="s">
        <v>227</v>
      </c>
      <c r="AU378" s="140" t="s">
        <v>233</v>
      </c>
      <c r="AY378" s="18" t="s">
        <v>223</v>
      </c>
      <c r="BE378" s="141">
        <f>IF(N378="základní",J378,0)</f>
        <v>0</v>
      </c>
      <c r="BF378" s="141">
        <f>IF(N378="snížená",J378,0)</f>
        <v>0</v>
      </c>
      <c r="BG378" s="141">
        <f>IF(N378="zákl. přenesená",J378,0)</f>
        <v>0</v>
      </c>
      <c r="BH378" s="141">
        <f>IF(N378="sníž. přenesená",J378,0)</f>
        <v>0</v>
      </c>
      <c r="BI378" s="141">
        <f>IF(N378="nulová",J378,0)</f>
        <v>0</v>
      </c>
      <c r="BJ378" s="18" t="s">
        <v>84</v>
      </c>
      <c r="BK378" s="141">
        <f>ROUND(I378*H378,2)</f>
        <v>0</v>
      </c>
      <c r="BL378" s="18" t="s">
        <v>232</v>
      </c>
      <c r="BM378" s="140" t="s">
        <v>626</v>
      </c>
    </row>
    <row r="379" spans="2:65" s="1" customFormat="1" ht="11.25">
      <c r="B379" s="34"/>
      <c r="D379" s="163" t="s">
        <v>274</v>
      </c>
      <c r="F379" s="164" t="s">
        <v>627</v>
      </c>
      <c r="I379" s="165"/>
      <c r="L379" s="34"/>
      <c r="M379" s="166"/>
      <c r="T379" s="55"/>
      <c r="AT379" s="18" t="s">
        <v>274</v>
      </c>
      <c r="AU379" s="18" t="s">
        <v>233</v>
      </c>
    </row>
    <row r="380" spans="2:65" s="13" customFormat="1" ht="11.25">
      <c r="B380" s="149"/>
      <c r="D380" s="143" t="s">
        <v>249</v>
      </c>
      <c r="E380" s="150" t="s">
        <v>19</v>
      </c>
      <c r="F380" s="151" t="s">
        <v>1411</v>
      </c>
      <c r="H380" s="152">
        <v>7.5</v>
      </c>
      <c r="I380" s="153"/>
      <c r="L380" s="149"/>
      <c r="M380" s="154"/>
      <c r="T380" s="155"/>
      <c r="AT380" s="150" t="s">
        <v>249</v>
      </c>
      <c r="AU380" s="150" t="s">
        <v>233</v>
      </c>
      <c r="AV380" s="13" t="s">
        <v>87</v>
      </c>
      <c r="AW380" s="13" t="s">
        <v>37</v>
      </c>
      <c r="AX380" s="13" t="s">
        <v>84</v>
      </c>
      <c r="AY380" s="150" t="s">
        <v>223</v>
      </c>
    </row>
    <row r="381" spans="2:65" s="1" customFormat="1" ht="62.65" customHeight="1">
      <c r="B381" s="34"/>
      <c r="C381" s="129" t="s">
        <v>617</v>
      </c>
      <c r="D381" s="129" t="s">
        <v>227</v>
      </c>
      <c r="E381" s="130" t="s">
        <v>630</v>
      </c>
      <c r="F381" s="131" t="s">
        <v>631</v>
      </c>
      <c r="G381" s="132" t="s">
        <v>563</v>
      </c>
      <c r="H381" s="133">
        <v>7.5</v>
      </c>
      <c r="I381" s="134"/>
      <c r="J381" s="135">
        <f>ROUND(I381*H381,2)</f>
        <v>0</v>
      </c>
      <c r="K381" s="131" t="s">
        <v>272</v>
      </c>
      <c r="L381" s="34"/>
      <c r="M381" s="136" t="s">
        <v>19</v>
      </c>
      <c r="N381" s="137" t="s">
        <v>47</v>
      </c>
      <c r="P381" s="138">
        <f>O381*H381</f>
        <v>0</v>
      </c>
      <c r="Q381" s="138">
        <v>6.0999999999999997E-4</v>
      </c>
      <c r="R381" s="138">
        <f>Q381*H381</f>
        <v>4.5750000000000001E-3</v>
      </c>
      <c r="S381" s="138">
        <v>0</v>
      </c>
      <c r="T381" s="139">
        <f>S381*H381</f>
        <v>0</v>
      </c>
      <c r="AR381" s="140" t="s">
        <v>232</v>
      </c>
      <c r="AT381" s="140" t="s">
        <v>227</v>
      </c>
      <c r="AU381" s="140" t="s">
        <v>233</v>
      </c>
      <c r="AY381" s="18" t="s">
        <v>223</v>
      </c>
      <c r="BE381" s="141">
        <f>IF(N381="základní",J381,0)</f>
        <v>0</v>
      </c>
      <c r="BF381" s="141">
        <f>IF(N381="snížená",J381,0)</f>
        <v>0</v>
      </c>
      <c r="BG381" s="141">
        <f>IF(N381="zákl. přenesená",J381,0)</f>
        <v>0</v>
      </c>
      <c r="BH381" s="141">
        <f>IF(N381="sníž. přenesená",J381,0)</f>
        <v>0</v>
      </c>
      <c r="BI381" s="141">
        <f>IF(N381="nulová",J381,0)</f>
        <v>0</v>
      </c>
      <c r="BJ381" s="18" t="s">
        <v>84</v>
      </c>
      <c r="BK381" s="141">
        <f>ROUND(I381*H381,2)</f>
        <v>0</v>
      </c>
      <c r="BL381" s="18" t="s">
        <v>232</v>
      </c>
      <c r="BM381" s="140" t="s">
        <v>632</v>
      </c>
    </row>
    <row r="382" spans="2:65" s="1" customFormat="1" ht="11.25">
      <c r="B382" s="34"/>
      <c r="D382" s="163" t="s">
        <v>274</v>
      </c>
      <c r="F382" s="164" t="s">
        <v>633</v>
      </c>
      <c r="I382" s="165"/>
      <c r="L382" s="34"/>
      <c r="M382" s="166"/>
      <c r="T382" s="55"/>
      <c r="AT382" s="18" t="s">
        <v>274</v>
      </c>
      <c r="AU382" s="18" t="s">
        <v>233</v>
      </c>
    </row>
    <row r="383" spans="2:65" s="13" customFormat="1" ht="11.25">
      <c r="B383" s="149"/>
      <c r="D383" s="143" t="s">
        <v>249</v>
      </c>
      <c r="E383" s="150" t="s">
        <v>19</v>
      </c>
      <c r="F383" s="151" t="s">
        <v>1411</v>
      </c>
      <c r="H383" s="152">
        <v>7.5</v>
      </c>
      <c r="I383" s="153"/>
      <c r="L383" s="149"/>
      <c r="M383" s="154"/>
      <c r="T383" s="155"/>
      <c r="AT383" s="150" t="s">
        <v>249</v>
      </c>
      <c r="AU383" s="150" t="s">
        <v>233</v>
      </c>
      <c r="AV383" s="13" t="s">
        <v>87</v>
      </c>
      <c r="AW383" s="13" t="s">
        <v>37</v>
      </c>
      <c r="AX383" s="13" t="s">
        <v>84</v>
      </c>
      <c r="AY383" s="150" t="s">
        <v>223</v>
      </c>
    </row>
    <row r="384" spans="2:65" s="1" customFormat="1" ht="66.75" customHeight="1">
      <c r="B384" s="34"/>
      <c r="C384" s="129" t="s">
        <v>623</v>
      </c>
      <c r="D384" s="129" t="s">
        <v>227</v>
      </c>
      <c r="E384" s="130" t="s">
        <v>636</v>
      </c>
      <c r="F384" s="131" t="s">
        <v>637</v>
      </c>
      <c r="G384" s="132" t="s">
        <v>271</v>
      </c>
      <c r="H384" s="133">
        <v>6582.5</v>
      </c>
      <c r="I384" s="134"/>
      <c r="J384" s="135">
        <f>ROUND(I384*H384,2)</f>
        <v>0</v>
      </c>
      <c r="K384" s="131" t="s">
        <v>231</v>
      </c>
      <c r="L384" s="34"/>
      <c r="M384" s="136" t="s">
        <v>19</v>
      </c>
      <c r="N384" s="137" t="s">
        <v>47</v>
      </c>
      <c r="P384" s="138">
        <f>O384*H384</f>
        <v>0</v>
      </c>
      <c r="Q384" s="138">
        <v>0</v>
      </c>
      <c r="R384" s="138">
        <f>Q384*H384</f>
        <v>0</v>
      </c>
      <c r="S384" s="138">
        <v>0.02</v>
      </c>
      <c r="T384" s="139">
        <f>S384*H384</f>
        <v>131.65</v>
      </c>
      <c r="AR384" s="140" t="s">
        <v>232</v>
      </c>
      <c r="AT384" s="140" t="s">
        <v>227</v>
      </c>
      <c r="AU384" s="140" t="s">
        <v>233</v>
      </c>
      <c r="AY384" s="18" t="s">
        <v>223</v>
      </c>
      <c r="BE384" s="141">
        <f>IF(N384="základní",J384,0)</f>
        <v>0</v>
      </c>
      <c r="BF384" s="141">
        <f>IF(N384="snížená",J384,0)</f>
        <v>0</v>
      </c>
      <c r="BG384" s="141">
        <f>IF(N384="zákl. přenesená",J384,0)</f>
        <v>0</v>
      </c>
      <c r="BH384" s="141">
        <f>IF(N384="sníž. přenesená",J384,0)</f>
        <v>0</v>
      </c>
      <c r="BI384" s="141">
        <f>IF(N384="nulová",J384,0)</f>
        <v>0</v>
      </c>
      <c r="BJ384" s="18" t="s">
        <v>84</v>
      </c>
      <c r="BK384" s="141">
        <f>ROUND(I384*H384,2)</f>
        <v>0</v>
      </c>
      <c r="BL384" s="18" t="s">
        <v>232</v>
      </c>
      <c r="BM384" s="140" t="s">
        <v>1412</v>
      </c>
    </row>
    <row r="385" spans="2:65" s="13" customFormat="1" ht="11.25">
      <c r="B385" s="149"/>
      <c r="D385" s="143" t="s">
        <v>249</v>
      </c>
      <c r="E385" s="150" t="s">
        <v>19</v>
      </c>
      <c r="F385" s="151" t="s">
        <v>1349</v>
      </c>
      <c r="H385" s="152">
        <v>754</v>
      </c>
      <c r="I385" s="153"/>
      <c r="L385" s="149"/>
      <c r="M385" s="154"/>
      <c r="T385" s="155"/>
      <c r="AT385" s="150" t="s">
        <v>249</v>
      </c>
      <c r="AU385" s="150" t="s">
        <v>233</v>
      </c>
      <c r="AV385" s="13" t="s">
        <v>87</v>
      </c>
      <c r="AW385" s="13" t="s">
        <v>37</v>
      </c>
      <c r="AX385" s="13" t="s">
        <v>76</v>
      </c>
      <c r="AY385" s="150" t="s">
        <v>223</v>
      </c>
    </row>
    <row r="386" spans="2:65" s="13" customFormat="1" ht="11.25">
      <c r="B386" s="149"/>
      <c r="D386" s="143" t="s">
        <v>249</v>
      </c>
      <c r="E386" s="150" t="s">
        <v>19</v>
      </c>
      <c r="F386" s="151" t="s">
        <v>1367</v>
      </c>
      <c r="H386" s="152">
        <v>378.5</v>
      </c>
      <c r="I386" s="153"/>
      <c r="L386" s="149"/>
      <c r="M386" s="154"/>
      <c r="T386" s="155"/>
      <c r="AT386" s="150" t="s">
        <v>249</v>
      </c>
      <c r="AU386" s="150" t="s">
        <v>233</v>
      </c>
      <c r="AV386" s="13" t="s">
        <v>87</v>
      </c>
      <c r="AW386" s="13" t="s">
        <v>37</v>
      </c>
      <c r="AX386" s="13" t="s">
        <v>76</v>
      </c>
      <c r="AY386" s="150" t="s">
        <v>223</v>
      </c>
    </row>
    <row r="387" spans="2:65" s="13" customFormat="1" ht="11.25">
      <c r="B387" s="149"/>
      <c r="D387" s="143" t="s">
        <v>249</v>
      </c>
      <c r="E387" s="150" t="s">
        <v>19</v>
      </c>
      <c r="F387" s="151" t="s">
        <v>1368</v>
      </c>
      <c r="H387" s="152">
        <v>568</v>
      </c>
      <c r="I387" s="153"/>
      <c r="L387" s="149"/>
      <c r="M387" s="154"/>
      <c r="T387" s="155"/>
      <c r="AT387" s="150" t="s">
        <v>249</v>
      </c>
      <c r="AU387" s="150" t="s">
        <v>233</v>
      </c>
      <c r="AV387" s="13" t="s">
        <v>87</v>
      </c>
      <c r="AW387" s="13" t="s">
        <v>37</v>
      </c>
      <c r="AX387" s="13" t="s">
        <v>76</v>
      </c>
      <c r="AY387" s="150" t="s">
        <v>223</v>
      </c>
    </row>
    <row r="388" spans="2:65" s="13" customFormat="1" ht="11.25">
      <c r="B388" s="149"/>
      <c r="D388" s="143" t="s">
        <v>249</v>
      </c>
      <c r="E388" s="150" t="s">
        <v>19</v>
      </c>
      <c r="F388" s="151" t="s">
        <v>1381</v>
      </c>
      <c r="H388" s="152">
        <v>3761</v>
      </c>
      <c r="I388" s="153"/>
      <c r="L388" s="149"/>
      <c r="M388" s="154"/>
      <c r="T388" s="155"/>
      <c r="AT388" s="150" t="s">
        <v>249</v>
      </c>
      <c r="AU388" s="150" t="s">
        <v>233</v>
      </c>
      <c r="AV388" s="13" t="s">
        <v>87</v>
      </c>
      <c r="AW388" s="13" t="s">
        <v>37</v>
      </c>
      <c r="AX388" s="13" t="s">
        <v>76</v>
      </c>
      <c r="AY388" s="150" t="s">
        <v>223</v>
      </c>
    </row>
    <row r="389" spans="2:65" s="13" customFormat="1" ht="11.25">
      <c r="B389" s="149"/>
      <c r="D389" s="143" t="s">
        <v>249</v>
      </c>
      <c r="E389" s="150" t="s">
        <v>19</v>
      </c>
      <c r="F389" s="151" t="s">
        <v>1413</v>
      </c>
      <c r="H389" s="152">
        <v>61</v>
      </c>
      <c r="I389" s="153"/>
      <c r="L389" s="149"/>
      <c r="M389" s="154"/>
      <c r="T389" s="155"/>
      <c r="AT389" s="150" t="s">
        <v>249</v>
      </c>
      <c r="AU389" s="150" t="s">
        <v>233</v>
      </c>
      <c r="AV389" s="13" t="s">
        <v>87</v>
      </c>
      <c r="AW389" s="13" t="s">
        <v>37</v>
      </c>
      <c r="AX389" s="13" t="s">
        <v>76</v>
      </c>
      <c r="AY389" s="150" t="s">
        <v>223</v>
      </c>
    </row>
    <row r="390" spans="2:65" s="13" customFormat="1" ht="11.25">
      <c r="B390" s="149"/>
      <c r="D390" s="143" t="s">
        <v>249</v>
      </c>
      <c r="E390" s="150" t="s">
        <v>19</v>
      </c>
      <c r="F390" s="151" t="s">
        <v>1326</v>
      </c>
      <c r="H390" s="152">
        <v>60</v>
      </c>
      <c r="I390" s="153"/>
      <c r="L390" s="149"/>
      <c r="M390" s="154"/>
      <c r="T390" s="155"/>
      <c r="AT390" s="150" t="s">
        <v>249</v>
      </c>
      <c r="AU390" s="150" t="s">
        <v>233</v>
      </c>
      <c r="AV390" s="13" t="s">
        <v>87</v>
      </c>
      <c r="AW390" s="13" t="s">
        <v>37</v>
      </c>
      <c r="AX390" s="13" t="s">
        <v>76</v>
      </c>
      <c r="AY390" s="150" t="s">
        <v>223</v>
      </c>
    </row>
    <row r="391" spans="2:65" s="13" customFormat="1" ht="11.25">
      <c r="B391" s="149"/>
      <c r="D391" s="143" t="s">
        <v>249</v>
      </c>
      <c r="E391" s="150" t="s">
        <v>19</v>
      </c>
      <c r="F391" s="151" t="s">
        <v>641</v>
      </c>
      <c r="H391" s="152">
        <v>1000</v>
      </c>
      <c r="I391" s="153"/>
      <c r="L391" s="149"/>
      <c r="M391" s="154"/>
      <c r="T391" s="155"/>
      <c r="AT391" s="150" t="s">
        <v>249</v>
      </c>
      <c r="AU391" s="150" t="s">
        <v>233</v>
      </c>
      <c r="AV391" s="13" t="s">
        <v>87</v>
      </c>
      <c r="AW391" s="13" t="s">
        <v>37</v>
      </c>
      <c r="AX391" s="13" t="s">
        <v>76</v>
      </c>
      <c r="AY391" s="150" t="s">
        <v>223</v>
      </c>
    </row>
    <row r="392" spans="2:65" s="14" customFormat="1" ht="11.25">
      <c r="B392" s="156"/>
      <c r="D392" s="143" t="s">
        <v>249</v>
      </c>
      <c r="E392" s="157" t="s">
        <v>19</v>
      </c>
      <c r="F392" s="158" t="s">
        <v>253</v>
      </c>
      <c r="H392" s="159">
        <v>6582.5</v>
      </c>
      <c r="I392" s="160"/>
      <c r="L392" s="156"/>
      <c r="M392" s="161"/>
      <c r="T392" s="162"/>
      <c r="AT392" s="157" t="s">
        <v>249</v>
      </c>
      <c r="AU392" s="157" t="s">
        <v>233</v>
      </c>
      <c r="AV392" s="14" t="s">
        <v>232</v>
      </c>
      <c r="AW392" s="14" t="s">
        <v>37</v>
      </c>
      <c r="AX392" s="14" t="s">
        <v>84</v>
      </c>
      <c r="AY392" s="157" t="s">
        <v>223</v>
      </c>
    </row>
    <row r="393" spans="2:65" s="11" customFormat="1" ht="20.85" customHeight="1">
      <c r="B393" s="117"/>
      <c r="D393" s="118" t="s">
        <v>75</v>
      </c>
      <c r="E393" s="127" t="s">
        <v>1414</v>
      </c>
      <c r="F393" s="127" t="s">
        <v>1415</v>
      </c>
      <c r="I393" s="120"/>
      <c r="J393" s="128">
        <f>BK393</f>
        <v>0</v>
      </c>
      <c r="L393" s="117"/>
      <c r="M393" s="122"/>
      <c r="P393" s="123">
        <f>SUM(P394:P398)</f>
        <v>0</v>
      </c>
      <c r="R393" s="123">
        <f>SUM(R394:R398)</f>
        <v>15.120100000000001</v>
      </c>
      <c r="T393" s="124">
        <f>SUM(T394:T398)</f>
        <v>0</v>
      </c>
      <c r="AR393" s="118" t="s">
        <v>84</v>
      </c>
      <c r="AT393" s="125" t="s">
        <v>75</v>
      </c>
      <c r="AU393" s="125" t="s">
        <v>87</v>
      </c>
      <c r="AY393" s="118" t="s">
        <v>223</v>
      </c>
      <c r="BK393" s="126">
        <f>SUM(BK394:BK398)</f>
        <v>0</v>
      </c>
    </row>
    <row r="394" spans="2:65" s="1" customFormat="1" ht="24.2" customHeight="1">
      <c r="B394" s="34"/>
      <c r="C394" s="129" t="s">
        <v>629</v>
      </c>
      <c r="D394" s="129" t="s">
        <v>227</v>
      </c>
      <c r="E394" s="130" t="s">
        <v>1416</v>
      </c>
      <c r="F394" s="131" t="s">
        <v>1417</v>
      </c>
      <c r="G394" s="132" t="s">
        <v>230</v>
      </c>
      <c r="H394" s="133">
        <v>6</v>
      </c>
      <c r="I394" s="134"/>
      <c r="J394" s="135">
        <f>ROUND(I394*H394,2)</f>
        <v>0</v>
      </c>
      <c r="K394" s="131" t="s">
        <v>231</v>
      </c>
      <c r="L394" s="34"/>
      <c r="M394" s="136" t="s">
        <v>19</v>
      </c>
      <c r="N394" s="137" t="s">
        <v>47</v>
      </c>
      <c r="P394" s="138">
        <f>O394*H394</f>
        <v>0</v>
      </c>
      <c r="Q394" s="138">
        <v>2E-3</v>
      </c>
      <c r="R394" s="138">
        <f>Q394*H394</f>
        <v>1.2E-2</v>
      </c>
      <c r="S394" s="138">
        <v>0</v>
      </c>
      <c r="T394" s="139">
        <f>S394*H394</f>
        <v>0</v>
      </c>
      <c r="AR394" s="140" t="s">
        <v>232</v>
      </c>
      <c r="AT394" s="140" t="s">
        <v>227</v>
      </c>
      <c r="AU394" s="140" t="s">
        <v>233</v>
      </c>
      <c r="AY394" s="18" t="s">
        <v>223</v>
      </c>
      <c r="BE394" s="141">
        <f>IF(N394="základní",J394,0)</f>
        <v>0</v>
      </c>
      <c r="BF394" s="141">
        <f>IF(N394="snížená",J394,0)</f>
        <v>0</v>
      </c>
      <c r="BG394" s="141">
        <f>IF(N394="zákl. přenesená",J394,0)</f>
        <v>0</v>
      </c>
      <c r="BH394" s="141">
        <f>IF(N394="sníž. přenesená",J394,0)</f>
        <v>0</v>
      </c>
      <c r="BI394" s="141">
        <f>IF(N394="nulová",J394,0)</f>
        <v>0</v>
      </c>
      <c r="BJ394" s="18" t="s">
        <v>84</v>
      </c>
      <c r="BK394" s="141">
        <f>ROUND(I394*H394,2)</f>
        <v>0</v>
      </c>
      <c r="BL394" s="18" t="s">
        <v>232</v>
      </c>
      <c r="BM394" s="140" t="s">
        <v>1418</v>
      </c>
    </row>
    <row r="395" spans="2:65" s="1" customFormat="1" ht="44.25" customHeight="1">
      <c r="B395" s="34"/>
      <c r="C395" s="174" t="s">
        <v>635</v>
      </c>
      <c r="D395" s="174" t="s">
        <v>314</v>
      </c>
      <c r="E395" s="175" t="s">
        <v>1419</v>
      </c>
      <c r="F395" s="176" t="s">
        <v>1420</v>
      </c>
      <c r="G395" s="177" t="s">
        <v>230</v>
      </c>
      <c r="H395" s="178">
        <v>6</v>
      </c>
      <c r="I395" s="179"/>
      <c r="J395" s="180">
        <f>ROUND(I395*H395,2)</f>
        <v>0</v>
      </c>
      <c r="K395" s="176" t="s">
        <v>231</v>
      </c>
      <c r="L395" s="181"/>
      <c r="M395" s="182" t="s">
        <v>19</v>
      </c>
      <c r="N395" s="183" t="s">
        <v>47</v>
      </c>
      <c r="P395" s="138">
        <f>O395*H395</f>
        <v>0</v>
      </c>
      <c r="Q395" s="138">
        <v>1.7999999999999999E-2</v>
      </c>
      <c r="R395" s="138">
        <f>Q395*H395</f>
        <v>0.10799999999999998</v>
      </c>
      <c r="S395" s="138">
        <v>0</v>
      </c>
      <c r="T395" s="139">
        <f>S395*H395</f>
        <v>0</v>
      </c>
      <c r="AR395" s="140" t="s">
        <v>268</v>
      </c>
      <c r="AT395" s="140" t="s">
        <v>314</v>
      </c>
      <c r="AU395" s="140" t="s">
        <v>233</v>
      </c>
      <c r="AY395" s="18" t="s">
        <v>223</v>
      </c>
      <c r="BE395" s="141">
        <f>IF(N395="základní",J395,0)</f>
        <v>0</v>
      </c>
      <c r="BF395" s="141">
        <f>IF(N395="snížená",J395,0)</f>
        <v>0</v>
      </c>
      <c r="BG395" s="141">
        <f>IF(N395="zákl. přenesená",J395,0)</f>
        <v>0</v>
      </c>
      <c r="BH395" s="141">
        <f>IF(N395="sníž. přenesená",J395,0)</f>
        <v>0</v>
      </c>
      <c r="BI395" s="141">
        <f>IF(N395="nulová",J395,0)</f>
        <v>0</v>
      </c>
      <c r="BJ395" s="18" t="s">
        <v>84</v>
      </c>
      <c r="BK395" s="141">
        <f>ROUND(I395*H395,2)</f>
        <v>0</v>
      </c>
      <c r="BL395" s="18" t="s">
        <v>232</v>
      </c>
      <c r="BM395" s="140" t="s">
        <v>1421</v>
      </c>
    </row>
    <row r="396" spans="2:65" s="1" customFormat="1" ht="24.2" customHeight="1">
      <c r="B396" s="34"/>
      <c r="C396" s="129" t="s">
        <v>644</v>
      </c>
      <c r="D396" s="129" t="s">
        <v>227</v>
      </c>
      <c r="E396" s="130" t="s">
        <v>1422</v>
      </c>
      <c r="F396" s="131" t="s">
        <v>1423</v>
      </c>
      <c r="G396" s="132" t="s">
        <v>230</v>
      </c>
      <c r="H396" s="133">
        <v>2</v>
      </c>
      <c r="I396" s="134"/>
      <c r="J396" s="135">
        <f>ROUND(I396*H396,2)</f>
        <v>0</v>
      </c>
      <c r="K396" s="131" t="s">
        <v>231</v>
      </c>
      <c r="L396" s="34"/>
      <c r="M396" s="136" t="s">
        <v>19</v>
      </c>
      <c r="N396" s="137" t="s">
        <v>47</v>
      </c>
      <c r="P396" s="138">
        <f>O396*H396</f>
        <v>0</v>
      </c>
      <c r="Q396" s="138">
        <v>5.0000000000000002E-5</v>
      </c>
      <c r="R396" s="138">
        <f>Q396*H396</f>
        <v>1E-4</v>
      </c>
      <c r="S396" s="138">
        <v>0</v>
      </c>
      <c r="T396" s="139">
        <f>S396*H396</f>
        <v>0</v>
      </c>
      <c r="AR396" s="140" t="s">
        <v>232</v>
      </c>
      <c r="AT396" s="140" t="s">
        <v>227</v>
      </c>
      <c r="AU396" s="140" t="s">
        <v>233</v>
      </c>
      <c r="AY396" s="18" t="s">
        <v>223</v>
      </c>
      <c r="BE396" s="141">
        <f>IF(N396="základní",J396,0)</f>
        <v>0</v>
      </c>
      <c r="BF396" s="141">
        <f>IF(N396="snížená",J396,0)</f>
        <v>0</v>
      </c>
      <c r="BG396" s="141">
        <f>IF(N396="zákl. přenesená",J396,0)</f>
        <v>0</v>
      </c>
      <c r="BH396" s="141">
        <f>IF(N396="sníž. přenesená",J396,0)</f>
        <v>0</v>
      </c>
      <c r="BI396" s="141">
        <f>IF(N396="nulová",J396,0)</f>
        <v>0</v>
      </c>
      <c r="BJ396" s="18" t="s">
        <v>84</v>
      </c>
      <c r="BK396" s="141">
        <f>ROUND(I396*H396,2)</f>
        <v>0</v>
      </c>
      <c r="BL396" s="18" t="s">
        <v>232</v>
      </c>
      <c r="BM396" s="140" t="s">
        <v>1424</v>
      </c>
    </row>
    <row r="397" spans="2:65" s="1" customFormat="1" ht="62.65" customHeight="1">
      <c r="B397" s="34"/>
      <c r="C397" s="174" t="s">
        <v>651</v>
      </c>
      <c r="D397" s="174" t="s">
        <v>314</v>
      </c>
      <c r="E397" s="175" t="s">
        <v>1425</v>
      </c>
      <c r="F397" s="176" t="s">
        <v>1426</v>
      </c>
      <c r="G397" s="177" t="s">
        <v>230</v>
      </c>
      <c r="H397" s="178">
        <v>1</v>
      </c>
      <c r="I397" s="179"/>
      <c r="J397" s="180">
        <f>ROUND(I397*H397,2)</f>
        <v>0</v>
      </c>
      <c r="K397" s="176" t="s">
        <v>231</v>
      </c>
      <c r="L397" s="181"/>
      <c r="M397" s="182" t="s">
        <v>19</v>
      </c>
      <c r="N397" s="183" t="s">
        <v>47</v>
      </c>
      <c r="P397" s="138">
        <f>O397*H397</f>
        <v>0</v>
      </c>
      <c r="Q397" s="138">
        <v>7.5</v>
      </c>
      <c r="R397" s="138">
        <f>Q397*H397</f>
        <v>7.5</v>
      </c>
      <c r="S397" s="138">
        <v>0</v>
      </c>
      <c r="T397" s="139">
        <f>S397*H397</f>
        <v>0</v>
      </c>
      <c r="AR397" s="140" t="s">
        <v>268</v>
      </c>
      <c r="AT397" s="140" t="s">
        <v>314</v>
      </c>
      <c r="AU397" s="140" t="s">
        <v>233</v>
      </c>
      <c r="AY397" s="18" t="s">
        <v>223</v>
      </c>
      <c r="BE397" s="141">
        <f>IF(N397="základní",J397,0)</f>
        <v>0</v>
      </c>
      <c r="BF397" s="141">
        <f>IF(N397="snížená",J397,0)</f>
        <v>0</v>
      </c>
      <c r="BG397" s="141">
        <f>IF(N397="zákl. přenesená",J397,0)</f>
        <v>0</v>
      </c>
      <c r="BH397" s="141">
        <f>IF(N397="sníž. přenesená",J397,0)</f>
        <v>0</v>
      </c>
      <c r="BI397" s="141">
        <f>IF(N397="nulová",J397,0)</f>
        <v>0</v>
      </c>
      <c r="BJ397" s="18" t="s">
        <v>84</v>
      </c>
      <c r="BK397" s="141">
        <f>ROUND(I397*H397,2)</f>
        <v>0</v>
      </c>
      <c r="BL397" s="18" t="s">
        <v>232</v>
      </c>
      <c r="BM397" s="140" t="s">
        <v>1427</v>
      </c>
    </row>
    <row r="398" spans="2:65" s="1" customFormat="1" ht="62.65" customHeight="1">
      <c r="B398" s="34"/>
      <c r="C398" s="174" t="s">
        <v>656</v>
      </c>
      <c r="D398" s="174" t="s">
        <v>314</v>
      </c>
      <c r="E398" s="175" t="s">
        <v>1428</v>
      </c>
      <c r="F398" s="176" t="s">
        <v>1429</v>
      </c>
      <c r="G398" s="177" t="s">
        <v>230</v>
      </c>
      <c r="H398" s="178">
        <v>1</v>
      </c>
      <c r="I398" s="179"/>
      <c r="J398" s="180">
        <f>ROUND(I398*H398,2)</f>
        <v>0</v>
      </c>
      <c r="K398" s="176" t="s">
        <v>231</v>
      </c>
      <c r="L398" s="181"/>
      <c r="M398" s="182" t="s">
        <v>19</v>
      </c>
      <c r="N398" s="183" t="s">
        <v>47</v>
      </c>
      <c r="P398" s="138">
        <f>O398*H398</f>
        <v>0</v>
      </c>
      <c r="Q398" s="138">
        <v>7.5</v>
      </c>
      <c r="R398" s="138">
        <f>Q398*H398</f>
        <v>7.5</v>
      </c>
      <c r="S398" s="138">
        <v>0</v>
      </c>
      <c r="T398" s="139">
        <f>S398*H398</f>
        <v>0</v>
      </c>
      <c r="AR398" s="140" t="s">
        <v>268</v>
      </c>
      <c r="AT398" s="140" t="s">
        <v>314</v>
      </c>
      <c r="AU398" s="140" t="s">
        <v>233</v>
      </c>
      <c r="AY398" s="18" t="s">
        <v>223</v>
      </c>
      <c r="BE398" s="141">
        <f>IF(N398="základní",J398,0)</f>
        <v>0</v>
      </c>
      <c r="BF398" s="141">
        <f>IF(N398="snížená",J398,0)</f>
        <v>0</v>
      </c>
      <c r="BG398" s="141">
        <f>IF(N398="zákl. přenesená",J398,0)</f>
        <v>0</v>
      </c>
      <c r="BH398" s="141">
        <f>IF(N398="sníž. přenesená",J398,0)</f>
        <v>0</v>
      </c>
      <c r="BI398" s="141">
        <f>IF(N398="nulová",J398,0)</f>
        <v>0</v>
      </c>
      <c r="BJ398" s="18" t="s">
        <v>84</v>
      </c>
      <c r="BK398" s="141">
        <f>ROUND(I398*H398,2)</f>
        <v>0</v>
      </c>
      <c r="BL398" s="18" t="s">
        <v>232</v>
      </c>
      <c r="BM398" s="140" t="s">
        <v>1430</v>
      </c>
    </row>
    <row r="399" spans="2:65" s="11" customFormat="1" ht="20.85" customHeight="1">
      <c r="B399" s="117"/>
      <c r="D399" s="118" t="s">
        <v>75</v>
      </c>
      <c r="E399" s="127" t="s">
        <v>642</v>
      </c>
      <c r="F399" s="127" t="s">
        <v>643</v>
      </c>
      <c r="I399" s="120"/>
      <c r="J399" s="128">
        <f>BK399</f>
        <v>0</v>
      </c>
      <c r="L399" s="117"/>
      <c r="M399" s="122"/>
      <c r="P399" s="123">
        <f>SUM(P400:P427)</f>
        <v>0</v>
      </c>
      <c r="R399" s="123">
        <f>SUM(R400:R427)</f>
        <v>435.5407596</v>
      </c>
      <c r="T399" s="124">
        <f>SUM(T400:T427)</f>
        <v>0</v>
      </c>
      <c r="AR399" s="118" t="s">
        <v>84</v>
      </c>
      <c r="AT399" s="125" t="s">
        <v>75</v>
      </c>
      <c r="AU399" s="125" t="s">
        <v>87</v>
      </c>
      <c r="AY399" s="118" t="s">
        <v>223</v>
      </c>
      <c r="BK399" s="126">
        <f>SUM(BK400:BK427)</f>
        <v>0</v>
      </c>
    </row>
    <row r="400" spans="2:65" s="1" customFormat="1" ht="49.15" customHeight="1">
      <c r="B400" s="34"/>
      <c r="C400" s="129" t="s">
        <v>662</v>
      </c>
      <c r="D400" s="129" t="s">
        <v>227</v>
      </c>
      <c r="E400" s="130" t="s">
        <v>943</v>
      </c>
      <c r="F400" s="131" t="s">
        <v>944</v>
      </c>
      <c r="G400" s="132" t="s">
        <v>563</v>
      </c>
      <c r="H400" s="133">
        <v>16.5</v>
      </c>
      <c r="I400" s="134"/>
      <c r="J400" s="135">
        <f>ROUND(I400*H400,2)</f>
        <v>0</v>
      </c>
      <c r="K400" s="131" t="s">
        <v>272</v>
      </c>
      <c r="L400" s="34"/>
      <c r="M400" s="136" t="s">
        <v>19</v>
      </c>
      <c r="N400" s="137" t="s">
        <v>47</v>
      </c>
      <c r="P400" s="138">
        <f>O400*H400</f>
        <v>0</v>
      </c>
      <c r="Q400" s="138">
        <v>0.1295</v>
      </c>
      <c r="R400" s="138">
        <f>Q400*H400</f>
        <v>2.1367500000000001</v>
      </c>
      <c r="S400" s="138">
        <v>0</v>
      </c>
      <c r="T400" s="139">
        <f>S400*H400</f>
        <v>0</v>
      </c>
      <c r="AR400" s="140" t="s">
        <v>232</v>
      </c>
      <c r="AT400" s="140" t="s">
        <v>227</v>
      </c>
      <c r="AU400" s="140" t="s">
        <v>233</v>
      </c>
      <c r="AY400" s="18" t="s">
        <v>223</v>
      </c>
      <c r="BE400" s="141">
        <f>IF(N400="základní",J400,0)</f>
        <v>0</v>
      </c>
      <c r="BF400" s="141">
        <f>IF(N400="snížená",J400,0)</f>
        <v>0</v>
      </c>
      <c r="BG400" s="141">
        <f>IF(N400="zákl. přenesená",J400,0)</f>
        <v>0</v>
      </c>
      <c r="BH400" s="141">
        <f>IF(N400="sníž. přenesená",J400,0)</f>
        <v>0</v>
      </c>
      <c r="BI400" s="141">
        <f>IF(N400="nulová",J400,0)</f>
        <v>0</v>
      </c>
      <c r="BJ400" s="18" t="s">
        <v>84</v>
      </c>
      <c r="BK400" s="141">
        <f>ROUND(I400*H400,2)</f>
        <v>0</v>
      </c>
      <c r="BL400" s="18" t="s">
        <v>232</v>
      </c>
      <c r="BM400" s="140" t="s">
        <v>945</v>
      </c>
    </row>
    <row r="401" spans="2:65" s="1" customFormat="1" ht="11.25">
      <c r="B401" s="34"/>
      <c r="D401" s="163" t="s">
        <v>274</v>
      </c>
      <c r="F401" s="164" t="s">
        <v>946</v>
      </c>
      <c r="I401" s="165"/>
      <c r="L401" s="34"/>
      <c r="M401" s="166"/>
      <c r="T401" s="55"/>
      <c r="AT401" s="18" t="s">
        <v>274</v>
      </c>
      <c r="AU401" s="18" t="s">
        <v>233</v>
      </c>
    </row>
    <row r="402" spans="2:65" s="13" customFormat="1" ht="11.25">
      <c r="B402" s="149"/>
      <c r="D402" s="143" t="s">
        <v>249</v>
      </c>
      <c r="E402" s="150" t="s">
        <v>19</v>
      </c>
      <c r="F402" s="151" t="s">
        <v>1431</v>
      </c>
      <c r="H402" s="152">
        <v>16.5</v>
      </c>
      <c r="I402" s="153"/>
      <c r="L402" s="149"/>
      <c r="M402" s="154"/>
      <c r="T402" s="155"/>
      <c r="AT402" s="150" t="s">
        <v>249</v>
      </c>
      <c r="AU402" s="150" t="s">
        <v>233</v>
      </c>
      <c r="AV402" s="13" t="s">
        <v>87</v>
      </c>
      <c r="AW402" s="13" t="s">
        <v>37</v>
      </c>
      <c r="AX402" s="13" t="s">
        <v>84</v>
      </c>
      <c r="AY402" s="150" t="s">
        <v>223</v>
      </c>
    </row>
    <row r="403" spans="2:65" s="1" customFormat="1" ht="16.5" customHeight="1">
      <c r="B403" s="34"/>
      <c r="C403" s="174" t="s">
        <v>667</v>
      </c>
      <c r="D403" s="174" t="s">
        <v>314</v>
      </c>
      <c r="E403" s="175" t="s">
        <v>948</v>
      </c>
      <c r="F403" s="176" t="s">
        <v>949</v>
      </c>
      <c r="G403" s="177" t="s">
        <v>563</v>
      </c>
      <c r="H403" s="178">
        <v>16.829999999999998</v>
      </c>
      <c r="I403" s="179"/>
      <c r="J403" s="180">
        <f>ROUND(I403*H403,2)</f>
        <v>0</v>
      </c>
      <c r="K403" s="176" t="s">
        <v>272</v>
      </c>
      <c r="L403" s="181"/>
      <c r="M403" s="182" t="s">
        <v>19</v>
      </c>
      <c r="N403" s="183" t="s">
        <v>47</v>
      </c>
      <c r="P403" s="138">
        <f>O403*H403</f>
        <v>0</v>
      </c>
      <c r="Q403" s="138">
        <v>5.6120000000000003E-2</v>
      </c>
      <c r="R403" s="138">
        <f>Q403*H403</f>
        <v>0.94449959999999999</v>
      </c>
      <c r="S403" s="138">
        <v>0</v>
      </c>
      <c r="T403" s="139">
        <f>S403*H403</f>
        <v>0</v>
      </c>
      <c r="AR403" s="140" t="s">
        <v>268</v>
      </c>
      <c r="AT403" s="140" t="s">
        <v>314</v>
      </c>
      <c r="AU403" s="140" t="s">
        <v>233</v>
      </c>
      <c r="AY403" s="18" t="s">
        <v>223</v>
      </c>
      <c r="BE403" s="141">
        <f>IF(N403="základní",J403,0)</f>
        <v>0</v>
      </c>
      <c r="BF403" s="141">
        <f>IF(N403="snížená",J403,0)</f>
        <v>0</v>
      </c>
      <c r="BG403" s="141">
        <f>IF(N403="zákl. přenesená",J403,0)</f>
        <v>0</v>
      </c>
      <c r="BH403" s="141">
        <f>IF(N403="sníž. přenesená",J403,0)</f>
        <v>0</v>
      </c>
      <c r="BI403" s="141">
        <f>IF(N403="nulová",J403,0)</f>
        <v>0</v>
      </c>
      <c r="BJ403" s="18" t="s">
        <v>84</v>
      </c>
      <c r="BK403" s="141">
        <f>ROUND(I403*H403,2)</f>
        <v>0</v>
      </c>
      <c r="BL403" s="18" t="s">
        <v>232</v>
      </c>
      <c r="BM403" s="140" t="s">
        <v>950</v>
      </c>
    </row>
    <row r="404" spans="2:65" s="13" customFormat="1" ht="11.25">
      <c r="B404" s="149"/>
      <c r="D404" s="143" t="s">
        <v>249</v>
      </c>
      <c r="E404" s="150" t="s">
        <v>19</v>
      </c>
      <c r="F404" s="151" t="s">
        <v>1431</v>
      </c>
      <c r="H404" s="152">
        <v>16.5</v>
      </c>
      <c r="I404" s="153"/>
      <c r="L404" s="149"/>
      <c r="M404" s="154"/>
      <c r="T404" s="155"/>
      <c r="AT404" s="150" t="s">
        <v>249</v>
      </c>
      <c r="AU404" s="150" t="s">
        <v>233</v>
      </c>
      <c r="AV404" s="13" t="s">
        <v>87</v>
      </c>
      <c r="AW404" s="13" t="s">
        <v>37</v>
      </c>
      <c r="AX404" s="13" t="s">
        <v>76</v>
      </c>
      <c r="AY404" s="150" t="s">
        <v>223</v>
      </c>
    </row>
    <row r="405" spans="2:65" s="13" customFormat="1" ht="11.25">
      <c r="B405" s="149"/>
      <c r="D405" s="143" t="s">
        <v>249</v>
      </c>
      <c r="E405" s="150" t="s">
        <v>19</v>
      </c>
      <c r="F405" s="151" t="s">
        <v>1432</v>
      </c>
      <c r="H405" s="152">
        <v>0.33</v>
      </c>
      <c r="I405" s="153"/>
      <c r="L405" s="149"/>
      <c r="M405" s="154"/>
      <c r="T405" s="155"/>
      <c r="AT405" s="150" t="s">
        <v>249</v>
      </c>
      <c r="AU405" s="150" t="s">
        <v>233</v>
      </c>
      <c r="AV405" s="13" t="s">
        <v>87</v>
      </c>
      <c r="AW405" s="13" t="s">
        <v>37</v>
      </c>
      <c r="AX405" s="13" t="s">
        <v>76</v>
      </c>
      <c r="AY405" s="150" t="s">
        <v>223</v>
      </c>
    </row>
    <row r="406" spans="2:65" s="14" customFormat="1" ht="11.25">
      <c r="B406" s="156"/>
      <c r="D406" s="143" t="s">
        <v>249</v>
      </c>
      <c r="E406" s="157" t="s">
        <v>19</v>
      </c>
      <c r="F406" s="158" t="s">
        <v>253</v>
      </c>
      <c r="H406" s="159">
        <v>16.829999999999998</v>
      </c>
      <c r="I406" s="160"/>
      <c r="L406" s="156"/>
      <c r="M406" s="161"/>
      <c r="T406" s="162"/>
      <c r="AT406" s="157" t="s">
        <v>249</v>
      </c>
      <c r="AU406" s="157" t="s">
        <v>233</v>
      </c>
      <c r="AV406" s="14" t="s">
        <v>232</v>
      </c>
      <c r="AW406" s="14" t="s">
        <v>37</v>
      </c>
      <c r="AX406" s="14" t="s">
        <v>84</v>
      </c>
      <c r="AY406" s="157" t="s">
        <v>223</v>
      </c>
    </row>
    <row r="407" spans="2:65" s="1" customFormat="1" ht="49.15" customHeight="1">
      <c r="B407" s="34"/>
      <c r="C407" s="129" t="s">
        <v>673</v>
      </c>
      <c r="D407" s="129" t="s">
        <v>227</v>
      </c>
      <c r="E407" s="130" t="s">
        <v>657</v>
      </c>
      <c r="F407" s="131" t="s">
        <v>658</v>
      </c>
      <c r="G407" s="132" t="s">
        <v>563</v>
      </c>
      <c r="H407" s="133">
        <v>446.5</v>
      </c>
      <c r="I407" s="134"/>
      <c r="J407" s="135">
        <f>ROUND(I407*H407,2)</f>
        <v>0</v>
      </c>
      <c r="K407" s="131" t="s">
        <v>272</v>
      </c>
      <c r="L407" s="34"/>
      <c r="M407" s="136" t="s">
        <v>19</v>
      </c>
      <c r="N407" s="137" t="s">
        <v>47</v>
      </c>
      <c r="P407" s="138">
        <f>O407*H407</f>
        <v>0</v>
      </c>
      <c r="Q407" s="138">
        <v>0.14066999999999999</v>
      </c>
      <c r="R407" s="138">
        <f>Q407*H407</f>
        <v>62.809154999999997</v>
      </c>
      <c r="S407" s="138">
        <v>0</v>
      </c>
      <c r="T407" s="139">
        <f>S407*H407</f>
        <v>0</v>
      </c>
      <c r="AR407" s="140" t="s">
        <v>232</v>
      </c>
      <c r="AT407" s="140" t="s">
        <v>227</v>
      </c>
      <c r="AU407" s="140" t="s">
        <v>233</v>
      </c>
      <c r="AY407" s="18" t="s">
        <v>223</v>
      </c>
      <c r="BE407" s="141">
        <f>IF(N407="základní",J407,0)</f>
        <v>0</v>
      </c>
      <c r="BF407" s="141">
        <f>IF(N407="snížená",J407,0)</f>
        <v>0</v>
      </c>
      <c r="BG407" s="141">
        <f>IF(N407="zákl. přenesená",J407,0)</f>
        <v>0</v>
      </c>
      <c r="BH407" s="141">
        <f>IF(N407="sníž. přenesená",J407,0)</f>
        <v>0</v>
      </c>
      <c r="BI407" s="141">
        <f>IF(N407="nulová",J407,0)</f>
        <v>0</v>
      </c>
      <c r="BJ407" s="18" t="s">
        <v>84</v>
      </c>
      <c r="BK407" s="141">
        <f>ROUND(I407*H407,2)</f>
        <v>0</v>
      </c>
      <c r="BL407" s="18" t="s">
        <v>232</v>
      </c>
      <c r="BM407" s="140" t="s">
        <v>1433</v>
      </c>
    </row>
    <row r="408" spans="2:65" s="1" customFormat="1" ht="11.25">
      <c r="B408" s="34"/>
      <c r="D408" s="163" t="s">
        <v>274</v>
      </c>
      <c r="F408" s="164" t="s">
        <v>660</v>
      </c>
      <c r="I408" s="165"/>
      <c r="L408" s="34"/>
      <c r="M408" s="166"/>
      <c r="T408" s="55"/>
      <c r="AT408" s="18" t="s">
        <v>274</v>
      </c>
      <c r="AU408" s="18" t="s">
        <v>233</v>
      </c>
    </row>
    <row r="409" spans="2:65" s="13" customFormat="1" ht="33.75">
      <c r="B409" s="149"/>
      <c r="D409" s="143" t="s">
        <v>249</v>
      </c>
      <c r="E409" s="150" t="s">
        <v>19</v>
      </c>
      <c r="F409" s="151" t="s">
        <v>1434</v>
      </c>
      <c r="H409" s="152">
        <v>446.5</v>
      </c>
      <c r="I409" s="153"/>
      <c r="L409" s="149"/>
      <c r="M409" s="154"/>
      <c r="T409" s="155"/>
      <c r="AT409" s="150" t="s">
        <v>249</v>
      </c>
      <c r="AU409" s="150" t="s">
        <v>233</v>
      </c>
      <c r="AV409" s="13" t="s">
        <v>87</v>
      </c>
      <c r="AW409" s="13" t="s">
        <v>37</v>
      </c>
      <c r="AX409" s="13" t="s">
        <v>84</v>
      </c>
      <c r="AY409" s="150" t="s">
        <v>223</v>
      </c>
    </row>
    <row r="410" spans="2:65" s="1" customFormat="1" ht="16.5" customHeight="1">
      <c r="B410" s="34"/>
      <c r="C410" s="174" t="s">
        <v>680</v>
      </c>
      <c r="D410" s="174" t="s">
        <v>314</v>
      </c>
      <c r="E410" s="175" t="s">
        <v>663</v>
      </c>
      <c r="F410" s="176" t="s">
        <v>664</v>
      </c>
      <c r="G410" s="177" t="s">
        <v>563</v>
      </c>
      <c r="H410" s="178">
        <v>455.43</v>
      </c>
      <c r="I410" s="179"/>
      <c r="J410" s="180">
        <f>ROUND(I410*H410,2)</f>
        <v>0</v>
      </c>
      <c r="K410" s="176" t="s">
        <v>231</v>
      </c>
      <c r="L410" s="181"/>
      <c r="M410" s="182" t="s">
        <v>19</v>
      </c>
      <c r="N410" s="183" t="s">
        <v>47</v>
      </c>
      <c r="P410" s="138">
        <f>O410*H410</f>
        <v>0</v>
      </c>
      <c r="Q410" s="138">
        <v>0.104</v>
      </c>
      <c r="R410" s="138">
        <f>Q410*H410</f>
        <v>47.364719999999998</v>
      </c>
      <c r="S410" s="138">
        <v>0</v>
      </c>
      <c r="T410" s="139">
        <f>S410*H410</f>
        <v>0</v>
      </c>
      <c r="AR410" s="140" t="s">
        <v>268</v>
      </c>
      <c r="AT410" s="140" t="s">
        <v>314</v>
      </c>
      <c r="AU410" s="140" t="s">
        <v>233</v>
      </c>
      <c r="AY410" s="18" t="s">
        <v>223</v>
      </c>
      <c r="BE410" s="141">
        <f>IF(N410="základní",J410,0)</f>
        <v>0</v>
      </c>
      <c r="BF410" s="141">
        <f>IF(N410="snížená",J410,0)</f>
        <v>0</v>
      </c>
      <c r="BG410" s="141">
        <f>IF(N410="zákl. přenesená",J410,0)</f>
        <v>0</v>
      </c>
      <c r="BH410" s="141">
        <f>IF(N410="sníž. přenesená",J410,0)</f>
        <v>0</v>
      </c>
      <c r="BI410" s="141">
        <f>IF(N410="nulová",J410,0)</f>
        <v>0</v>
      </c>
      <c r="BJ410" s="18" t="s">
        <v>84</v>
      </c>
      <c r="BK410" s="141">
        <f>ROUND(I410*H410,2)</f>
        <v>0</v>
      </c>
      <c r="BL410" s="18" t="s">
        <v>232</v>
      </c>
      <c r="BM410" s="140" t="s">
        <v>1435</v>
      </c>
    </row>
    <row r="411" spans="2:65" s="13" customFormat="1" ht="33.75">
      <c r="B411" s="149"/>
      <c r="D411" s="143" t="s">
        <v>249</v>
      </c>
      <c r="E411" s="150" t="s">
        <v>19</v>
      </c>
      <c r="F411" s="151" t="s">
        <v>1434</v>
      </c>
      <c r="H411" s="152">
        <v>446.5</v>
      </c>
      <c r="I411" s="153"/>
      <c r="L411" s="149"/>
      <c r="M411" s="154"/>
      <c r="T411" s="155"/>
      <c r="AT411" s="150" t="s">
        <v>249</v>
      </c>
      <c r="AU411" s="150" t="s">
        <v>233</v>
      </c>
      <c r="AV411" s="13" t="s">
        <v>87</v>
      </c>
      <c r="AW411" s="13" t="s">
        <v>37</v>
      </c>
      <c r="AX411" s="13" t="s">
        <v>76</v>
      </c>
      <c r="AY411" s="150" t="s">
        <v>223</v>
      </c>
    </row>
    <row r="412" spans="2:65" s="13" customFormat="1" ht="11.25">
      <c r="B412" s="149"/>
      <c r="D412" s="143" t="s">
        <v>249</v>
      </c>
      <c r="E412" s="150" t="s">
        <v>19</v>
      </c>
      <c r="F412" s="151" t="s">
        <v>1436</v>
      </c>
      <c r="H412" s="152">
        <v>8.93</v>
      </c>
      <c r="I412" s="153"/>
      <c r="L412" s="149"/>
      <c r="M412" s="154"/>
      <c r="T412" s="155"/>
      <c r="AT412" s="150" t="s">
        <v>249</v>
      </c>
      <c r="AU412" s="150" t="s">
        <v>233</v>
      </c>
      <c r="AV412" s="13" t="s">
        <v>87</v>
      </c>
      <c r="AW412" s="13" t="s">
        <v>37</v>
      </c>
      <c r="AX412" s="13" t="s">
        <v>76</v>
      </c>
      <c r="AY412" s="150" t="s">
        <v>223</v>
      </c>
    </row>
    <row r="413" spans="2:65" s="14" customFormat="1" ht="11.25">
      <c r="B413" s="156"/>
      <c r="D413" s="143" t="s">
        <v>249</v>
      </c>
      <c r="E413" s="157" t="s">
        <v>19</v>
      </c>
      <c r="F413" s="158" t="s">
        <v>253</v>
      </c>
      <c r="H413" s="159">
        <v>455.43</v>
      </c>
      <c r="I413" s="160"/>
      <c r="L413" s="156"/>
      <c r="M413" s="161"/>
      <c r="T413" s="162"/>
      <c r="AT413" s="157" t="s">
        <v>249</v>
      </c>
      <c r="AU413" s="157" t="s">
        <v>233</v>
      </c>
      <c r="AV413" s="14" t="s">
        <v>232</v>
      </c>
      <c r="AW413" s="14" t="s">
        <v>37</v>
      </c>
      <c r="AX413" s="14" t="s">
        <v>84</v>
      </c>
      <c r="AY413" s="157" t="s">
        <v>223</v>
      </c>
    </row>
    <row r="414" spans="2:65" s="1" customFormat="1" ht="44.25" customHeight="1">
      <c r="B414" s="34"/>
      <c r="C414" s="129" t="s">
        <v>686</v>
      </c>
      <c r="D414" s="129" t="s">
        <v>227</v>
      </c>
      <c r="E414" s="130" t="s">
        <v>668</v>
      </c>
      <c r="F414" s="131" t="s">
        <v>669</v>
      </c>
      <c r="G414" s="132" t="s">
        <v>563</v>
      </c>
      <c r="H414" s="133">
        <v>2488.5</v>
      </c>
      <c r="I414" s="134"/>
      <c r="J414" s="135">
        <f>ROUND(I414*H414,2)</f>
        <v>0</v>
      </c>
      <c r="K414" s="131" t="s">
        <v>272</v>
      </c>
      <c r="L414" s="34"/>
      <c r="M414" s="136" t="s">
        <v>19</v>
      </c>
      <c r="N414" s="137" t="s">
        <v>47</v>
      </c>
      <c r="P414" s="138">
        <f>O414*H414</f>
        <v>0</v>
      </c>
      <c r="Q414" s="138">
        <v>0.10095</v>
      </c>
      <c r="R414" s="138">
        <f>Q414*H414</f>
        <v>251.21407500000001</v>
      </c>
      <c r="S414" s="138">
        <v>0</v>
      </c>
      <c r="T414" s="139">
        <f>S414*H414</f>
        <v>0</v>
      </c>
      <c r="AR414" s="140" t="s">
        <v>232</v>
      </c>
      <c r="AT414" s="140" t="s">
        <v>227</v>
      </c>
      <c r="AU414" s="140" t="s">
        <v>233</v>
      </c>
      <c r="AY414" s="18" t="s">
        <v>223</v>
      </c>
      <c r="BE414" s="141">
        <f>IF(N414="základní",J414,0)</f>
        <v>0</v>
      </c>
      <c r="BF414" s="141">
        <f>IF(N414="snížená",J414,0)</f>
        <v>0</v>
      </c>
      <c r="BG414" s="141">
        <f>IF(N414="zákl. přenesená",J414,0)</f>
        <v>0</v>
      </c>
      <c r="BH414" s="141">
        <f>IF(N414="sníž. přenesená",J414,0)</f>
        <v>0</v>
      </c>
      <c r="BI414" s="141">
        <f>IF(N414="nulová",J414,0)</f>
        <v>0</v>
      </c>
      <c r="BJ414" s="18" t="s">
        <v>84</v>
      </c>
      <c r="BK414" s="141">
        <f>ROUND(I414*H414,2)</f>
        <v>0</v>
      </c>
      <c r="BL414" s="18" t="s">
        <v>232</v>
      </c>
      <c r="BM414" s="140" t="s">
        <v>670</v>
      </c>
    </row>
    <row r="415" spans="2:65" s="1" customFormat="1" ht="11.25">
      <c r="B415" s="34"/>
      <c r="D415" s="163" t="s">
        <v>274</v>
      </c>
      <c r="F415" s="164" t="s">
        <v>671</v>
      </c>
      <c r="I415" s="165"/>
      <c r="L415" s="34"/>
      <c r="M415" s="166"/>
      <c r="T415" s="55"/>
      <c r="AT415" s="18" t="s">
        <v>274</v>
      </c>
      <c r="AU415" s="18" t="s">
        <v>233</v>
      </c>
    </row>
    <row r="416" spans="2:65" s="13" customFormat="1" ht="33.75">
      <c r="B416" s="149"/>
      <c r="D416" s="143" t="s">
        <v>249</v>
      </c>
      <c r="E416" s="150" t="s">
        <v>19</v>
      </c>
      <c r="F416" s="151" t="s">
        <v>1437</v>
      </c>
      <c r="H416" s="152">
        <v>334</v>
      </c>
      <c r="I416" s="153"/>
      <c r="L416" s="149"/>
      <c r="M416" s="154"/>
      <c r="T416" s="155"/>
      <c r="AT416" s="150" t="s">
        <v>249</v>
      </c>
      <c r="AU416" s="150" t="s">
        <v>233</v>
      </c>
      <c r="AV416" s="13" t="s">
        <v>87</v>
      </c>
      <c r="AW416" s="13" t="s">
        <v>37</v>
      </c>
      <c r="AX416" s="13" t="s">
        <v>76</v>
      </c>
      <c r="AY416" s="150" t="s">
        <v>223</v>
      </c>
    </row>
    <row r="417" spans="2:65" s="13" customFormat="1" ht="33.75">
      <c r="B417" s="149"/>
      <c r="D417" s="143" t="s">
        <v>249</v>
      </c>
      <c r="E417" s="150" t="s">
        <v>19</v>
      </c>
      <c r="F417" s="151" t="s">
        <v>1438</v>
      </c>
      <c r="H417" s="152">
        <v>252.5</v>
      </c>
      <c r="I417" s="153"/>
      <c r="L417" s="149"/>
      <c r="M417" s="154"/>
      <c r="T417" s="155"/>
      <c r="AT417" s="150" t="s">
        <v>249</v>
      </c>
      <c r="AU417" s="150" t="s">
        <v>233</v>
      </c>
      <c r="AV417" s="13" t="s">
        <v>87</v>
      </c>
      <c r="AW417" s="13" t="s">
        <v>37</v>
      </c>
      <c r="AX417" s="13" t="s">
        <v>76</v>
      </c>
      <c r="AY417" s="150" t="s">
        <v>223</v>
      </c>
    </row>
    <row r="418" spans="2:65" s="13" customFormat="1" ht="33.75">
      <c r="B418" s="149"/>
      <c r="D418" s="143" t="s">
        <v>249</v>
      </c>
      <c r="E418" s="150" t="s">
        <v>19</v>
      </c>
      <c r="F418" s="151" t="s">
        <v>1439</v>
      </c>
      <c r="H418" s="152">
        <v>217.5</v>
      </c>
      <c r="I418" s="153"/>
      <c r="L418" s="149"/>
      <c r="M418" s="154"/>
      <c r="T418" s="155"/>
      <c r="AT418" s="150" t="s">
        <v>249</v>
      </c>
      <c r="AU418" s="150" t="s">
        <v>233</v>
      </c>
      <c r="AV418" s="13" t="s">
        <v>87</v>
      </c>
      <c r="AW418" s="13" t="s">
        <v>37</v>
      </c>
      <c r="AX418" s="13" t="s">
        <v>76</v>
      </c>
      <c r="AY418" s="150" t="s">
        <v>223</v>
      </c>
    </row>
    <row r="419" spans="2:65" s="13" customFormat="1" ht="33.75">
      <c r="B419" s="149"/>
      <c r="D419" s="143" t="s">
        <v>249</v>
      </c>
      <c r="E419" s="150" t="s">
        <v>19</v>
      </c>
      <c r="F419" s="151" t="s">
        <v>1440</v>
      </c>
      <c r="H419" s="152">
        <v>231</v>
      </c>
      <c r="I419" s="153"/>
      <c r="L419" s="149"/>
      <c r="M419" s="154"/>
      <c r="T419" s="155"/>
      <c r="AT419" s="150" t="s">
        <v>249</v>
      </c>
      <c r="AU419" s="150" t="s">
        <v>233</v>
      </c>
      <c r="AV419" s="13" t="s">
        <v>87</v>
      </c>
      <c r="AW419" s="13" t="s">
        <v>37</v>
      </c>
      <c r="AX419" s="13" t="s">
        <v>76</v>
      </c>
      <c r="AY419" s="150" t="s">
        <v>223</v>
      </c>
    </row>
    <row r="420" spans="2:65" s="13" customFormat="1" ht="33.75">
      <c r="B420" s="149"/>
      <c r="D420" s="143" t="s">
        <v>249</v>
      </c>
      <c r="E420" s="150" t="s">
        <v>19</v>
      </c>
      <c r="F420" s="151" t="s">
        <v>1441</v>
      </c>
      <c r="H420" s="152">
        <v>443.5</v>
      </c>
      <c r="I420" s="153"/>
      <c r="L420" s="149"/>
      <c r="M420" s="154"/>
      <c r="T420" s="155"/>
      <c r="AT420" s="150" t="s">
        <v>249</v>
      </c>
      <c r="AU420" s="150" t="s">
        <v>233</v>
      </c>
      <c r="AV420" s="13" t="s">
        <v>87</v>
      </c>
      <c r="AW420" s="13" t="s">
        <v>37</v>
      </c>
      <c r="AX420" s="13" t="s">
        <v>76</v>
      </c>
      <c r="AY420" s="150" t="s">
        <v>223</v>
      </c>
    </row>
    <row r="421" spans="2:65" s="13" customFormat="1" ht="33.75">
      <c r="B421" s="149"/>
      <c r="D421" s="143" t="s">
        <v>249</v>
      </c>
      <c r="E421" s="150" t="s">
        <v>19</v>
      </c>
      <c r="F421" s="151" t="s">
        <v>1442</v>
      </c>
      <c r="H421" s="152">
        <v>915</v>
      </c>
      <c r="I421" s="153"/>
      <c r="L421" s="149"/>
      <c r="M421" s="154"/>
      <c r="T421" s="155"/>
      <c r="AT421" s="150" t="s">
        <v>249</v>
      </c>
      <c r="AU421" s="150" t="s">
        <v>233</v>
      </c>
      <c r="AV421" s="13" t="s">
        <v>87</v>
      </c>
      <c r="AW421" s="13" t="s">
        <v>37</v>
      </c>
      <c r="AX421" s="13" t="s">
        <v>76</v>
      </c>
      <c r="AY421" s="150" t="s">
        <v>223</v>
      </c>
    </row>
    <row r="422" spans="2:65" s="13" customFormat="1" ht="11.25">
      <c r="B422" s="149"/>
      <c r="D422" s="143" t="s">
        <v>249</v>
      </c>
      <c r="E422" s="150" t="s">
        <v>19</v>
      </c>
      <c r="F422" s="151" t="s">
        <v>1443</v>
      </c>
      <c r="H422" s="152">
        <v>95</v>
      </c>
      <c r="I422" s="153"/>
      <c r="L422" s="149"/>
      <c r="M422" s="154"/>
      <c r="T422" s="155"/>
      <c r="AT422" s="150" t="s">
        <v>249</v>
      </c>
      <c r="AU422" s="150" t="s">
        <v>233</v>
      </c>
      <c r="AV422" s="13" t="s">
        <v>87</v>
      </c>
      <c r="AW422" s="13" t="s">
        <v>37</v>
      </c>
      <c r="AX422" s="13" t="s">
        <v>76</v>
      </c>
      <c r="AY422" s="150" t="s">
        <v>223</v>
      </c>
    </row>
    <row r="423" spans="2:65" s="14" customFormat="1" ht="11.25">
      <c r="B423" s="156"/>
      <c r="D423" s="143" t="s">
        <v>249</v>
      </c>
      <c r="E423" s="157" t="s">
        <v>19</v>
      </c>
      <c r="F423" s="158" t="s">
        <v>253</v>
      </c>
      <c r="H423" s="159">
        <v>2488.5</v>
      </c>
      <c r="I423" s="160"/>
      <c r="L423" s="156"/>
      <c r="M423" s="161"/>
      <c r="T423" s="162"/>
      <c r="AT423" s="157" t="s">
        <v>249</v>
      </c>
      <c r="AU423" s="157" t="s">
        <v>233</v>
      </c>
      <c r="AV423" s="14" t="s">
        <v>232</v>
      </c>
      <c r="AW423" s="14" t="s">
        <v>37</v>
      </c>
      <c r="AX423" s="14" t="s">
        <v>84</v>
      </c>
      <c r="AY423" s="157" t="s">
        <v>223</v>
      </c>
    </row>
    <row r="424" spans="2:65" s="1" customFormat="1" ht="16.5" customHeight="1">
      <c r="B424" s="34"/>
      <c r="C424" s="174" t="s">
        <v>692</v>
      </c>
      <c r="D424" s="174" t="s">
        <v>314</v>
      </c>
      <c r="E424" s="175" t="s">
        <v>674</v>
      </c>
      <c r="F424" s="176" t="s">
        <v>675</v>
      </c>
      <c r="G424" s="177" t="s">
        <v>563</v>
      </c>
      <c r="H424" s="178">
        <v>2538.27</v>
      </c>
      <c r="I424" s="179"/>
      <c r="J424" s="180">
        <f>ROUND(I424*H424,2)</f>
        <v>0</v>
      </c>
      <c r="K424" s="176" t="s">
        <v>272</v>
      </c>
      <c r="L424" s="181"/>
      <c r="M424" s="182" t="s">
        <v>19</v>
      </c>
      <c r="N424" s="183" t="s">
        <v>47</v>
      </c>
      <c r="P424" s="138">
        <f>O424*H424</f>
        <v>0</v>
      </c>
      <c r="Q424" s="138">
        <v>2.8000000000000001E-2</v>
      </c>
      <c r="R424" s="138">
        <f>Q424*H424</f>
        <v>71.071560000000005</v>
      </c>
      <c r="S424" s="138">
        <v>0</v>
      </c>
      <c r="T424" s="139">
        <f>S424*H424</f>
        <v>0</v>
      </c>
      <c r="AR424" s="140" t="s">
        <v>268</v>
      </c>
      <c r="AT424" s="140" t="s">
        <v>314</v>
      </c>
      <c r="AU424" s="140" t="s">
        <v>233</v>
      </c>
      <c r="AY424" s="18" t="s">
        <v>223</v>
      </c>
      <c r="BE424" s="141">
        <f>IF(N424="základní",J424,0)</f>
        <v>0</v>
      </c>
      <c r="BF424" s="141">
        <f>IF(N424="snížená",J424,0)</f>
        <v>0</v>
      </c>
      <c r="BG424" s="141">
        <f>IF(N424="zákl. přenesená",J424,0)</f>
        <v>0</v>
      </c>
      <c r="BH424" s="141">
        <f>IF(N424="sníž. přenesená",J424,0)</f>
        <v>0</v>
      </c>
      <c r="BI424" s="141">
        <f>IF(N424="nulová",J424,0)</f>
        <v>0</v>
      </c>
      <c r="BJ424" s="18" t="s">
        <v>84</v>
      </c>
      <c r="BK424" s="141">
        <f>ROUND(I424*H424,2)</f>
        <v>0</v>
      </c>
      <c r="BL424" s="18" t="s">
        <v>232</v>
      </c>
      <c r="BM424" s="140" t="s">
        <v>676</v>
      </c>
    </row>
    <row r="425" spans="2:65" s="13" customFormat="1" ht="11.25">
      <c r="B425" s="149"/>
      <c r="D425" s="143" t="s">
        <v>249</v>
      </c>
      <c r="E425" s="150" t="s">
        <v>19</v>
      </c>
      <c r="F425" s="151" t="s">
        <v>1444</v>
      </c>
      <c r="H425" s="152">
        <v>2488.5</v>
      </c>
      <c r="I425" s="153"/>
      <c r="L425" s="149"/>
      <c r="M425" s="154"/>
      <c r="T425" s="155"/>
      <c r="AT425" s="150" t="s">
        <v>249</v>
      </c>
      <c r="AU425" s="150" t="s">
        <v>233</v>
      </c>
      <c r="AV425" s="13" t="s">
        <v>87</v>
      </c>
      <c r="AW425" s="13" t="s">
        <v>37</v>
      </c>
      <c r="AX425" s="13" t="s">
        <v>76</v>
      </c>
      <c r="AY425" s="150" t="s">
        <v>223</v>
      </c>
    </row>
    <row r="426" spans="2:65" s="13" customFormat="1" ht="11.25">
      <c r="B426" s="149"/>
      <c r="D426" s="143" t="s">
        <v>249</v>
      </c>
      <c r="E426" s="150" t="s">
        <v>19</v>
      </c>
      <c r="F426" s="151" t="s">
        <v>1445</v>
      </c>
      <c r="H426" s="152">
        <v>49.77</v>
      </c>
      <c r="I426" s="153"/>
      <c r="L426" s="149"/>
      <c r="M426" s="154"/>
      <c r="T426" s="155"/>
      <c r="AT426" s="150" t="s">
        <v>249</v>
      </c>
      <c r="AU426" s="150" t="s">
        <v>233</v>
      </c>
      <c r="AV426" s="13" t="s">
        <v>87</v>
      </c>
      <c r="AW426" s="13" t="s">
        <v>37</v>
      </c>
      <c r="AX426" s="13" t="s">
        <v>76</v>
      </c>
      <c r="AY426" s="150" t="s">
        <v>223</v>
      </c>
    </row>
    <row r="427" spans="2:65" s="14" customFormat="1" ht="11.25">
      <c r="B427" s="156"/>
      <c r="D427" s="143" t="s">
        <v>249</v>
      </c>
      <c r="E427" s="157" t="s">
        <v>19</v>
      </c>
      <c r="F427" s="158" t="s">
        <v>253</v>
      </c>
      <c r="H427" s="159">
        <v>2538.27</v>
      </c>
      <c r="I427" s="160"/>
      <c r="L427" s="156"/>
      <c r="M427" s="161"/>
      <c r="T427" s="162"/>
      <c r="AT427" s="157" t="s">
        <v>249</v>
      </c>
      <c r="AU427" s="157" t="s">
        <v>233</v>
      </c>
      <c r="AV427" s="14" t="s">
        <v>232</v>
      </c>
      <c r="AW427" s="14" t="s">
        <v>37</v>
      </c>
      <c r="AX427" s="14" t="s">
        <v>84</v>
      </c>
      <c r="AY427" s="157" t="s">
        <v>223</v>
      </c>
    </row>
    <row r="428" spans="2:65" s="11" customFormat="1" ht="20.85" customHeight="1">
      <c r="B428" s="117"/>
      <c r="D428" s="118" t="s">
        <v>75</v>
      </c>
      <c r="E428" s="127" t="s">
        <v>678</v>
      </c>
      <c r="F428" s="127" t="s">
        <v>679</v>
      </c>
      <c r="I428" s="120"/>
      <c r="J428" s="128">
        <f>BK428</f>
        <v>0</v>
      </c>
      <c r="L428" s="117"/>
      <c r="M428" s="122"/>
      <c r="P428" s="123">
        <f>SUM(P429:P478)</f>
        <v>0</v>
      </c>
      <c r="R428" s="123">
        <f>SUM(R429:R478)</f>
        <v>3.3800000000000004E-2</v>
      </c>
      <c r="T428" s="124">
        <f>SUM(T429:T478)</f>
        <v>1979.5719999999999</v>
      </c>
      <c r="AR428" s="118" t="s">
        <v>84</v>
      </c>
      <c r="AT428" s="125" t="s">
        <v>75</v>
      </c>
      <c r="AU428" s="125" t="s">
        <v>87</v>
      </c>
      <c r="AY428" s="118" t="s">
        <v>223</v>
      </c>
      <c r="BK428" s="126">
        <f>SUM(BK429:BK478)</f>
        <v>0</v>
      </c>
    </row>
    <row r="429" spans="2:65" s="1" customFormat="1" ht="44.25" customHeight="1">
      <c r="B429" s="34"/>
      <c r="C429" s="129" t="s">
        <v>700</v>
      </c>
      <c r="D429" s="129" t="s">
        <v>227</v>
      </c>
      <c r="E429" s="130" t="s">
        <v>681</v>
      </c>
      <c r="F429" s="131" t="s">
        <v>682</v>
      </c>
      <c r="G429" s="132" t="s">
        <v>271</v>
      </c>
      <c r="H429" s="133">
        <v>845</v>
      </c>
      <c r="I429" s="134"/>
      <c r="J429" s="135">
        <f>ROUND(I429*H429,2)</f>
        <v>0</v>
      </c>
      <c r="K429" s="131" t="s">
        <v>272</v>
      </c>
      <c r="L429" s="34"/>
      <c r="M429" s="136" t="s">
        <v>19</v>
      </c>
      <c r="N429" s="137" t="s">
        <v>47</v>
      </c>
      <c r="P429" s="138">
        <f>O429*H429</f>
        <v>0</v>
      </c>
      <c r="Q429" s="138">
        <v>1.0000000000000001E-5</v>
      </c>
      <c r="R429" s="138">
        <f>Q429*H429</f>
        <v>8.4500000000000009E-3</v>
      </c>
      <c r="S429" s="138">
        <v>9.1999999999999998E-2</v>
      </c>
      <c r="T429" s="139">
        <f>S429*H429</f>
        <v>77.739999999999995</v>
      </c>
      <c r="AR429" s="140" t="s">
        <v>232</v>
      </c>
      <c r="AT429" s="140" t="s">
        <v>227</v>
      </c>
      <c r="AU429" s="140" t="s">
        <v>233</v>
      </c>
      <c r="AY429" s="18" t="s">
        <v>223</v>
      </c>
      <c r="BE429" s="141">
        <f>IF(N429="základní",J429,0)</f>
        <v>0</v>
      </c>
      <c r="BF429" s="141">
        <f>IF(N429="snížená",J429,0)</f>
        <v>0</v>
      </c>
      <c r="BG429" s="141">
        <f>IF(N429="zákl. přenesená",J429,0)</f>
        <v>0</v>
      </c>
      <c r="BH429" s="141">
        <f>IF(N429="sníž. přenesená",J429,0)</f>
        <v>0</v>
      </c>
      <c r="BI429" s="141">
        <f>IF(N429="nulová",J429,0)</f>
        <v>0</v>
      </c>
      <c r="BJ429" s="18" t="s">
        <v>84</v>
      </c>
      <c r="BK429" s="141">
        <f>ROUND(I429*H429,2)</f>
        <v>0</v>
      </c>
      <c r="BL429" s="18" t="s">
        <v>232</v>
      </c>
      <c r="BM429" s="140" t="s">
        <v>683</v>
      </c>
    </row>
    <row r="430" spans="2:65" s="1" customFormat="1" ht="11.25">
      <c r="B430" s="34"/>
      <c r="D430" s="163" t="s">
        <v>274</v>
      </c>
      <c r="F430" s="164" t="s">
        <v>684</v>
      </c>
      <c r="I430" s="165"/>
      <c r="L430" s="34"/>
      <c r="M430" s="166"/>
      <c r="T430" s="55"/>
      <c r="AT430" s="18" t="s">
        <v>274</v>
      </c>
      <c r="AU430" s="18" t="s">
        <v>233</v>
      </c>
    </row>
    <row r="431" spans="2:65" s="13" customFormat="1" ht="22.5">
      <c r="B431" s="149"/>
      <c r="D431" s="143" t="s">
        <v>249</v>
      </c>
      <c r="E431" s="150" t="s">
        <v>19</v>
      </c>
      <c r="F431" s="151" t="s">
        <v>1446</v>
      </c>
      <c r="H431" s="152">
        <v>845</v>
      </c>
      <c r="I431" s="153"/>
      <c r="L431" s="149"/>
      <c r="M431" s="154"/>
      <c r="T431" s="155"/>
      <c r="AT431" s="150" t="s">
        <v>249</v>
      </c>
      <c r="AU431" s="150" t="s">
        <v>233</v>
      </c>
      <c r="AV431" s="13" t="s">
        <v>87</v>
      </c>
      <c r="AW431" s="13" t="s">
        <v>37</v>
      </c>
      <c r="AX431" s="13" t="s">
        <v>84</v>
      </c>
      <c r="AY431" s="150" t="s">
        <v>223</v>
      </c>
    </row>
    <row r="432" spans="2:65" s="1" customFormat="1" ht="44.25" customHeight="1">
      <c r="B432" s="34"/>
      <c r="C432" s="129" t="s">
        <v>706</v>
      </c>
      <c r="D432" s="129" t="s">
        <v>227</v>
      </c>
      <c r="E432" s="130" t="s">
        <v>687</v>
      </c>
      <c r="F432" s="131" t="s">
        <v>688</v>
      </c>
      <c r="G432" s="132" t="s">
        <v>271</v>
      </c>
      <c r="H432" s="133">
        <v>845</v>
      </c>
      <c r="I432" s="134"/>
      <c r="J432" s="135">
        <f>ROUND(I432*H432,2)</f>
        <v>0</v>
      </c>
      <c r="K432" s="131" t="s">
        <v>272</v>
      </c>
      <c r="L432" s="34"/>
      <c r="M432" s="136" t="s">
        <v>19</v>
      </c>
      <c r="N432" s="137" t="s">
        <v>47</v>
      </c>
      <c r="P432" s="138">
        <f>O432*H432</f>
        <v>0</v>
      </c>
      <c r="Q432" s="138">
        <v>3.0000000000000001E-5</v>
      </c>
      <c r="R432" s="138">
        <f>Q432*H432</f>
        <v>2.5350000000000001E-2</v>
      </c>
      <c r="S432" s="138">
        <v>0.23</v>
      </c>
      <c r="T432" s="139">
        <f>S432*H432</f>
        <v>194.35</v>
      </c>
      <c r="AR432" s="140" t="s">
        <v>232</v>
      </c>
      <c r="AT432" s="140" t="s">
        <v>227</v>
      </c>
      <c r="AU432" s="140" t="s">
        <v>233</v>
      </c>
      <c r="AY432" s="18" t="s">
        <v>223</v>
      </c>
      <c r="BE432" s="141">
        <f>IF(N432="základní",J432,0)</f>
        <v>0</v>
      </c>
      <c r="BF432" s="141">
        <f>IF(N432="snížená",J432,0)</f>
        <v>0</v>
      </c>
      <c r="BG432" s="141">
        <f>IF(N432="zákl. přenesená",J432,0)</f>
        <v>0</v>
      </c>
      <c r="BH432" s="141">
        <f>IF(N432="sníž. přenesená",J432,0)</f>
        <v>0</v>
      </c>
      <c r="BI432" s="141">
        <f>IF(N432="nulová",J432,0)</f>
        <v>0</v>
      </c>
      <c r="BJ432" s="18" t="s">
        <v>84</v>
      </c>
      <c r="BK432" s="141">
        <f>ROUND(I432*H432,2)</f>
        <v>0</v>
      </c>
      <c r="BL432" s="18" t="s">
        <v>232</v>
      </c>
      <c r="BM432" s="140" t="s">
        <v>689</v>
      </c>
    </row>
    <row r="433" spans="2:65" s="1" customFormat="1" ht="11.25">
      <c r="B433" s="34"/>
      <c r="D433" s="163" t="s">
        <v>274</v>
      </c>
      <c r="F433" s="164" t="s">
        <v>690</v>
      </c>
      <c r="I433" s="165"/>
      <c r="L433" s="34"/>
      <c r="M433" s="166"/>
      <c r="T433" s="55"/>
      <c r="AT433" s="18" t="s">
        <v>274</v>
      </c>
      <c r="AU433" s="18" t="s">
        <v>233</v>
      </c>
    </row>
    <row r="434" spans="2:65" s="13" customFormat="1" ht="11.25">
      <c r="B434" s="149"/>
      <c r="D434" s="143" t="s">
        <v>249</v>
      </c>
      <c r="E434" s="150" t="s">
        <v>19</v>
      </c>
      <c r="F434" s="151" t="s">
        <v>1447</v>
      </c>
      <c r="H434" s="152">
        <v>845</v>
      </c>
      <c r="I434" s="153"/>
      <c r="L434" s="149"/>
      <c r="M434" s="154"/>
      <c r="T434" s="155"/>
      <c r="AT434" s="150" t="s">
        <v>249</v>
      </c>
      <c r="AU434" s="150" t="s">
        <v>233</v>
      </c>
      <c r="AV434" s="13" t="s">
        <v>87</v>
      </c>
      <c r="AW434" s="13" t="s">
        <v>37</v>
      </c>
      <c r="AX434" s="13" t="s">
        <v>84</v>
      </c>
      <c r="AY434" s="150" t="s">
        <v>223</v>
      </c>
    </row>
    <row r="435" spans="2:65" s="1" customFormat="1" ht="66.75" customHeight="1">
      <c r="B435" s="34"/>
      <c r="C435" s="129" t="s">
        <v>712</v>
      </c>
      <c r="D435" s="129" t="s">
        <v>227</v>
      </c>
      <c r="E435" s="130" t="s">
        <v>1448</v>
      </c>
      <c r="F435" s="131" t="s">
        <v>1449</v>
      </c>
      <c r="G435" s="132" t="s">
        <v>271</v>
      </c>
      <c r="H435" s="133">
        <v>845</v>
      </c>
      <c r="I435" s="134"/>
      <c r="J435" s="135">
        <f>ROUND(I435*H435,2)</f>
        <v>0</v>
      </c>
      <c r="K435" s="131" t="s">
        <v>272</v>
      </c>
      <c r="L435" s="34"/>
      <c r="M435" s="136" t="s">
        <v>19</v>
      </c>
      <c r="N435" s="137" t="s">
        <v>47</v>
      </c>
      <c r="P435" s="138">
        <f>O435*H435</f>
        <v>0</v>
      </c>
      <c r="Q435" s="138">
        <v>0</v>
      </c>
      <c r="R435" s="138">
        <f>Q435*H435</f>
        <v>0</v>
      </c>
      <c r="S435" s="138">
        <v>0.44</v>
      </c>
      <c r="T435" s="139">
        <f>S435*H435</f>
        <v>371.8</v>
      </c>
      <c r="AR435" s="140" t="s">
        <v>232</v>
      </c>
      <c r="AT435" s="140" t="s">
        <v>227</v>
      </c>
      <c r="AU435" s="140" t="s">
        <v>233</v>
      </c>
      <c r="AY435" s="18" t="s">
        <v>223</v>
      </c>
      <c r="BE435" s="141">
        <f>IF(N435="základní",J435,0)</f>
        <v>0</v>
      </c>
      <c r="BF435" s="141">
        <f>IF(N435="snížená",J435,0)</f>
        <v>0</v>
      </c>
      <c r="BG435" s="141">
        <f>IF(N435="zákl. přenesená",J435,0)</f>
        <v>0</v>
      </c>
      <c r="BH435" s="141">
        <f>IF(N435="sníž. přenesená",J435,0)</f>
        <v>0</v>
      </c>
      <c r="BI435" s="141">
        <f>IF(N435="nulová",J435,0)</f>
        <v>0</v>
      </c>
      <c r="BJ435" s="18" t="s">
        <v>84</v>
      </c>
      <c r="BK435" s="141">
        <f>ROUND(I435*H435,2)</f>
        <v>0</v>
      </c>
      <c r="BL435" s="18" t="s">
        <v>232</v>
      </c>
      <c r="BM435" s="140" t="s">
        <v>695</v>
      </c>
    </row>
    <row r="436" spans="2:65" s="1" customFormat="1" ht="11.25">
      <c r="B436" s="34"/>
      <c r="D436" s="163" t="s">
        <v>274</v>
      </c>
      <c r="F436" s="164" t="s">
        <v>1450</v>
      </c>
      <c r="I436" s="165"/>
      <c r="L436" s="34"/>
      <c r="M436" s="166"/>
      <c r="T436" s="55"/>
      <c r="AT436" s="18" t="s">
        <v>274</v>
      </c>
      <c r="AU436" s="18" t="s">
        <v>233</v>
      </c>
    </row>
    <row r="437" spans="2:65" s="13" customFormat="1" ht="11.25">
      <c r="B437" s="149"/>
      <c r="D437" s="143" t="s">
        <v>249</v>
      </c>
      <c r="E437" s="150" t="s">
        <v>19</v>
      </c>
      <c r="F437" s="151" t="s">
        <v>1447</v>
      </c>
      <c r="H437" s="152">
        <v>845</v>
      </c>
      <c r="I437" s="153"/>
      <c r="L437" s="149"/>
      <c r="M437" s="154"/>
      <c r="T437" s="155"/>
      <c r="AT437" s="150" t="s">
        <v>249</v>
      </c>
      <c r="AU437" s="150" t="s">
        <v>233</v>
      </c>
      <c r="AV437" s="13" t="s">
        <v>87</v>
      </c>
      <c r="AW437" s="13" t="s">
        <v>37</v>
      </c>
      <c r="AX437" s="13" t="s">
        <v>84</v>
      </c>
      <c r="AY437" s="150" t="s">
        <v>223</v>
      </c>
    </row>
    <row r="438" spans="2:65" s="1" customFormat="1" ht="78" customHeight="1">
      <c r="B438" s="34"/>
      <c r="C438" s="129" t="s">
        <v>720</v>
      </c>
      <c r="D438" s="129" t="s">
        <v>227</v>
      </c>
      <c r="E438" s="130" t="s">
        <v>701</v>
      </c>
      <c r="F438" s="131" t="s">
        <v>702</v>
      </c>
      <c r="G438" s="132" t="s">
        <v>271</v>
      </c>
      <c r="H438" s="133">
        <v>112</v>
      </c>
      <c r="I438" s="134"/>
      <c r="J438" s="135">
        <f>ROUND(I438*H438,2)</f>
        <v>0</v>
      </c>
      <c r="K438" s="131" t="s">
        <v>272</v>
      </c>
      <c r="L438" s="34"/>
      <c r="M438" s="136" t="s">
        <v>19</v>
      </c>
      <c r="N438" s="137" t="s">
        <v>47</v>
      </c>
      <c r="P438" s="138">
        <f>O438*H438</f>
        <v>0</v>
      </c>
      <c r="Q438" s="138">
        <v>0</v>
      </c>
      <c r="R438" s="138">
        <f>Q438*H438</f>
        <v>0</v>
      </c>
      <c r="S438" s="138">
        <v>0.255</v>
      </c>
      <c r="T438" s="139">
        <f>S438*H438</f>
        <v>28.560000000000002</v>
      </c>
      <c r="AR438" s="140" t="s">
        <v>232</v>
      </c>
      <c r="AT438" s="140" t="s">
        <v>227</v>
      </c>
      <c r="AU438" s="140" t="s">
        <v>233</v>
      </c>
      <c r="AY438" s="18" t="s">
        <v>223</v>
      </c>
      <c r="BE438" s="141">
        <f>IF(N438="základní",J438,0)</f>
        <v>0</v>
      </c>
      <c r="BF438" s="141">
        <f>IF(N438="snížená",J438,0)</f>
        <v>0</v>
      </c>
      <c r="BG438" s="141">
        <f>IF(N438="zákl. přenesená",J438,0)</f>
        <v>0</v>
      </c>
      <c r="BH438" s="141">
        <f>IF(N438="sníž. přenesená",J438,0)</f>
        <v>0</v>
      </c>
      <c r="BI438" s="141">
        <f>IF(N438="nulová",J438,0)</f>
        <v>0</v>
      </c>
      <c r="BJ438" s="18" t="s">
        <v>84</v>
      </c>
      <c r="BK438" s="141">
        <f>ROUND(I438*H438,2)</f>
        <v>0</v>
      </c>
      <c r="BL438" s="18" t="s">
        <v>232</v>
      </c>
      <c r="BM438" s="140" t="s">
        <v>1451</v>
      </c>
    </row>
    <row r="439" spans="2:65" s="1" customFormat="1" ht="11.25">
      <c r="B439" s="34"/>
      <c r="D439" s="163" t="s">
        <v>274</v>
      </c>
      <c r="F439" s="164" t="s">
        <v>704</v>
      </c>
      <c r="I439" s="165"/>
      <c r="L439" s="34"/>
      <c r="M439" s="166"/>
      <c r="T439" s="55"/>
      <c r="AT439" s="18" t="s">
        <v>274</v>
      </c>
      <c r="AU439" s="18" t="s">
        <v>233</v>
      </c>
    </row>
    <row r="440" spans="2:65" s="13" customFormat="1" ht="11.25">
      <c r="B440" s="149"/>
      <c r="D440" s="143" t="s">
        <v>249</v>
      </c>
      <c r="E440" s="150" t="s">
        <v>19</v>
      </c>
      <c r="F440" s="151" t="s">
        <v>1452</v>
      </c>
      <c r="H440" s="152">
        <v>112</v>
      </c>
      <c r="I440" s="153"/>
      <c r="L440" s="149"/>
      <c r="M440" s="154"/>
      <c r="T440" s="155"/>
      <c r="AT440" s="150" t="s">
        <v>249</v>
      </c>
      <c r="AU440" s="150" t="s">
        <v>233</v>
      </c>
      <c r="AV440" s="13" t="s">
        <v>87</v>
      </c>
      <c r="AW440" s="13" t="s">
        <v>37</v>
      </c>
      <c r="AX440" s="13" t="s">
        <v>84</v>
      </c>
      <c r="AY440" s="150" t="s">
        <v>223</v>
      </c>
    </row>
    <row r="441" spans="2:65" s="1" customFormat="1" ht="62.65" customHeight="1">
      <c r="B441" s="34"/>
      <c r="C441" s="129" t="s">
        <v>726</v>
      </c>
      <c r="D441" s="129" t="s">
        <v>227</v>
      </c>
      <c r="E441" s="130" t="s">
        <v>707</v>
      </c>
      <c r="F441" s="131" t="s">
        <v>708</v>
      </c>
      <c r="G441" s="132" t="s">
        <v>271</v>
      </c>
      <c r="H441" s="133">
        <v>296</v>
      </c>
      <c r="I441" s="134"/>
      <c r="J441" s="135">
        <f>ROUND(I441*H441,2)</f>
        <v>0</v>
      </c>
      <c r="K441" s="131" t="s">
        <v>272</v>
      </c>
      <c r="L441" s="34"/>
      <c r="M441" s="136" t="s">
        <v>19</v>
      </c>
      <c r="N441" s="137" t="s">
        <v>47</v>
      </c>
      <c r="P441" s="138">
        <f>O441*H441</f>
        <v>0</v>
      </c>
      <c r="Q441" s="138">
        <v>0</v>
      </c>
      <c r="R441" s="138">
        <f>Q441*H441</f>
        <v>0</v>
      </c>
      <c r="S441" s="138">
        <v>0.26</v>
      </c>
      <c r="T441" s="139">
        <f>S441*H441</f>
        <v>76.960000000000008</v>
      </c>
      <c r="AR441" s="140" t="s">
        <v>232</v>
      </c>
      <c r="AT441" s="140" t="s">
        <v>227</v>
      </c>
      <c r="AU441" s="140" t="s">
        <v>233</v>
      </c>
      <c r="AY441" s="18" t="s">
        <v>223</v>
      </c>
      <c r="BE441" s="141">
        <f>IF(N441="základní",J441,0)</f>
        <v>0</v>
      </c>
      <c r="BF441" s="141">
        <f>IF(N441="snížená",J441,0)</f>
        <v>0</v>
      </c>
      <c r="BG441" s="141">
        <f>IF(N441="zákl. přenesená",J441,0)</f>
        <v>0</v>
      </c>
      <c r="BH441" s="141">
        <f>IF(N441="sníž. přenesená",J441,0)</f>
        <v>0</v>
      </c>
      <c r="BI441" s="141">
        <f>IF(N441="nulová",J441,0)</f>
        <v>0</v>
      </c>
      <c r="BJ441" s="18" t="s">
        <v>84</v>
      </c>
      <c r="BK441" s="141">
        <f>ROUND(I441*H441,2)</f>
        <v>0</v>
      </c>
      <c r="BL441" s="18" t="s">
        <v>232</v>
      </c>
      <c r="BM441" s="140" t="s">
        <v>1453</v>
      </c>
    </row>
    <row r="442" spans="2:65" s="1" customFormat="1" ht="11.25">
      <c r="B442" s="34"/>
      <c r="D442" s="163" t="s">
        <v>274</v>
      </c>
      <c r="F442" s="164" t="s">
        <v>710</v>
      </c>
      <c r="I442" s="165"/>
      <c r="L442" s="34"/>
      <c r="M442" s="166"/>
      <c r="T442" s="55"/>
      <c r="AT442" s="18" t="s">
        <v>274</v>
      </c>
      <c r="AU442" s="18" t="s">
        <v>233</v>
      </c>
    </row>
    <row r="443" spans="2:65" s="13" customFormat="1" ht="33.75">
      <c r="B443" s="149"/>
      <c r="D443" s="143" t="s">
        <v>249</v>
      </c>
      <c r="E443" s="150" t="s">
        <v>19</v>
      </c>
      <c r="F443" s="151" t="s">
        <v>1454</v>
      </c>
      <c r="H443" s="152">
        <v>296</v>
      </c>
      <c r="I443" s="153"/>
      <c r="L443" s="149"/>
      <c r="M443" s="154"/>
      <c r="T443" s="155"/>
      <c r="AT443" s="150" t="s">
        <v>249</v>
      </c>
      <c r="AU443" s="150" t="s">
        <v>233</v>
      </c>
      <c r="AV443" s="13" t="s">
        <v>87</v>
      </c>
      <c r="AW443" s="13" t="s">
        <v>37</v>
      </c>
      <c r="AX443" s="13" t="s">
        <v>84</v>
      </c>
      <c r="AY443" s="150" t="s">
        <v>223</v>
      </c>
    </row>
    <row r="444" spans="2:65" s="1" customFormat="1" ht="66.75" customHeight="1">
      <c r="B444" s="34"/>
      <c r="C444" s="129" t="s">
        <v>732</v>
      </c>
      <c r="D444" s="129" t="s">
        <v>227</v>
      </c>
      <c r="E444" s="130" t="s">
        <v>1455</v>
      </c>
      <c r="F444" s="131" t="s">
        <v>1456</v>
      </c>
      <c r="G444" s="132" t="s">
        <v>271</v>
      </c>
      <c r="H444" s="133">
        <v>10.5</v>
      </c>
      <c r="I444" s="134"/>
      <c r="J444" s="135">
        <f>ROUND(I444*H444,2)</f>
        <v>0</v>
      </c>
      <c r="K444" s="131" t="s">
        <v>272</v>
      </c>
      <c r="L444" s="34"/>
      <c r="M444" s="136" t="s">
        <v>19</v>
      </c>
      <c r="N444" s="137" t="s">
        <v>47</v>
      </c>
      <c r="P444" s="138">
        <f>O444*H444</f>
        <v>0</v>
      </c>
      <c r="Q444" s="138">
        <v>0</v>
      </c>
      <c r="R444" s="138">
        <f>Q444*H444</f>
        <v>0</v>
      </c>
      <c r="S444" s="138">
        <v>0.32500000000000001</v>
      </c>
      <c r="T444" s="139">
        <f>S444*H444</f>
        <v>3.4125000000000001</v>
      </c>
      <c r="AR444" s="140" t="s">
        <v>232</v>
      </c>
      <c r="AT444" s="140" t="s">
        <v>227</v>
      </c>
      <c r="AU444" s="140" t="s">
        <v>233</v>
      </c>
      <c r="AY444" s="18" t="s">
        <v>223</v>
      </c>
      <c r="BE444" s="141">
        <f>IF(N444="základní",J444,0)</f>
        <v>0</v>
      </c>
      <c r="BF444" s="141">
        <f>IF(N444="snížená",J444,0)</f>
        <v>0</v>
      </c>
      <c r="BG444" s="141">
        <f>IF(N444="zákl. přenesená",J444,0)</f>
        <v>0</v>
      </c>
      <c r="BH444" s="141">
        <f>IF(N444="sníž. přenesená",J444,0)</f>
        <v>0</v>
      </c>
      <c r="BI444" s="141">
        <f>IF(N444="nulová",J444,0)</f>
        <v>0</v>
      </c>
      <c r="BJ444" s="18" t="s">
        <v>84</v>
      </c>
      <c r="BK444" s="141">
        <f>ROUND(I444*H444,2)</f>
        <v>0</v>
      </c>
      <c r="BL444" s="18" t="s">
        <v>232</v>
      </c>
      <c r="BM444" s="140" t="s">
        <v>1457</v>
      </c>
    </row>
    <row r="445" spans="2:65" s="1" customFormat="1" ht="11.25">
      <c r="B445" s="34"/>
      <c r="D445" s="163" t="s">
        <v>274</v>
      </c>
      <c r="F445" s="164" t="s">
        <v>1458</v>
      </c>
      <c r="I445" s="165"/>
      <c r="L445" s="34"/>
      <c r="M445" s="166"/>
      <c r="T445" s="55"/>
      <c r="AT445" s="18" t="s">
        <v>274</v>
      </c>
      <c r="AU445" s="18" t="s">
        <v>233</v>
      </c>
    </row>
    <row r="446" spans="2:65" s="13" customFormat="1" ht="11.25">
      <c r="B446" s="149"/>
      <c r="D446" s="143" t="s">
        <v>249</v>
      </c>
      <c r="E446" s="150" t="s">
        <v>19</v>
      </c>
      <c r="F446" s="151" t="s">
        <v>1459</v>
      </c>
      <c r="H446" s="152">
        <v>10.5</v>
      </c>
      <c r="I446" s="153"/>
      <c r="L446" s="149"/>
      <c r="M446" s="154"/>
      <c r="T446" s="155"/>
      <c r="AT446" s="150" t="s">
        <v>249</v>
      </c>
      <c r="AU446" s="150" t="s">
        <v>233</v>
      </c>
      <c r="AV446" s="13" t="s">
        <v>87</v>
      </c>
      <c r="AW446" s="13" t="s">
        <v>37</v>
      </c>
      <c r="AX446" s="13" t="s">
        <v>84</v>
      </c>
      <c r="AY446" s="150" t="s">
        <v>223</v>
      </c>
    </row>
    <row r="447" spans="2:65" s="1" customFormat="1" ht="55.5" customHeight="1">
      <c r="B447" s="34"/>
      <c r="C447" s="129" t="s">
        <v>738</v>
      </c>
      <c r="D447" s="129" t="s">
        <v>227</v>
      </c>
      <c r="E447" s="130" t="s">
        <v>1460</v>
      </c>
      <c r="F447" s="131" t="s">
        <v>1461</v>
      </c>
      <c r="G447" s="132" t="s">
        <v>271</v>
      </c>
      <c r="H447" s="133">
        <v>781.5</v>
      </c>
      <c r="I447" s="134"/>
      <c r="J447" s="135">
        <f>ROUND(I447*H447,2)</f>
        <v>0</v>
      </c>
      <c r="K447" s="131" t="s">
        <v>272</v>
      </c>
      <c r="L447" s="34"/>
      <c r="M447" s="136" t="s">
        <v>19</v>
      </c>
      <c r="N447" s="137" t="s">
        <v>47</v>
      </c>
      <c r="P447" s="138">
        <f>O447*H447</f>
        <v>0</v>
      </c>
      <c r="Q447" s="138">
        <v>0</v>
      </c>
      <c r="R447" s="138">
        <f>Q447*H447</f>
        <v>0</v>
      </c>
      <c r="S447" s="138">
        <v>9.8000000000000004E-2</v>
      </c>
      <c r="T447" s="139">
        <f>S447*H447</f>
        <v>76.587000000000003</v>
      </c>
      <c r="AR447" s="140" t="s">
        <v>232</v>
      </c>
      <c r="AT447" s="140" t="s">
        <v>227</v>
      </c>
      <c r="AU447" s="140" t="s">
        <v>233</v>
      </c>
      <c r="AY447" s="18" t="s">
        <v>223</v>
      </c>
      <c r="BE447" s="141">
        <f>IF(N447="základní",J447,0)</f>
        <v>0</v>
      </c>
      <c r="BF447" s="141">
        <f>IF(N447="snížená",J447,0)</f>
        <v>0</v>
      </c>
      <c r="BG447" s="141">
        <f>IF(N447="zákl. přenesená",J447,0)</f>
        <v>0</v>
      </c>
      <c r="BH447" s="141">
        <f>IF(N447="sníž. přenesená",J447,0)</f>
        <v>0</v>
      </c>
      <c r="BI447" s="141">
        <f>IF(N447="nulová",J447,0)</f>
        <v>0</v>
      </c>
      <c r="BJ447" s="18" t="s">
        <v>84</v>
      </c>
      <c r="BK447" s="141">
        <f>ROUND(I447*H447,2)</f>
        <v>0</v>
      </c>
      <c r="BL447" s="18" t="s">
        <v>232</v>
      </c>
      <c r="BM447" s="140" t="s">
        <v>1462</v>
      </c>
    </row>
    <row r="448" spans="2:65" s="1" customFormat="1" ht="11.25">
      <c r="B448" s="34"/>
      <c r="D448" s="163" t="s">
        <v>274</v>
      </c>
      <c r="F448" s="164" t="s">
        <v>1463</v>
      </c>
      <c r="I448" s="165"/>
      <c r="L448" s="34"/>
      <c r="M448" s="166"/>
      <c r="T448" s="55"/>
      <c r="AT448" s="18" t="s">
        <v>274</v>
      </c>
      <c r="AU448" s="18" t="s">
        <v>233</v>
      </c>
    </row>
    <row r="449" spans="2:65" s="13" customFormat="1" ht="22.5">
      <c r="B449" s="149"/>
      <c r="D449" s="143" t="s">
        <v>249</v>
      </c>
      <c r="E449" s="150" t="s">
        <v>19</v>
      </c>
      <c r="F449" s="151" t="s">
        <v>1464</v>
      </c>
      <c r="H449" s="152">
        <v>781.5</v>
      </c>
      <c r="I449" s="153"/>
      <c r="L449" s="149"/>
      <c r="M449" s="154"/>
      <c r="T449" s="155"/>
      <c r="AT449" s="150" t="s">
        <v>249</v>
      </c>
      <c r="AU449" s="150" t="s">
        <v>233</v>
      </c>
      <c r="AV449" s="13" t="s">
        <v>87</v>
      </c>
      <c r="AW449" s="13" t="s">
        <v>37</v>
      </c>
      <c r="AX449" s="13" t="s">
        <v>84</v>
      </c>
      <c r="AY449" s="150" t="s">
        <v>223</v>
      </c>
    </row>
    <row r="450" spans="2:65" s="1" customFormat="1" ht="66.75" customHeight="1">
      <c r="B450" s="34"/>
      <c r="C450" s="129" t="s">
        <v>744</v>
      </c>
      <c r="D450" s="129" t="s">
        <v>227</v>
      </c>
      <c r="E450" s="130" t="s">
        <v>713</v>
      </c>
      <c r="F450" s="131" t="s">
        <v>714</v>
      </c>
      <c r="G450" s="132" t="s">
        <v>271</v>
      </c>
      <c r="H450" s="133">
        <v>3797</v>
      </c>
      <c r="I450" s="134"/>
      <c r="J450" s="135">
        <f>ROUND(I450*H450,2)</f>
        <v>0</v>
      </c>
      <c r="K450" s="131" t="s">
        <v>272</v>
      </c>
      <c r="L450" s="34"/>
      <c r="M450" s="136" t="s">
        <v>19</v>
      </c>
      <c r="N450" s="137" t="s">
        <v>47</v>
      </c>
      <c r="P450" s="138">
        <f>O450*H450</f>
        <v>0</v>
      </c>
      <c r="Q450" s="138">
        <v>0</v>
      </c>
      <c r="R450" s="138">
        <f>Q450*H450</f>
        <v>0</v>
      </c>
      <c r="S450" s="138">
        <v>0.28999999999999998</v>
      </c>
      <c r="T450" s="139">
        <f>S450*H450</f>
        <v>1101.1299999999999</v>
      </c>
      <c r="AR450" s="140" t="s">
        <v>232</v>
      </c>
      <c r="AT450" s="140" t="s">
        <v>227</v>
      </c>
      <c r="AU450" s="140" t="s">
        <v>233</v>
      </c>
      <c r="AY450" s="18" t="s">
        <v>223</v>
      </c>
      <c r="BE450" s="141">
        <f>IF(N450="základní",J450,0)</f>
        <v>0</v>
      </c>
      <c r="BF450" s="141">
        <f>IF(N450="snížená",J450,0)</f>
        <v>0</v>
      </c>
      <c r="BG450" s="141">
        <f>IF(N450="zákl. přenesená",J450,0)</f>
        <v>0</v>
      </c>
      <c r="BH450" s="141">
        <f>IF(N450="sníž. přenesená",J450,0)</f>
        <v>0</v>
      </c>
      <c r="BI450" s="141">
        <f>IF(N450="nulová",J450,0)</f>
        <v>0</v>
      </c>
      <c r="BJ450" s="18" t="s">
        <v>84</v>
      </c>
      <c r="BK450" s="141">
        <f>ROUND(I450*H450,2)</f>
        <v>0</v>
      </c>
      <c r="BL450" s="18" t="s">
        <v>232</v>
      </c>
      <c r="BM450" s="140" t="s">
        <v>1061</v>
      </c>
    </row>
    <row r="451" spans="2:65" s="1" customFormat="1" ht="11.25">
      <c r="B451" s="34"/>
      <c r="D451" s="163" t="s">
        <v>274</v>
      </c>
      <c r="F451" s="164" t="s">
        <v>716</v>
      </c>
      <c r="I451" s="165"/>
      <c r="L451" s="34"/>
      <c r="M451" s="166"/>
      <c r="T451" s="55"/>
      <c r="AT451" s="18" t="s">
        <v>274</v>
      </c>
      <c r="AU451" s="18" t="s">
        <v>233</v>
      </c>
    </row>
    <row r="452" spans="2:65" s="12" customFormat="1" ht="11.25">
      <c r="B452" s="142"/>
      <c r="D452" s="143" t="s">
        <v>249</v>
      </c>
      <c r="E452" s="144" t="s">
        <v>19</v>
      </c>
      <c r="F452" s="145" t="s">
        <v>366</v>
      </c>
      <c r="H452" s="144" t="s">
        <v>19</v>
      </c>
      <c r="I452" s="146"/>
      <c r="L452" s="142"/>
      <c r="M452" s="147"/>
      <c r="T452" s="148"/>
      <c r="AT452" s="144" t="s">
        <v>249</v>
      </c>
      <c r="AU452" s="144" t="s">
        <v>233</v>
      </c>
      <c r="AV452" s="12" t="s">
        <v>84</v>
      </c>
      <c r="AW452" s="12" t="s">
        <v>37</v>
      </c>
      <c r="AX452" s="12" t="s">
        <v>76</v>
      </c>
      <c r="AY452" s="144" t="s">
        <v>223</v>
      </c>
    </row>
    <row r="453" spans="2:65" s="13" customFormat="1" ht="11.25">
      <c r="B453" s="149"/>
      <c r="D453" s="143" t="s">
        <v>249</v>
      </c>
      <c r="E453" s="150" t="s">
        <v>19</v>
      </c>
      <c r="F453" s="151" t="s">
        <v>1465</v>
      </c>
      <c r="H453" s="152">
        <v>112</v>
      </c>
      <c r="I453" s="153"/>
      <c r="L453" s="149"/>
      <c r="M453" s="154"/>
      <c r="T453" s="155"/>
      <c r="AT453" s="150" t="s">
        <v>249</v>
      </c>
      <c r="AU453" s="150" t="s">
        <v>233</v>
      </c>
      <c r="AV453" s="13" t="s">
        <v>87</v>
      </c>
      <c r="AW453" s="13" t="s">
        <v>37</v>
      </c>
      <c r="AX453" s="13" t="s">
        <v>76</v>
      </c>
      <c r="AY453" s="150" t="s">
        <v>223</v>
      </c>
    </row>
    <row r="454" spans="2:65" s="13" customFormat="1" ht="11.25">
      <c r="B454" s="149"/>
      <c r="D454" s="143" t="s">
        <v>249</v>
      </c>
      <c r="E454" s="150" t="s">
        <v>19</v>
      </c>
      <c r="F454" s="151" t="s">
        <v>1466</v>
      </c>
      <c r="H454" s="152">
        <v>296</v>
      </c>
      <c r="I454" s="153"/>
      <c r="L454" s="149"/>
      <c r="M454" s="154"/>
      <c r="T454" s="155"/>
      <c r="AT454" s="150" t="s">
        <v>249</v>
      </c>
      <c r="AU454" s="150" t="s">
        <v>233</v>
      </c>
      <c r="AV454" s="13" t="s">
        <v>87</v>
      </c>
      <c r="AW454" s="13" t="s">
        <v>37</v>
      </c>
      <c r="AX454" s="13" t="s">
        <v>76</v>
      </c>
      <c r="AY454" s="150" t="s">
        <v>223</v>
      </c>
    </row>
    <row r="455" spans="2:65" s="13" customFormat="1" ht="11.25">
      <c r="B455" s="149"/>
      <c r="D455" s="143" t="s">
        <v>249</v>
      </c>
      <c r="E455" s="150" t="s">
        <v>19</v>
      </c>
      <c r="F455" s="151" t="s">
        <v>1467</v>
      </c>
      <c r="H455" s="152">
        <v>10.5</v>
      </c>
      <c r="I455" s="153"/>
      <c r="L455" s="149"/>
      <c r="M455" s="154"/>
      <c r="T455" s="155"/>
      <c r="AT455" s="150" t="s">
        <v>249</v>
      </c>
      <c r="AU455" s="150" t="s">
        <v>233</v>
      </c>
      <c r="AV455" s="13" t="s">
        <v>87</v>
      </c>
      <c r="AW455" s="13" t="s">
        <v>37</v>
      </c>
      <c r="AX455" s="13" t="s">
        <v>76</v>
      </c>
      <c r="AY455" s="150" t="s">
        <v>223</v>
      </c>
    </row>
    <row r="456" spans="2:65" s="13" customFormat="1" ht="11.25">
      <c r="B456" s="149"/>
      <c r="D456" s="143" t="s">
        <v>249</v>
      </c>
      <c r="E456" s="150" t="s">
        <v>19</v>
      </c>
      <c r="F456" s="151" t="s">
        <v>1468</v>
      </c>
      <c r="H456" s="152">
        <v>781.5</v>
      </c>
      <c r="I456" s="153"/>
      <c r="L456" s="149"/>
      <c r="M456" s="154"/>
      <c r="T456" s="155"/>
      <c r="AT456" s="150" t="s">
        <v>249</v>
      </c>
      <c r="AU456" s="150" t="s">
        <v>233</v>
      </c>
      <c r="AV456" s="13" t="s">
        <v>87</v>
      </c>
      <c r="AW456" s="13" t="s">
        <v>37</v>
      </c>
      <c r="AX456" s="13" t="s">
        <v>76</v>
      </c>
      <c r="AY456" s="150" t="s">
        <v>223</v>
      </c>
    </row>
    <row r="457" spans="2:65" s="12" customFormat="1" ht="11.25">
      <c r="B457" s="142"/>
      <c r="D457" s="143" t="s">
        <v>249</v>
      </c>
      <c r="E457" s="144" t="s">
        <v>19</v>
      </c>
      <c r="F457" s="145" t="s">
        <v>698</v>
      </c>
      <c r="H457" s="144" t="s">
        <v>19</v>
      </c>
      <c r="I457" s="146"/>
      <c r="L457" s="142"/>
      <c r="M457" s="147"/>
      <c r="T457" s="148"/>
      <c r="AT457" s="144" t="s">
        <v>249</v>
      </c>
      <c r="AU457" s="144" t="s">
        <v>233</v>
      </c>
      <c r="AV457" s="12" t="s">
        <v>84</v>
      </c>
      <c r="AW457" s="12" t="s">
        <v>37</v>
      </c>
      <c r="AX457" s="12" t="s">
        <v>76</v>
      </c>
      <c r="AY457" s="144" t="s">
        <v>223</v>
      </c>
    </row>
    <row r="458" spans="2:65" s="13" customFormat="1" ht="33.75">
      <c r="B458" s="149"/>
      <c r="D458" s="143" t="s">
        <v>249</v>
      </c>
      <c r="E458" s="150" t="s">
        <v>19</v>
      </c>
      <c r="F458" s="151" t="s">
        <v>1469</v>
      </c>
      <c r="H458" s="152">
        <v>2597</v>
      </c>
      <c r="I458" s="153"/>
      <c r="L458" s="149"/>
      <c r="M458" s="154"/>
      <c r="T458" s="155"/>
      <c r="AT458" s="150" t="s">
        <v>249</v>
      </c>
      <c r="AU458" s="150" t="s">
        <v>233</v>
      </c>
      <c r="AV458" s="13" t="s">
        <v>87</v>
      </c>
      <c r="AW458" s="13" t="s">
        <v>37</v>
      </c>
      <c r="AX458" s="13" t="s">
        <v>76</v>
      </c>
      <c r="AY458" s="150" t="s">
        <v>223</v>
      </c>
    </row>
    <row r="459" spans="2:65" s="14" customFormat="1" ht="11.25">
      <c r="B459" s="156"/>
      <c r="D459" s="143" t="s">
        <v>249</v>
      </c>
      <c r="E459" s="157" t="s">
        <v>19</v>
      </c>
      <c r="F459" s="158" t="s">
        <v>253</v>
      </c>
      <c r="H459" s="159">
        <v>3797</v>
      </c>
      <c r="I459" s="160"/>
      <c r="L459" s="156"/>
      <c r="M459" s="161"/>
      <c r="T459" s="162"/>
      <c r="AT459" s="157" t="s">
        <v>249</v>
      </c>
      <c r="AU459" s="157" t="s">
        <v>233</v>
      </c>
      <c r="AV459" s="14" t="s">
        <v>232</v>
      </c>
      <c r="AW459" s="14" t="s">
        <v>37</v>
      </c>
      <c r="AX459" s="14" t="s">
        <v>84</v>
      </c>
      <c r="AY459" s="157" t="s">
        <v>223</v>
      </c>
    </row>
    <row r="460" spans="2:65" s="1" customFormat="1" ht="49.15" customHeight="1">
      <c r="B460" s="34"/>
      <c r="C460" s="129" t="s">
        <v>748</v>
      </c>
      <c r="D460" s="129" t="s">
        <v>227</v>
      </c>
      <c r="E460" s="130" t="s">
        <v>721</v>
      </c>
      <c r="F460" s="131" t="s">
        <v>722</v>
      </c>
      <c r="G460" s="132" t="s">
        <v>563</v>
      </c>
      <c r="H460" s="133">
        <v>214.5</v>
      </c>
      <c r="I460" s="134"/>
      <c r="J460" s="135">
        <f>ROUND(I460*H460,2)</f>
        <v>0</v>
      </c>
      <c r="K460" s="131" t="s">
        <v>272</v>
      </c>
      <c r="L460" s="34"/>
      <c r="M460" s="136" t="s">
        <v>19</v>
      </c>
      <c r="N460" s="137" t="s">
        <v>47</v>
      </c>
      <c r="P460" s="138">
        <f>O460*H460</f>
        <v>0</v>
      </c>
      <c r="Q460" s="138">
        <v>0</v>
      </c>
      <c r="R460" s="138">
        <f>Q460*H460</f>
        <v>0</v>
      </c>
      <c r="S460" s="138">
        <v>0.20499999999999999</v>
      </c>
      <c r="T460" s="139">
        <f>S460*H460</f>
        <v>43.972499999999997</v>
      </c>
      <c r="AR460" s="140" t="s">
        <v>232</v>
      </c>
      <c r="AT460" s="140" t="s">
        <v>227</v>
      </c>
      <c r="AU460" s="140" t="s">
        <v>233</v>
      </c>
      <c r="AY460" s="18" t="s">
        <v>223</v>
      </c>
      <c r="BE460" s="141">
        <f>IF(N460="základní",J460,0)</f>
        <v>0</v>
      </c>
      <c r="BF460" s="141">
        <f>IF(N460="snížená",J460,0)</f>
        <v>0</v>
      </c>
      <c r="BG460" s="141">
        <f>IF(N460="zákl. přenesená",J460,0)</f>
        <v>0</v>
      </c>
      <c r="BH460" s="141">
        <f>IF(N460="sníž. přenesená",J460,0)</f>
        <v>0</v>
      </c>
      <c r="BI460" s="141">
        <f>IF(N460="nulová",J460,0)</f>
        <v>0</v>
      </c>
      <c r="BJ460" s="18" t="s">
        <v>84</v>
      </c>
      <c r="BK460" s="141">
        <f>ROUND(I460*H460,2)</f>
        <v>0</v>
      </c>
      <c r="BL460" s="18" t="s">
        <v>232</v>
      </c>
      <c r="BM460" s="140" t="s">
        <v>723</v>
      </c>
    </row>
    <row r="461" spans="2:65" s="1" customFormat="1" ht="11.25">
      <c r="B461" s="34"/>
      <c r="D461" s="163" t="s">
        <v>274</v>
      </c>
      <c r="F461" s="164" t="s">
        <v>724</v>
      </c>
      <c r="I461" s="165"/>
      <c r="L461" s="34"/>
      <c r="M461" s="166"/>
      <c r="T461" s="55"/>
      <c r="AT461" s="18" t="s">
        <v>274</v>
      </c>
      <c r="AU461" s="18" t="s">
        <v>233</v>
      </c>
    </row>
    <row r="462" spans="2:65" s="12" customFormat="1" ht="11.25">
      <c r="B462" s="142"/>
      <c r="D462" s="143" t="s">
        <v>249</v>
      </c>
      <c r="E462" s="144" t="s">
        <v>19</v>
      </c>
      <c r="F462" s="145" t="s">
        <v>1470</v>
      </c>
      <c r="H462" s="144" t="s">
        <v>19</v>
      </c>
      <c r="I462" s="146"/>
      <c r="L462" s="142"/>
      <c r="M462" s="147"/>
      <c r="T462" s="148"/>
      <c r="AT462" s="144" t="s">
        <v>249</v>
      </c>
      <c r="AU462" s="144" t="s">
        <v>233</v>
      </c>
      <c r="AV462" s="12" t="s">
        <v>84</v>
      </c>
      <c r="AW462" s="12" t="s">
        <v>37</v>
      </c>
      <c r="AX462" s="12" t="s">
        <v>76</v>
      </c>
      <c r="AY462" s="144" t="s">
        <v>223</v>
      </c>
    </row>
    <row r="463" spans="2:65" s="13" customFormat="1" ht="11.25">
      <c r="B463" s="149"/>
      <c r="D463" s="143" t="s">
        <v>249</v>
      </c>
      <c r="E463" s="150" t="s">
        <v>19</v>
      </c>
      <c r="F463" s="151" t="s">
        <v>1471</v>
      </c>
      <c r="H463" s="152">
        <v>152.5</v>
      </c>
      <c r="I463" s="153"/>
      <c r="L463" s="149"/>
      <c r="M463" s="154"/>
      <c r="T463" s="155"/>
      <c r="AT463" s="150" t="s">
        <v>249</v>
      </c>
      <c r="AU463" s="150" t="s">
        <v>233</v>
      </c>
      <c r="AV463" s="13" t="s">
        <v>87</v>
      </c>
      <c r="AW463" s="13" t="s">
        <v>37</v>
      </c>
      <c r="AX463" s="13" t="s">
        <v>76</v>
      </c>
      <c r="AY463" s="150" t="s">
        <v>223</v>
      </c>
    </row>
    <row r="464" spans="2:65" s="13" customFormat="1" ht="11.25">
      <c r="B464" s="149"/>
      <c r="D464" s="143" t="s">
        <v>249</v>
      </c>
      <c r="E464" s="150" t="s">
        <v>19</v>
      </c>
      <c r="F464" s="151" t="s">
        <v>1472</v>
      </c>
      <c r="H464" s="152">
        <v>62</v>
      </c>
      <c r="I464" s="153"/>
      <c r="L464" s="149"/>
      <c r="M464" s="154"/>
      <c r="T464" s="155"/>
      <c r="AT464" s="150" t="s">
        <v>249</v>
      </c>
      <c r="AU464" s="150" t="s">
        <v>233</v>
      </c>
      <c r="AV464" s="13" t="s">
        <v>87</v>
      </c>
      <c r="AW464" s="13" t="s">
        <v>37</v>
      </c>
      <c r="AX464" s="13" t="s">
        <v>76</v>
      </c>
      <c r="AY464" s="150" t="s">
        <v>223</v>
      </c>
    </row>
    <row r="465" spans="2:65" s="14" customFormat="1" ht="11.25">
      <c r="B465" s="156"/>
      <c r="D465" s="143" t="s">
        <v>249</v>
      </c>
      <c r="E465" s="157" t="s">
        <v>19</v>
      </c>
      <c r="F465" s="158" t="s">
        <v>253</v>
      </c>
      <c r="H465" s="159">
        <v>214.5</v>
      </c>
      <c r="I465" s="160"/>
      <c r="L465" s="156"/>
      <c r="M465" s="161"/>
      <c r="T465" s="162"/>
      <c r="AT465" s="157" t="s">
        <v>249</v>
      </c>
      <c r="AU465" s="157" t="s">
        <v>233</v>
      </c>
      <c r="AV465" s="14" t="s">
        <v>232</v>
      </c>
      <c r="AW465" s="14" t="s">
        <v>37</v>
      </c>
      <c r="AX465" s="14" t="s">
        <v>84</v>
      </c>
      <c r="AY465" s="157" t="s">
        <v>223</v>
      </c>
    </row>
    <row r="466" spans="2:65" s="1" customFormat="1" ht="37.9" customHeight="1">
      <c r="B466" s="34"/>
      <c r="C466" s="129" t="s">
        <v>753</v>
      </c>
      <c r="D466" s="129" t="s">
        <v>227</v>
      </c>
      <c r="E466" s="130" t="s">
        <v>727</v>
      </c>
      <c r="F466" s="131" t="s">
        <v>728</v>
      </c>
      <c r="G466" s="132" t="s">
        <v>563</v>
      </c>
      <c r="H466" s="133">
        <v>126.5</v>
      </c>
      <c r="I466" s="134"/>
      <c r="J466" s="135">
        <f>ROUND(I466*H466,2)</f>
        <v>0</v>
      </c>
      <c r="K466" s="131" t="s">
        <v>272</v>
      </c>
      <c r="L466" s="34"/>
      <c r="M466" s="136" t="s">
        <v>19</v>
      </c>
      <c r="N466" s="137" t="s">
        <v>47</v>
      </c>
      <c r="P466" s="138">
        <f>O466*H466</f>
        <v>0</v>
      </c>
      <c r="Q466" s="138">
        <v>0</v>
      </c>
      <c r="R466" s="138">
        <f>Q466*H466</f>
        <v>0</v>
      </c>
      <c r="S466" s="138">
        <v>0.04</v>
      </c>
      <c r="T466" s="139">
        <f>S466*H466</f>
        <v>5.0600000000000005</v>
      </c>
      <c r="AR466" s="140" t="s">
        <v>232</v>
      </c>
      <c r="AT466" s="140" t="s">
        <v>227</v>
      </c>
      <c r="AU466" s="140" t="s">
        <v>233</v>
      </c>
      <c r="AY466" s="18" t="s">
        <v>223</v>
      </c>
      <c r="BE466" s="141">
        <f>IF(N466="základní",J466,0)</f>
        <v>0</v>
      </c>
      <c r="BF466" s="141">
        <f>IF(N466="snížená",J466,0)</f>
        <v>0</v>
      </c>
      <c r="BG466" s="141">
        <f>IF(N466="zákl. přenesená",J466,0)</f>
        <v>0</v>
      </c>
      <c r="BH466" s="141">
        <f>IF(N466="sníž. přenesená",J466,0)</f>
        <v>0</v>
      </c>
      <c r="BI466" s="141">
        <f>IF(N466="nulová",J466,0)</f>
        <v>0</v>
      </c>
      <c r="BJ466" s="18" t="s">
        <v>84</v>
      </c>
      <c r="BK466" s="141">
        <f>ROUND(I466*H466,2)</f>
        <v>0</v>
      </c>
      <c r="BL466" s="18" t="s">
        <v>232</v>
      </c>
      <c r="BM466" s="140" t="s">
        <v>1473</v>
      </c>
    </row>
    <row r="467" spans="2:65" s="1" customFormat="1" ht="11.25">
      <c r="B467" s="34"/>
      <c r="D467" s="163" t="s">
        <v>274</v>
      </c>
      <c r="F467" s="164" t="s">
        <v>730</v>
      </c>
      <c r="I467" s="165"/>
      <c r="L467" s="34"/>
      <c r="M467" s="166"/>
      <c r="T467" s="55"/>
      <c r="AT467" s="18" t="s">
        <v>274</v>
      </c>
      <c r="AU467" s="18" t="s">
        <v>233</v>
      </c>
    </row>
    <row r="468" spans="2:65" s="13" customFormat="1" ht="22.5">
      <c r="B468" s="149"/>
      <c r="D468" s="143" t="s">
        <v>249</v>
      </c>
      <c r="E468" s="150" t="s">
        <v>19</v>
      </c>
      <c r="F468" s="151" t="s">
        <v>1474</v>
      </c>
      <c r="H468" s="152">
        <v>126.5</v>
      </c>
      <c r="I468" s="153"/>
      <c r="L468" s="149"/>
      <c r="M468" s="154"/>
      <c r="T468" s="155"/>
      <c r="AT468" s="150" t="s">
        <v>249</v>
      </c>
      <c r="AU468" s="150" t="s">
        <v>233</v>
      </c>
      <c r="AV468" s="13" t="s">
        <v>87</v>
      </c>
      <c r="AW468" s="13" t="s">
        <v>37</v>
      </c>
      <c r="AX468" s="13" t="s">
        <v>84</v>
      </c>
      <c r="AY468" s="150" t="s">
        <v>223</v>
      </c>
    </row>
    <row r="469" spans="2:65" s="1" customFormat="1" ht="66.75" customHeight="1">
      <c r="B469" s="34"/>
      <c r="C469" s="129" t="s">
        <v>760</v>
      </c>
      <c r="D469" s="129" t="s">
        <v>227</v>
      </c>
      <c r="E469" s="130" t="s">
        <v>1475</v>
      </c>
      <c r="F469" s="131" t="s">
        <v>1476</v>
      </c>
      <c r="G469" s="132" t="s">
        <v>563</v>
      </c>
      <c r="H469" s="133">
        <v>62</v>
      </c>
      <c r="I469" s="134"/>
      <c r="J469" s="135">
        <f>ROUND(I469*H469,2)</f>
        <v>0</v>
      </c>
      <c r="K469" s="131" t="s">
        <v>272</v>
      </c>
      <c r="L469" s="34"/>
      <c r="M469" s="136" t="s">
        <v>19</v>
      </c>
      <c r="N469" s="137" t="s">
        <v>47</v>
      </c>
      <c r="P469" s="138">
        <f>O469*H469</f>
        <v>0</v>
      </c>
      <c r="Q469" s="138">
        <v>0</v>
      </c>
      <c r="R469" s="138">
        <f>Q469*H469</f>
        <v>0</v>
      </c>
      <c r="S469" s="138">
        <v>0</v>
      </c>
      <c r="T469" s="139">
        <f>S469*H469</f>
        <v>0</v>
      </c>
      <c r="AR469" s="140" t="s">
        <v>232</v>
      </c>
      <c r="AT469" s="140" t="s">
        <v>227</v>
      </c>
      <c r="AU469" s="140" t="s">
        <v>233</v>
      </c>
      <c r="AY469" s="18" t="s">
        <v>223</v>
      </c>
      <c r="BE469" s="141">
        <f>IF(N469="základní",J469,0)</f>
        <v>0</v>
      </c>
      <c r="BF469" s="141">
        <f>IF(N469="snížená",J469,0)</f>
        <v>0</v>
      </c>
      <c r="BG469" s="141">
        <f>IF(N469="zákl. přenesená",J469,0)</f>
        <v>0</v>
      </c>
      <c r="BH469" s="141">
        <f>IF(N469="sníž. přenesená",J469,0)</f>
        <v>0</v>
      </c>
      <c r="BI469" s="141">
        <f>IF(N469="nulová",J469,0)</f>
        <v>0</v>
      </c>
      <c r="BJ469" s="18" t="s">
        <v>84</v>
      </c>
      <c r="BK469" s="141">
        <f>ROUND(I469*H469,2)</f>
        <v>0</v>
      </c>
      <c r="BL469" s="18" t="s">
        <v>232</v>
      </c>
      <c r="BM469" s="140" t="s">
        <v>1477</v>
      </c>
    </row>
    <row r="470" spans="2:65" s="1" customFormat="1" ht="11.25">
      <c r="B470" s="34"/>
      <c r="D470" s="163" t="s">
        <v>274</v>
      </c>
      <c r="F470" s="164" t="s">
        <v>1478</v>
      </c>
      <c r="I470" s="165"/>
      <c r="L470" s="34"/>
      <c r="M470" s="166"/>
      <c r="T470" s="55"/>
      <c r="AT470" s="18" t="s">
        <v>274</v>
      </c>
      <c r="AU470" s="18" t="s">
        <v>233</v>
      </c>
    </row>
    <row r="471" spans="2:65" s="13" customFormat="1" ht="11.25">
      <c r="B471" s="149"/>
      <c r="D471" s="143" t="s">
        <v>249</v>
      </c>
      <c r="E471" s="150" t="s">
        <v>19</v>
      </c>
      <c r="F471" s="151" t="s">
        <v>1479</v>
      </c>
      <c r="H471" s="152">
        <v>62</v>
      </c>
      <c r="I471" s="153"/>
      <c r="L471" s="149"/>
      <c r="M471" s="154"/>
      <c r="T471" s="155"/>
      <c r="AT471" s="150" t="s">
        <v>249</v>
      </c>
      <c r="AU471" s="150" t="s">
        <v>233</v>
      </c>
      <c r="AV471" s="13" t="s">
        <v>87</v>
      </c>
      <c r="AW471" s="13" t="s">
        <v>37</v>
      </c>
      <c r="AX471" s="13" t="s">
        <v>84</v>
      </c>
      <c r="AY471" s="150" t="s">
        <v>223</v>
      </c>
    </row>
    <row r="472" spans="2:65" s="1" customFormat="1" ht="55.5" customHeight="1">
      <c r="B472" s="34"/>
      <c r="C472" s="129" t="s">
        <v>766</v>
      </c>
      <c r="D472" s="129" t="s">
        <v>227</v>
      </c>
      <c r="E472" s="130" t="s">
        <v>733</v>
      </c>
      <c r="F472" s="131" t="s">
        <v>734</v>
      </c>
      <c r="G472" s="132" t="s">
        <v>271</v>
      </c>
      <c r="H472" s="133">
        <v>296</v>
      </c>
      <c r="I472" s="134"/>
      <c r="J472" s="135">
        <f>ROUND(I472*H472,2)</f>
        <v>0</v>
      </c>
      <c r="K472" s="131" t="s">
        <v>272</v>
      </c>
      <c r="L472" s="34"/>
      <c r="M472" s="136" t="s">
        <v>19</v>
      </c>
      <c r="N472" s="137" t="s">
        <v>47</v>
      </c>
      <c r="P472" s="138">
        <f>O472*H472</f>
        <v>0</v>
      </c>
      <c r="Q472" s="138">
        <v>0</v>
      </c>
      <c r="R472" s="138">
        <f>Q472*H472</f>
        <v>0</v>
      </c>
      <c r="S472" s="138">
        <v>0</v>
      </c>
      <c r="T472" s="139">
        <f>S472*H472</f>
        <v>0</v>
      </c>
      <c r="AR472" s="140" t="s">
        <v>232</v>
      </c>
      <c r="AT472" s="140" t="s">
        <v>227</v>
      </c>
      <c r="AU472" s="140" t="s">
        <v>233</v>
      </c>
      <c r="AY472" s="18" t="s">
        <v>223</v>
      </c>
      <c r="BE472" s="141">
        <f>IF(N472="základní",J472,0)</f>
        <v>0</v>
      </c>
      <c r="BF472" s="141">
        <f>IF(N472="snížená",J472,0)</f>
        <v>0</v>
      </c>
      <c r="BG472" s="141">
        <f>IF(N472="zákl. přenesená",J472,0)</f>
        <v>0</v>
      </c>
      <c r="BH472" s="141">
        <f>IF(N472="sníž. přenesená",J472,0)</f>
        <v>0</v>
      </c>
      <c r="BI472" s="141">
        <f>IF(N472="nulová",J472,0)</f>
        <v>0</v>
      </c>
      <c r="BJ472" s="18" t="s">
        <v>84</v>
      </c>
      <c r="BK472" s="141">
        <f>ROUND(I472*H472,2)</f>
        <v>0</v>
      </c>
      <c r="BL472" s="18" t="s">
        <v>232</v>
      </c>
      <c r="BM472" s="140" t="s">
        <v>1480</v>
      </c>
    </row>
    <row r="473" spans="2:65" s="1" customFormat="1" ht="11.25">
      <c r="B473" s="34"/>
      <c r="D473" s="163" t="s">
        <v>274</v>
      </c>
      <c r="F473" s="164" t="s">
        <v>736</v>
      </c>
      <c r="I473" s="165"/>
      <c r="L473" s="34"/>
      <c r="M473" s="166"/>
      <c r="T473" s="55"/>
      <c r="AT473" s="18" t="s">
        <v>274</v>
      </c>
      <c r="AU473" s="18" t="s">
        <v>233</v>
      </c>
    </row>
    <row r="474" spans="2:65" s="13" customFormat="1" ht="33.75">
      <c r="B474" s="149"/>
      <c r="D474" s="143" t="s">
        <v>249</v>
      </c>
      <c r="E474" s="150" t="s">
        <v>19</v>
      </c>
      <c r="F474" s="151" t="s">
        <v>1454</v>
      </c>
      <c r="H474" s="152">
        <v>296</v>
      </c>
      <c r="I474" s="153"/>
      <c r="L474" s="149"/>
      <c r="M474" s="154"/>
      <c r="T474" s="155"/>
      <c r="AT474" s="150" t="s">
        <v>249</v>
      </c>
      <c r="AU474" s="150" t="s">
        <v>233</v>
      </c>
      <c r="AV474" s="13" t="s">
        <v>87</v>
      </c>
      <c r="AW474" s="13" t="s">
        <v>37</v>
      </c>
      <c r="AX474" s="13" t="s">
        <v>84</v>
      </c>
      <c r="AY474" s="150" t="s">
        <v>223</v>
      </c>
    </row>
    <row r="475" spans="2:65" s="1" customFormat="1" ht="49.15" customHeight="1">
      <c r="B475" s="34"/>
      <c r="C475" s="129" t="s">
        <v>772</v>
      </c>
      <c r="D475" s="129" t="s">
        <v>227</v>
      </c>
      <c r="E475" s="130" t="s">
        <v>1481</v>
      </c>
      <c r="F475" s="131" t="s">
        <v>1482</v>
      </c>
      <c r="G475" s="132" t="s">
        <v>563</v>
      </c>
      <c r="H475" s="133">
        <v>62</v>
      </c>
      <c r="I475" s="134"/>
      <c r="J475" s="135">
        <f>ROUND(I475*H475,2)</f>
        <v>0</v>
      </c>
      <c r="K475" s="131" t="s">
        <v>231</v>
      </c>
      <c r="L475" s="34"/>
      <c r="M475" s="136" t="s">
        <v>19</v>
      </c>
      <c r="N475" s="137" t="s">
        <v>47</v>
      </c>
      <c r="P475" s="138">
        <f>O475*H475</f>
        <v>0</v>
      </c>
      <c r="Q475" s="138">
        <v>0</v>
      </c>
      <c r="R475" s="138">
        <f>Q475*H475</f>
        <v>0</v>
      </c>
      <c r="S475" s="138">
        <v>0</v>
      </c>
      <c r="T475" s="139">
        <f>S475*H475</f>
        <v>0</v>
      </c>
      <c r="AR475" s="140" t="s">
        <v>232</v>
      </c>
      <c r="AT475" s="140" t="s">
        <v>227</v>
      </c>
      <c r="AU475" s="140" t="s">
        <v>233</v>
      </c>
      <c r="AY475" s="18" t="s">
        <v>223</v>
      </c>
      <c r="BE475" s="141">
        <f>IF(N475="základní",J475,0)</f>
        <v>0</v>
      </c>
      <c r="BF475" s="141">
        <f>IF(N475="snížená",J475,0)</f>
        <v>0</v>
      </c>
      <c r="BG475" s="141">
        <f>IF(N475="zákl. přenesená",J475,0)</f>
        <v>0</v>
      </c>
      <c r="BH475" s="141">
        <f>IF(N475="sníž. přenesená",J475,0)</f>
        <v>0</v>
      </c>
      <c r="BI475" s="141">
        <f>IF(N475="nulová",J475,0)</f>
        <v>0</v>
      </c>
      <c r="BJ475" s="18" t="s">
        <v>84</v>
      </c>
      <c r="BK475" s="141">
        <f>ROUND(I475*H475,2)</f>
        <v>0</v>
      </c>
      <c r="BL475" s="18" t="s">
        <v>232</v>
      </c>
      <c r="BM475" s="140" t="s">
        <v>1483</v>
      </c>
    </row>
    <row r="476" spans="2:65" s="13" customFormat="1" ht="11.25">
      <c r="B476" s="149"/>
      <c r="D476" s="143" t="s">
        <v>249</v>
      </c>
      <c r="E476" s="150" t="s">
        <v>19</v>
      </c>
      <c r="F476" s="151" t="s">
        <v>1484</v>
      </c>
      <c r="H476" s="152">
        <v>62</v>
      </c>
      <c r="I476" s="153"/>
      <c r="L476" s="149"/>
      <c r="M476" s="154"/>
      <c r="T476" s="155"/>
      <c r="AT476" s="150" t="s">
        <v>249</v>
      </c>
      <c r="AU476" s="150" t="s">
        <v>233</v>
      </c>
      <c r="AV476" s="13" t="s">
        <v>87</v>
      </c>
      <c r="AW476" s="13" t="s">
        <v>37</v>
      </c>
      <c r="AX476" s="13" t="s">
        <v>84</v>
      </c>
      <c r="AY476" s="150" t="s">
        <v>223</v>
      </c>
    </row>
    <row r="477" spans="2:65" s="1" customFormat="1" ht="37.9" customHeight="1">
      <c r="B477" s="34"/>
      <c r="C477" s="129" t="s">
        <v>777</v>
      </c>
      <c r="D477" s="129" t="s">
        <v>227</v>
      </c>
      <c r="E477" s="130" t="s">
        <v>739</v>
      </c>
      <c r="F477" s="131" t="s">
        <v>740</v>
      </c>
      <c r="G477" s="132" t="s">
        <v>271</v>
      </c>
      <c r="H477" s="133">
        <v>296</v>
      </c>
      <c r="I477" s="134"/>
      <c r="J477" s="135">
        <f>ROUND(I477*H477,2)</f>
        <v>0</v>
      </c>
      <c r="K477" s="131" t="s">
        <v>231</v>
      </c>
      <c r="L477" s="34"/>
      <c r="M477" s="136" t="s">
        <v>19</v>
      </c>
      <c r="N477" s="137" t="s">
        <v>47</v>
      </c>
      <c r="P477" s="138">
        <f>O477*H477</f>
        <v>0</v>
      </c>
      <c r="Q477" s="138">
        <v>0</v>
      </c>
      <c r="R477" s="138">
        <f>Q477*H477</f>
        <v>0</v>
      </c>
      <c r="S477" s="138">
        <v>0</v>
      </c>
      <c r="T477" s="139">
        <f>S477*H477</f>
        <v>0</v>
      </c>
      <c r="AR477" s="140" t="s">
        <v>232</v>
      </c>
      <c r="AT477" s="140" t="s">
        <v>227</v>
      </c>
      <c r="AU477" s="140" t="s">
        <v>233</v>
      </c>
      <c r="AY477" s="18" t="s">
        <v>223</v>
      </c>
      <c r="BE477" s="141">
        <f>IF(N477="základní",J477,0)</f>
        <v>0</v>
      </c>
      <c r="BF477" s="141">
        <f>IF(N477="snížená",J477,0)</f>
        <v>0</v>
      </c>
      <c r="BG477" s="141">
        <f>IF(N477="zákl. přenesená",J477,0)</f>
        <v>0</v>
      </c>
      <c r="BH477" s="141">
        <f>IF(N477="sníž. přenesená",J477,0)</f>
        <v>0</v>
      </c>
      <c r="BI477" s="141">
        <f>IF(N477="nulová",J477,0)</f>
        <v>0</v>
      </c>
      <c r="BJ477" s="18" t="s">
        <v>84</v>
      </c>
      <c r="BK477" s="141">
        <f>ROUND(I477*H477,2)</f>
        <v>0</v>
      </c>
      <c r="BL477" s="18" t="s">
        <v>232</v>
      </c>
      <c r="BM477" s="140" t="s">
        <v>1485</v>
      </c>
    </row>
    <row r="478" spans="2:65" s="13" customFormat="1" ht="11.25">
      <c r="B478" s="149"/>
      <c r="D478" s="143" t="s">
        <v>249</v>
      </c>
      <c r="E478" s="150" t="s">
        <v>19</v>
      </c>
      <c r="F478" s="151" t="s">
        <v>1486</v>
      </c>
      <c r="H478" s="152">
        <v>296</v>
      </c>
      <c r="I478" s="153"/>
      <c r="L478" s="149"/>
      <c r="M478" s="154"/>
      <c r="T478" s="155"/>
      <c r="AT478" s="150" t="s">
        <v>249</v>
      </c>
      <c r="AU478" s="150" t="s">
        <v>233</v>
      </c>
      <c r="AV478" s="13" t="s">
        <v>87</v>
      </c>
      <c r="AW478" s="13" t="s">
        <v>37</v>
      </c>
      <c r="AX478" s="13" t="s">
        <v>84</v>
      </c>
      <c r="AY478" s="150" t="s">
        <v>223</v>
      </c>
    </row>
    <row r="479" spans="2:65" s="11" customFormat="1" ht="20.85" customHeight="1">
      <c r="B479" s="117"/>
      <c r="D479" s="118" t="s">
        <v>75</v>
      </c>
      <c r="E479" s="127" t="s">
        <v>742</v>
      </c>
      <c r="F479" s="127" t="s">
        <v>743</v>
      </c>
      <c r="I479" s="120"/>
      <c r="J479" s="128">
        <f>BK479</f>
        <v>0</v>
      </c>
      <c r="L479" s="117"/>
      <c r="M479" s="122"/>
      <c r="P479" s="123">
        <f>SUM(P480:P517)</f>
        <v>0</v>
      </c>
      <c r="R479" s="123">
        <f>SUM(R480:R517)</f>
        <v>0</v>
      </c>
      <c r="T479" s="124">
        <f>SUM(T480:T517)</f>
        <v>124.45179999999999</v>
      </c>
      <c r="AR479" s="118" t="s">
        <v>84</v>
      </c>
      <c r="AT479" s="125" t="s">
        <v>75</v>
      </c>
      <c r="AU479" s="125" t="s">
        <v>87</v>
      </c>
      <c r="AY479" s="118" t="s">
        <v>223</v>
      </c>
      <c r="BK479" s="126">
        <f>SUM(BK480:BK517)</f>
        <v>0</v>
      </c>
    </row>
    <row r="480" spans="2:65" s="1" customFormat="1" ht="55.5" customHeight="1">
      <c r="B480" s="34"/>
      <c r="C480" s="129" t="s">
        <v>782</v>
      </c>
      <c r="D480" s="129" t="s">
        <v>227</v>
      </c>
      <c r="E480" s="130" t="s">
        <v>1487</v>
      </c>
      <c r="F480" s="131" t="s">
        <v>1488</v>
      </c>
      <c r="G480" s="132" t="s">
        <v>247</v>
      </c>
      <c r="H480" s="133">
        <v>3.84</v>
      </c>
      <c r="I480" s="134"/>
      <c r="J480" s="135">
        <f>ROUND(I480*H480,2)</f>
        <v>0</v>
      </c>
      <c r="K480" s="131" t="s">
        <v>272</v>
      </c>
      <c r="L480" s="34"/>
      <c r="M480" s="136" t="s">
        <v>19</v>
      </c>
      <c r="N480" s="137" t="s">
        <v>47</v>
      </c>
      <c r="P480" s="138">
        <f>O480*H480</f>
        <v>0</v>
      </c>
      <c r="Q480" s="138">
        <v>0</v>
      </c>
      <c r="R480" s="138">
        <f>Q480*H480</f>
        <v>0</v>
      </c>
      <c r="S480" s="138">
        <v>2.2000000000000002</v>
      </c>
      <c r="T480" s="139">
        <f>S480*H480</f>
        <v>8.4480000000000004</v>
      </c>
      <c r="AR480" s="140" t="s">
        <v>232</v>
      </c>
      <c r="AT480" s="140" t="s">
        <v>227</v>
      </c>
      <c r="AU480" s="140" t="s">
        <v>233</v>
      </c>
      <c r="AY480" s="18" t="s">
        <v>223</v>
      </c>
      <c r="BE480" s="141">
        <f>IF(N480="základní",J480,0)</f>
        <v>0</v>
      </c>
      <c r="BF480" s="141">
        <f>IF(N480="snížená",J480,0)</f>
        <v>0</v>
      </c>
      <c r="BG480" s="141">
        <f>IF(N480="zákl. přenesená",J480,0)</f>
        <v>0</v>
      </c>
      <c r="BH480" s="141">
        <f>IF(N480="sníž. přenesená",J480,0)</f>
        <v>0</v>
      </c>
      <c r="BI480" s="141">
        <f>IF(N480="nulová",J480,0)</f>
        <v>0</v>
      </c>
      <c r="BJ480" s="18" t="s">
        <v>84</v>
      </c>
      <c r="BK480" s="141">
        <f>ROUND(I480*H480,2)</f>
        <v>0</v>
      </c>
      <c r="BL480" s="18" t="s">
        <v>232</v>
      </c>
      <c r="BM480" s="140" t="s">
        <v>1489</v>
      </c>
    </row>
    <row r="481" spans="2:65" s="1" customFormat="1" ht="11.25">
      <c r="B481" s="34"/>
      <c r="D481" s="163" t="s">
        <v>274</v>
      </c>
      <c r="F481" s="164" t="s">
        <v>1490</v>
      </c>
      <c r="I481" s="165"/>
      <c r="L481" s="34"/>
      <c r="M481" s="166"/>
      <c r="T481" s="55"/>
      <c r="AT481" s="18" t="s">
        <v>274</v>
      </c>
      <c r="AU481" s="18" t="s">
        <v>233</v>
      </c>
    </row>
    <row r="482" spans="2:65" s="13" customFormat="1" ht="11.25">
      <c r="B482" s="149"/>
      <c r="D482" s="143" t="s">
        <v>249</v>
      </c>
      <c r="E482" s="150" t="s">
        <v>19</v>
      </c>
      <c r="F482" s="151" t="s">
        <v>1491</v>
      </c>
      <c r="H482" s="152">
        <v>3.84</v>
      </c>
      <c r="I482" s="153"/>
      <c r="L482" s="149"/>
      <c r="M482" s="154"/>
      <c r="T482" s="155"/>
      <c r="AT482" s="150" t="s">
        <v>249</v>
      </c>
      <c r="AU482" s="150" t="s">
        <v>233</v>
      </c>
      <c r="AV482" s="13" t="s">
        <v>87</v>
      </c>
      <c r="AW482" s="13" t="s">
        <v>37</v>
      </c>
      <c r="AX482" s="13" t="s">
        <v>84</v>
      </c>
      <c r="AY482" s="150" t="s">
        <v>223</v>
      </c>
    </row>
    <row r="483" spans="2:65" s="1" customFormat="1" ht="55.5" customHeight="1">
      <c r="B483" s="34"/>
      <c r="C483" s="129" t="s">
        <v>787</v>
      </c>
      <c r="D483" s="129" t="s">
        <v>227</v>
      </c>
      <c r="E483" s="130" t="s">
        <v>1492</v>
      </c>
      <c r="F483" s="131" t="s">
        <v>1493</v>
      </c>
      <c r="G483" s="132" t="s">
        <v>563</v>
      </c>
      <c r="H483" s="133">
        <v>63</v>
      </c>
      <c r="I483" s="134"/>
      <c r="J483" s="135">
        <f>ROUND(I483*H483,2)</f>
        <v>0</v>
      </c>
      <c r="K483" s="131" t="s">
        <v>272</v>
      </c>
      <c r="L483" s="34"/>
      <c r="M483" s="136" t="s">
        <v>19</v>
      </c>
      <c r="N483" s="137" t="s">
        <v>47</v>
      </c>
      <c r="P483" s="138">
        <f>O483*H483</f>
        <v>0</v>
      </c>
      <c r="Q483" s="138">
        <v>0</v>
      </c>
      <c r="R483" s="138">
        <f>Q483*H483</f>
        <v>0</v>
      </c>
      <c r="S483" s="138">
        <v>0.753</v>
      </c>
      <c r="T483" s="139">
        <f>S483*H483</f>
        <v>47.439</v>
      </c>
      <c r="AR483" s="140" t="s">
        <v>232</v>
      </c>
      <c r="AT483" s="140" t="s">
        <v>227</v>
      </c>
      <c r="AU483" s="140" t="s">
        <v>233</v>
      </c>
      <c r="AY483" s="18" t="s">
        <v>223</v>
      </c>
      <c r="BE483" s="141">
        <f>IF(N483="základní",J483,0)</f>
        <v>0</v>
      </c>
      <c r="BF483" s="141">
        <f>IF(N483="snížená",J483,0)</f>
        <v>0</v>
      </c>
      <c r="BG483" s="141">
        <f>IF(N483="zákl. přenesená",J483,0)</f>
        <v>0</v>
      </c>
      <c r="BH483" s="141">
        <f>IF(N483="sníž. přenesená",J483,0)</f>
        <v>0</v>
      </c>
      <c r="BI483" s="141">
        <f>IF(N483="nulová",J483,0)</f>
        <v>0</v>
      </c>
      <c r="BJ483" s="18" t="s">
        <v>84</v>
      </c>
      <c r="BK483" s="141">
        <f>ROUND(I483*H483,2)</f>
        <v>0</v>
      </c>
      <c r="BL483" s="18" t="s">
        <v>232</v>
      </c>
      <c r="BM483" s="140" t="s">
        <v>1494</v>
      </c>
    </row>
    <row r="484" spans="2:65" s="1" customFormat="1" ht="11.25">
      <c r="B484" s="34"/>
      <c r="D484" s="163" t="s">
        <v>274</v>
      </c>
      <c r="F484" s="164" t="s">
        <v>1495</v>
      </c>
      <c r="I484" s="165"/>
      <c r="L484" s="34"/>
      <c r="M484" s="166"/>
      <c r="T484" s="55"/>
      <c r="AT484" s="18" t="s">
        <v>274</v>
      </c>
      <c r="AU484" s="18" t="s">
        <v>233</v>
      </c>
    </row>
    <row r="485" spans="2:65" s="13" customFormat="1" ht="11.25">
      <c r="B485" s="149"/>
      <c r="D485" s="143" t="s">
        <v>249</v>
      </c>
      <c r="E485" s="150" t="s">
        <v>19</v>
      </c>
      <c r="F485" s="151" t="s">
        <v>1496</v>
      </c>
      <c r="H485" s="152">
        <v>63</v>
      </c>
      <c r="I485" s="153"/>
      <c r="L485" s="149"/>
      <c r="M485" s="154"/>
      <c r="T485" s="155"/>
      <c r="AT485" s="150" t="s">
        <v>249</v>
      </c>
      <c r="AU485" s="150" t="s">
        <v>233</v>
      </c>
      <c r="AV485" s="13" t="s">
        <v>87</v>
      </c>
      <c r="AW485" s="13" t="s">
        <v>37</v>
      </c>
      <c r="AX485" s="13" t="s">
        <v>84</v>
      </c>
      <c r="AY485" s="150" t="s">
        <v>223</v>
      </c>
    </row>
    <row r="486" spans="2:65" s="1" customFormat="1" ht="62.65" customHeight="1">
      <c r="B486" s="34"/>
      <c r="C486" s="129" t="s">
        <v>792</v>
      </c>
      <c r="D486" s="129" t="s">
        <v>227</v>
      </c>
      <c r="E486" s="130" t="s">
        <v>999</v>
      </c>
      <c r="F486" s="131" t="s">
        <v>1000</v>
      </c>
      <c r="G486" s="132" t="s">
        <v>563</v>
      </c>
      <c r="H486" s="133">
        <v>76</v>
      </c>
      <c r="I486" s="134"/>
      <c r="J486" s="135">
        <f>ROUND(I486*H486,2)</f>
        <v>0</v>
      </c>
      <c r="K486" s="131" t="s">
        <v>272</v>
      </c>
      <c r="L486" s="34"/>
      <c r="M486" s="136" t="s">
        <v>19</v>
      </c>
      <c r="N486" s="137" t="s">
        <v>47</v>
      </c>
      <c r="P486" s="138">
        <f>O486*H486</f>
        <v>0</v>
      </c>
      <c r="Q486" s="138">
        <v>0</v>
      </c>
      <c r="R486" s="138">
        <f>Q486*H486</f>
        <v>0</v>
      </c>
      <c r="S486" s="138">
        <v>0.35</v>
      </c>
      <c r="T486" s="139">
        <f>S486*H486</f>
        <v>26.599999999999998</v>
      </c>
      <c r="AR486" s="140" t="s">
        <v>232</v>
      </c>
      <c r="AT486" s="140" t="s">
        <v>227</v>
      </c>
      <c r="AU486" s="140" t="s">
        <v>233</v>
      </c>
      <c r="AY486" s="18" t="s">
        <v>223</v>
      </c>
      <c r="BE486" s="141">
        <f>IF(N486="základní",J486,0)</f>
        <v>0</v>
      </c>
      <c r="BF486" s="141">
        <f>IF(N486="snížená",J486,0)</f>
        <v>0</v>
      </c>
      <c r="BG486" s="141">
        <f>IF(N486="zákl. přenesená",J486,0)</f>
        <v>0</v>
      </c>
      <c r="BH486" s="141">
        <f>IF(N486="sníž. přenesená",J486,0)</f>
        <v>0</v>
      </c>
      <c r="BI486" s="141">
        <f>IF(N486="nulová",J486,0)</f>
        <v>0</v>
      </c>
      <c r="BJ486" s="18" t="s">
        <v>84</v>
      </c>
      <c r="BK486" s="141">
        <f>ROUND(I486*H486,2)</f>
        <v>0</v>
      </c>
      <c r="BL486" s="18" t="s">
        <v>232</v>
      </c>
      <c r="BM486" s="140" t="s">
        <v>1497</v>
      </c>
    </row>
    <row r="487" spans="2:65" s="1" customFormat="1" ht="11.25">
      <c r="B487" s="34"/>
      <c r="D487" s="163" t="s">
        <v>274</v>
      </c>
      <c r="F487" s="164" t="s">
        <v>1002</v>
      </c>
      <c r="I487" s="165"/>
      <c r="L487" s="34"/>
      <c r="M487" s="166"/>
      <c r="T487" s="55"/>
      <c r="AT487" s="18" t="s">
        <v>274</v>
      </c>
      <c r="AU487" s="18" t="s">
        <v>233</v>
      </c>
    </row>
    <row r="488" spans="2:65" s="13" customFormat="1" ht="11.25">
      <c r="B488" s="149"/>
      <c r="D488" s="143" t="s">
        <v>249</v>
      </c>
      <c r="E488" s="150" t="s">
        <v>19</v>
      </c>
      <c r="F488" s="151" t="s">
        <v>1498</v>
      </c>
      <c r="H488" s="152">
        <v>76</v>
      </c>
      <c r="I488" s="153"/>
      <c r="L488" s="149"/>
      <c r="M488" s="154"/>
      <c r="T488" s="155"/>
      <c r="AT488" s="150" t="s">
        <v>249</v>
      </c>
      <c r="AU488" s="150" t="s">
        <v>233</v>
      </c>
      <c r="AV488" s="13" t="s">
        <v>87</v>
      </c>
      <c r="AW488" s="13" t="s">
        <v>37</v>
      </c>
      <c r="AX488" s="13" t="s">
        <v>84</v>
      </c>
      <c r="AY488" s="150" t="s">
        <v>223</v>
      </c>
    </row>
    <row r="489" spans="2:65" s="1" customFormat="1" ht="66.75" customHeight="1">
      <c r="B489" s="34"/>
      <c r="C489" s="129" t="s">
        <v>1499</v>
      </c>
      <c r="D489" s="129" t="s">
        <v>227</v>
      </c>
      <c r="E489" s="130" t="s">
        <v>1500</v>
      </c>
      <c r="F489" s="131" t="s">
        <v>1501</v>
      </c>
      <c r="G489" s="132" t="s">
        <v>271</v>
      </c>
      <c r="H489" s="133">
        <v>18</v>
      </c>
      <c r="I489" s="134"/>
      <c r="J489" s="135">
        <f>ROUND(I489*H489,2)</f>
        <v>0</v>
      </c>
      <c r="K489" s="131" t="s">
        <v>272</v>
      </c>
      <c r="L489" s="34"/>
      <c r="M489" s="136" t="s">
        <v>19</v>
      </c>
      <c r="N489" s="137" t="s">
        <v>47</v>
      </c>
      <c r="P489" s="138">
        <f>O489*H489</f>
        <v>0</v>
      </c>
      <c r="Q489" s="138">
        <v>0</v>
      </c>
      <c r="R489" s="138">
        <f>Q489*H489</f>
        <v>0</v>
      </c>
      <c r="S489" s="138">
        <v>0.32</v>
      </c>
      <c r="T489" s="139">
        <f>S489*H489</f>
        <v>5.76</v>
      </c>
      <c r="AR489" s="140" t="s">
        <v>232</v>
      </c>
      <c r="AT489" s="140" t="s">
        <v>227</v>
      </c>
      <c r="AU489" s="140" t="s">
        <v>233</v>
      </c>
      <c r="AY489" s="18" t="s">
        <v>223</v>
      </c>
      <c r="BE489" s="141">
        <f>IF(N489="základní",J489,0)</f>
        <v>0</v>
      </c>
      <c r="BF489" s="141">
        <f>IF(N489="snížená",J489,0)</f>
        <v>0</v>
      </c>
      <c r="BG489" s="141">
        <f>IF(N489="zákl. přenesená",J489,0)</f>
        <v>0</v>
      </c>
      <c r="BH489" s="141">
        <f>IF(N489="sníž. přenesená",J489,0)</f>
        <v>0</v>
      </c>
      <c r="BI489" s="141">
        <f>IF(N489="nulová",J489,0)</f>
        <v>0</v>
      </c>
      <c r="BJ489" s="18" t="s">
        <v>84</v>
      </c>
      <c r="BK489" s="141">
        <f>ROUND(I489*H489,2)</f>
        <v>0</v>
      </c>
      <c r="BL489" s="18" t="s">
        <v>232</v>
      </c>
      <c r="BM489" s="140" t="s">
        <v>1502</v>
      </c>
    </row>
    <row r="490" spans="2:65" s="1" customFormat="1" ht="11.25">
      <c r="B490" s="34"/>
      <c r="D490" s="163" t="s">
        <v>274</v>
      </c>
      <c r="F490" s="164" t="s">
        <v>1503</v>
      </c>
      <c r="I490" s="165"/>
      <c r="L490" s="34"/>
      <c r="M490" s="166"/>
      <c r="T490" s="55"/>
      <c r="AT490" s="18" t="s">
        <v>274</v>
      </c>
      <c r="AU490" s="18" t="s">
        <v>233</v>
      </c>
    </row>
    <row r="491" spans="2:65" s="13" customFormat="1" ht="11.25">
      <c r="B491" s="149"/>
      <c r="D491" s="143" t="s">
        <v>249</v>
      </c>
      <c r="E491" s="150" t="s">
        <v>19</v>
      </c>
      <c r="F491" s="151" t="s">
        <v>1504</v>
      </c>
      <c r="H491" s="152">
        <v>18</v>
      </c>
      <c r="I491" s="153"/>
      <c r="L491" s="149"/>
      <c r="M491" s="154"/>
      <c r="T491" s="155"/>
      <c r="AT491" s="150" t="s">
        <v>249</v>
      </c>
      <c r="AU491" s="150" t="s">
        <v>233</v>
      </c>
      <c r="AV491" s="13" t="s">
        <v>87</v>
      </c>
      <c r="AW491" s="13" t="s">
        <v>37</v>
      </c>
      <c r="AX491" s="13" t="s">
        <v>84</v>
      </c>
      <c r="AY491" s="150" t="s">
        <v>223</v>
      </c>
    </row>
    <row r="492" spans="2:65" s="1" customFormat="1" ht="37.9" customHeight="1">
      <c r="B492" s="34"/>
      <c r="C492" s="129" t="s">
        <v>1505</v>
      </c>
      <c r="D492" s="129" t="s">
        <v>227</v>
      </c>
      <c r="E492" s="130" t="s">
        <v>1506</v>
      </c>
      <c r="F492" s="131" t="s">
        <v>1507</v>
      </c>
      <c r="G492" s="132" t="s">
        <v>247</v>
      </c>
      <c r="H492" s="133">
        <v>3.72</v>
      </c>
      <c r="I492" s="134"/>
      <c r="J492" s="135">
        <f>ROUND(I492*H492,2)</f>
        <v>0</v>
      </c>
      <c r="K492" s="131" t="s">
        <v>272</v>
      </c>
      <c r="L492" s="34"/>
      <c r="M492" s="136" t="s">
        <v>19</v>
      </c>
      <c r="N492" s="137" t="s">
        <v>47</v>
      </c>
      <c r="P492" s="138">
        <f>O492*H492</f>
        <v>0</v>
      </c>
      <c r="Q492" s="138">
        <v>0</v>
      </c>
      <c r="R492" s="138">
        <f>Q492*H492</f>
        <v>0</v>
      </c>
      <c r="S492" s="138">
        <v>1.175</v>
      </c>
      <c r="T492" s="139">
        <f>S492*H492</f>
        <v>4.3710000000000004</v>
      </c>
      <c r="AR492" s="140" t="s">
        <v>232</v>
      </c>
      <c r="AT492" s="140" t="s">
        <v>227</v>
      </c>
      <c r="AU492" s="140" t="s">
        <v>233</v>
      </c>
      <c r="AY492" s="18" t="s">
        <v>223</v>
      </c>
      <c r="BE492" s="141">
        <f>IF(N492="základní",J492,0)</f>
        <v>0</v>
      </c>
      <c r="BF492" s="141">
        <f>IF(N492="snížená",J492,0)</f>
        <v>0</v>
      </c>
      <c r="BG492" s="141">
        <f>IF(N492="zákl. přenesená",J492,0)</f>
        <v>0</v>
      </c>
      <c r="BH492" s="141">
        <f>IF(N492="sníž. přenesená",J492,0)</f>
        <v>0</v>
      </c>
      <c r="BI492" s="141">
        <f>IF(N492="nulová",J492,0)</f>
        <v>0</v>
      </c>
      <c r="BJ492" s="18" t="s">
        <v>84</v>
      </c>
      <c r="BK492" s="141">
        <f>ROUND(I492*H492,2)</f>
        <v>0</v>
      </c>
      <c r="BL492" s="18" t="s">
        <v>232</v>
      </c>
      <c r="BM492" s="140" t="s">
        <v>1508</v>
      </c>
    </row>
    <row r="493" spans="2:65" s="1" customFormat="1" ht="11.25">
      <c r="B493" s="34"/>
      <c r="D493" s="163" t="s">
        <v>274</v>
      </c>
      <c r="F493" s="164" t="s">
        <v>1509</v>
      </c>
      <c r="I493" s="165"/>
      <c r="L493" s="34"/>
      <c r="M493" s="166"/>
      <c r="T493" s="55"/>
      <c r="AT493" s="18" t="s">
        <v>274</v>
      </c>
      <c r="AU493" s="18" t="s">
        <v>233</v>
      </c>
    </row>
    <row r="494" spans="2:65" s="13" customFormat="1" ht="11.25">
      <c r="B494" s="149"/>
      <c r="D494" s="143" t="s">
        <v>249</v>
      </c>
      <c r="E494" s="150" t="s">
        <v>19</v>
      </c>
      <c r="F494" s="151" t="s">
        <v>1510</v>
      </c>
      <c r="H494" s="152">
        <v>3.72</v>
      </c>
      <c r="I494" s="153"/>
      <c r="L494" s="149"/>
      <c r="M494" s="154"/>
      <c r="T494" s="155"/>
      <c r="AT494" s="150" t="s">
        <v>249</v>
      </c>
      <c r="AU494" s="150" t="s">
        <v>233</v>
      </c>
      <c r="AV494" s="13" t="s">
        <v>87</v>
      </c>
      <c r="AW494" s="13" t="s">
        <v>37</v>
      </c>
      <c r="AX494" s="13" t="s">
        <v>84</v>
      </c>
      <c r="AY494" s="150" t="s">
        <v>223</v>
      </c>
    </row>
    <row r="495" spans="2:65" s="1" customFormat="1" ht="44.25" customHeight="1">
      <c r="B495" s="34"/>
      <c r="C495" s="129" t="s">
        <v>1511</v>
      </c>
      <c r="D495" s="129" t="s">
        <v>227</v>
      </c>
      <c r="E495" s="130" t="s">
        <v>1512</v>
      </c>
      <c r="F495" s="131" t="s">
        <v>1513</v>
      </c>
      <c r="G495" s="132" t="s">
        <v>247</v>
      </c>
      <c r="H495" s="133">
        <v>0.89600000000000002</v>
      </c>
      <c r="I495" s="134"/>
      <c r="J495" s="135">
        <f>ROUND(I495*H495,2)</f>
        <v>0</v>
      </c>
      <c r="K495" s="131" t="s">
        <v>272</v>
      </c>
      <c r="L495" s="34"/>
      <c r="M495" s="136" t="s">
        <v>19</v>
      </c>
      <c r="N495" s="137" t="s">
        <v>47</v>
      </c>
      <c r="P495" s="138">
        <f>O495*H495</f>
        <v>0</v>
      </c>
      <c r="Q495" s="138">
        <v>0</v>
      </c>
      <c r="R495" s="138">
        <f>Q495*H495</f>
        <v>0</v>
      </c>
      <c r="S495" s="138">
        <v>1.8</v>
      </c>
      <c r="T495" s="139">
        <f>S495*H495</f>
        <v>1.6128</v>
      </c>
      <c r="AR495" s="140" t="s">
        <v>232</v>
      </c>
      <c r="AT495" s="140" t="s">
        <v>227</v>
      </c>
      <c r="AU495" s="140" t="s">
        <v>233</v>
      </c>
      <c r="AY495" s="18" t="s">
        <v>223</v>
      </c>
      <c r="BE495" s="141">
        <f>IF(N495="základní",J495,0)</f>
        <v>0</v>
      </c>
      <c r="BF495" s="141">
        <f>IF(N495="snížená",J495,0)</f>
        <v>0</v>
      </c>
      <c r="BG495" s="141">
        <f>IF(N495="zákl. přenesená",J495,0)</f>
        <v>0</v>
      </c>
      <c r="BH495" s="141">
        <f>IF(N495="sníž. přenesená",J495,0)</f>
        <v>0</v>
      </c>
      <c r="BI495" s="141">
        <f>IF(N495="nulová",J495,0)</f>
        <v>0</v>
      </c>
      <c r="BJ495" s="18" t="s">
        <v>84</v>
      </c>
      <c r="BK495" s="141">
        <f>ROUND(I495*H495,2)</f>
        <v>0</v>
      </c>
      <c r="BL495" s="18" t="s">
        <v>232</v>
      </c>
      <c r="BM495" s="140" t="s">
        <v>1514</v>
      </c>
    </row>
    <row r="496" spans="2:65" s="1" customFormat="1" ht="11.25">
      <c r="B496" s="34"/>
      <c r="D496" s="163" t="s">
        <v>274</v>
      </c>
      <c r="F496" s="164" t="s">
        <v>1515</v>
      </c>
      <c r="I496" s="165"/>
      <c r="L496" s="34"/>
      <c r="M496" s="166"/>
      <c r="T496" s="55"/>
      <c r="AT496" s="18" t="s">
        <v>274</v>
      </c>
      <c r="AU496" s="18" t="s">
        <v>233</v>
      </c>
    </row>
    <row r="497" spans="2:65" s="13" customFormat="1" ht="11.25">
      <c r="B497" s="149"/>
      <c r="D497" s="143" t="s">
        <v>249</v>
      </c>
      <c r="E497" s="150" t="s">
        <v>19</v>
      </c>
      <c r="F497" s="151" t="s">
        <v>1516</v>
      </c>
      <c r="H497" s="152">
        <v>0.89600000000000002</v>
      </c>
      <c r="I497" s="153"/>
      <c r="L497" s="149"/>
      <c r="M497" s="154"/>
      <c r="T497" s="155"/>
      <c r="AT497" s="150" t="s">
        <v>249</v>
      </c>
      <c r="AU497" s="150" t="s">
        <v>233</v>
      </c>
      <c r="AV497" s="13" t="s">
        <v>87</v>
      </c>
      <c r="AW497" s="13" t="s">
        <v>37</v>
      </c>
      <c r="AX497" s="13" t="s">
        <v>84</v>
      </c>
      <c r="AY497" s="150" t="s">
        <v>223</v>
      </c>
    </row>
    <row r="498" spans="2:65" s="1" customFormat="1" ht="33" customHeight="1">
      <c r="B498" s="34"/>
      <c r="C498" s="129" t="s">
        <v>1517</v>
      </c>
      <c r="D498" s="129" t="s">
        <v>227</v>
      </c>
      <c r="E498" s="130" t="s">
        <v>1518</v>
      </c>
      <c r="F498" s="131" t="s">
        <v>1519</v>
      </c>
      <c r="G498" s="132" t="s">
        <v>247</v>
      </c>
      <c r="H498" s="133">
        <v>0.89600000000000002</v>
      </c>
      <c r="I498" s="134"/>
      <c r="J498" s="135">
        <f>ROUND(I498*H498,2)</f>
        <v>0</v>
      </c>
      <c r="K498" s="131" t="s">
        <v>272</v>
      </c>
      <c r="L498" s="34"/>
      <c r="M498" s="136" t="s">
        <v>19</v>
      </c>
      <c r="N498" s="137" t="s">
        <v>47</v>
      </c>
      <c r="P498" s="138">
        <f>O498*H498</f>
        <v>0</v>
      </c>
      <c r="Q498" s="138">
        <v>0</v>
      </c>
      <c r="R498" s="138">
        <f>Q498*H498</f>
        <v>0</v>
      </c>
      <c r="S498" s="138">
        <v>0</v>
      </c>
      <c r="T498" s="139">
        <f>S498*H498</f>
        <v>0</v>
      </c>
      <c r="AR498" s="140" t="s">
        <v>232</v>
      </c>
      <c r="AT498" s="140" t="s">
        <v>227</v>
      </c>
      <c r="AU498" s="140" t="s">
        <v>233</v>
      </c>
      <c r="AY498" s="18" t="s">
        <v>223</v>
      </c>
      <c r="BE498" s="141">
        <f>IF(N498="základní",J498,0)</f>
        <v>0</v>
      </c>
      <c r="BF498" s="141">
        <f>IF(N498="snížená",J498,0)</f>
        <v>0</v>
      </c>
      <c r="BG498" s="141">
        <f>IF(N498="zákl. přenesená",J498,0)</f>
        <v>0</v>
      </c>
      <c r="BH498" s="141">
        <f>IF(N498="sníž. přenesená",J498,0)</f>
        <v>0</v>
      </c>
      <c r="BI498" s="141">
        <f>IF(N498="nulová",J498,0)</f>
        <v>0</v>
      </c>
      <c r="BJ498" s="18" t="s">
        <v>84</v>
      </c>
      <c r="BK498" s="141">
        <f>ROUND(I498*H498,2)</f>
        <v>0</v>
      </c>
      <c r="BL498" s="18" t="s">
        <v>232</v>
      </c>
      <c r="BM498" s="140" t="s">
        <v>1520</v>
      </c>
    </row>
    <row r="499" spans="2:65" s="1" customFormat="1" ht="11.25">
      <c r="B499" s="34"/>
      <c r="D499" s="163" t="s">
        <v>274</v>
      </c>
      <c r="F499" s="164" t="s">
        <v>1521</v>
      </c>
      <c r="I499" s="165"/>
      <c r="L499" s="34"/>
      <c r="M499" s="166"/>
      <c r="T499" s="55"/>
      <c r="AT499" s="18" t="s">
        <v>274</v>
      </c>
      <c r="AU499" s="18" t="s">
        <v>233</v>
      </c>
    </row>
    <row r="500" spans="2:65" s="13" customFormat="1" ht="11.25">
      <c r="B500" s="149"/>
      <c r="D500" s="143" t="s">
        <v>249</v>
      </c>
      <c r="E500" s="150" t="s">
        <v>19</v>
      </c>
      <c r="F500" s="151" t="s">
        <v>1516</v>
      </c>
      <c r="H500" s="152">
        <v>0.89600000000000002</v>
      </c>
      <c r="I500" s="153"/>
      <c r="L500" s="149"/>
      <c r="M500" s="154"/>
      <c r="T500" s="155"/>
      <c r="AT500" s="150" t="s">
        <v>249</v>
      </c>
      <c r="AU500" s="150" t="s">
        <v>233</v>
      </c>
      <c r="AV500" s="13" t="s">
        <v>87</v>
      </c>
      <c r="AW500" s="13" t="s">
        <v>37</v>
      </c>
      <c r="AX500" s="13" t="s">
        <v>84</v>
      </c>
      <c r="AY500" s="150" t="s">
        <v>223</v>
      </c>
    </row>
    <row r="501" spans="2:65" s="1" customFormat="1" ht="24.2" customHeight="1">
      <c r="B501" s="34"/>
      <c r="C501" s="129" t="s">
        <v>1522</v>
      </c>
      <c r="D501" s="129" t="s">
        <v>227</v>
      </c>
      <c r="E501" s="130" t="s">
        <v>1523</v>
      </c>
      <c r="F501" s="131" t="s">
        <v>1524</v>
      </c>
      <c r="G501" s="132" t="s">
        <v>247</v>
      </c>
      <c r="H501" s="133">
        <v>2.72</v>
      </c>
      <c r="I501" s="134"/>
      <c r="J501" s="135">
        <f>ROUND(I501*H501,2)</f>
        <v>0</v>
      </c>
      <c r="K501" s="131" t="s">
        <v>272</v>
      </c>
      <c r="L501" s="34"/>
      <c r="M501" s="136" t="s">
        <v>19</v>
      </c>
      <c r="N501" s="137" t="s">
        <v>47</v>
      </c>
      <c r="P501" s="138">
        <f>O501*H501</f>
        <v>0</v>
      </c>
      <c r="Q501" s="138">
        <v>0</v>
      </c>
      <c r="R501" s="138">
        <f>Q501*H501</f>
        <v>0</v>
      </c>
      <c r="S501" s="138">
        <v>2.2000000000000002</v>
      </c>
      <c r="T501" s="139">
        <f>S501*H501</f>
        <v>5.9840000000000009</v>
      </c>
      <c r="AR501" s="140" t="s">
        <v>232</v>
      </c>
      <c r="AT501" s="140" t="s">
        <v>227</v>
      </c>
      <c r="AU501" s="140" t="s">
        <v>233</v>
      </c>
      <c r="AY501" s="18" t="s">
        <v>223</v>
      </c>
      <c r="BE501" s="141">
        <f>IF(N501="základní",J501,0)</f>
        <v>0</v>
      </c>
      <c r="BF501" s="141">
        <f>IF(N501="snížená",J501,0)</f>
        <v>0</v>
      </c>
      <c r="BG501" s="141">
        <f>IF(N501="zákl. přenesená",J501,0)</f>
        <v>0</v>
      </c>
      <c r="BH501" s="141">
        <f>IF(N501="sníž. přenesená",J501,0)</f>
        <v>0</v>
      </c>
      <c r="BI501" s="141">
        <f>IF(N501="nulová",J501,0)</f>
        <v>0</v>
      </c>
      <c r="BJ501" s="18" t="s">
        <v>84</v>
      </c>
      <c r="BK501" s="141">
        <f>ROUND(I501*H501,2)</f>
        <v>0</v>
      </c>
      <c r="BL501" s="18" t="s">
        <v>232</v>
      </c>
      <c r="BM501" s="140" t="s">
        <v>1525</v>
      </c>
    </row>
    <row r="502" spans="2:65" s="1" customFormat="1" ht="11.25">
      <c r="B502" s="34"/>
      <c r="D502" s="163" t="s">
        <v>274</v>
      </c>
      <c r="F502" s="164" t="s">
        <v>1526</v>
      </c>
      <c r="I502" s="165"/>
      <c r="L502" s="34"/>
      <c r="M502" s="166"/>
      <c r="T502" s="55"/>
      <c r="AT502" s="18" t="s">
        <v>274</v>
      </c>
      <c r="AU502" s="18" t="s">
        <v>233</v>
      </c>
    </row>
    <row r="503" spans="2:65" s="13" customFormat="1" ht="11.25">
      <c r="B503" s="149"/>
      <c r="D503" s="143" t="s">
        <v>249</v>
      </c>
      <c r="E503" s="150" t="s">
        <v>19</v>
      </c>
      <c r="F503" s="151" t="s">
        <v>1527</v>
      </c>
      <c r="H503" s="152">
        <v>2.72</v>
      </c>
      <c r="I503" s="153"/>
      <c r="L503" s="149"/>
      <c r="M503" s="154"/>
      <c r="T503" s="155"/>
      <c r="AT503" s="150" t="s">
        <v>249</v>
      </c>
      <c r="AU503" s="150" t="s">
        <v>233</v>
      </c>
      <c r="AV503" s="13" t="s">
        <v>87</v>
      </c>
      <c r="AW503" s="13" t="s">
        <v>37</v>
      </c>
      <c r="AX503" s="13" t="s">
        <v>84</v>
      </c>
      <c r="AY503" s="150" t="s">
        <v>223</v>
      </c>
    </row>
    <row r="504" spans="2:65" s="1" customFormat="1" ht="16.5" customHeight="1">
      <c r="B504" s="34"/>
      <c r="C504" s="129" t="s">
        <v>1528</v>
      </c>
      <c r="D504" s="129" t="s">
        <v>227</v>
      </c>
      <c r="E504" s="130" t="s">
        <v>1529</v>
      </c>
      <c r="F504" s="131" t="s">
        <v>1530</v>
      </c>
      <c r="G504" s="132" t="s">
        <v>247</v>
      </c>
      <c r="H504" s="133">
        <v>8.16</v>
      </c>
      <c r="I504" s="134"/>
      <c r="J504" s="135">
        <f>ROUND(I504*H504,2)</f>
        <v>0</v>
      </c>
      <c r="K504" s="131" t="s">
        <v>272</v>
      </c>
      <c r="L504" s="34"/>
      <c r="M504" s="136" t="s">
        <v>19</v>
      </c>
      <c r="N504" s="137" t="s">
        <v>47</v>
      </c>
      <c r="P504" s="138">
        <f>O504*H504</f>
        <v>0</v>
      </c>
      <c r="Q504" s="138">
        <v>0</v>
      </c>
      <c r="R504" s="138">
        <f>Q504*H504</f>
        <v>0</v>
      </c>
      <c r="S504" s="138">
        <v>2</v>
      </c>
      <c r="T504" s="139">
        <f>S504*H504</f>
        <v>16.32</v>
      </c>
      <c r="AR504" s="140" t="s">
        <v>232</v>
      </c>
      <c r="AT504" s="140" t="s">
        <v>227</v>
      </c>
      <c r="AU504" s="140" t="s">
        <v>233</v>
      </c>
      <c r="AY504" s="18" t="s">
        <v>223</v>
      </c>
      <c r="BE504" s="141">
        <f>IF(N504="základní",J504,0)</f>
        <v>0</v>
      </c>
      <c r="BF504" s="141">
        <f>IF(N504="snížená",J504,0)</f>
        <v>0</v>
      </c>
      <c r="BG504" s="141">
        <f>IF(N504="zákl. přenesená",J504,0)</f>
        <v>0</v>
      </c>
      <c r="BH504" s="141">
        <f>IF(N504="sníž. přenesená",J504,0)</f>
        <v>0</v>
      </c>
      <c r="BI504" s="141">
        <f>IF(N504="nulová",J504,0)</f>
        <v>0</v>
      </c>
      <c r="BJ504" s="18" t="s">
        <v>84</v>
      </c>
      <c r="BK504" s="141">
        <f>ROUND(I504*H504,2)</f>
        <v>0</v>
      </c>
      <c r="BL504" s="18" t="s">
        <v>232</v>
      </c>
      <c r="BM504" s="140" t="s">
        <v>1531</v>
      </c>
    </row>
    <row r="505" spans="2:65" s="1" customFormat="1" ht="11.25">
      <c r="B505" s="34"/>
      <c r="D505" s="163" t="s">
        <v>274</v>
      </c>
      <c r="F505" s="164" t="s">
        <v>1532</v>
      </c>
      <c r="I505" s="165"/>
      <c r="L505" s="34"/>
      <c r="M505" s="166"/>
      <c r="T505" s="55"/>
      <c r="AT505" s="18" t="s">
        <v>274</v>
      </c>
      <c r="AU505" s="18" t="s">
        <v>233</v>
      </c>
    </row>
    <row r="506" spans="2:65" s="13" customFormat="1" ht="11.25">
      <c r="B506" s="149"/>
      <c r="D506" s="143" t="s">
        <v>249</v>
      </c>
      <c r="E506" s="150" t="s">
        <v>19</v>
      </c>
      <c r="F506" s="151" t="s">
        <v>1533</v>
      </c>
      <c r="H506" s="152">
        <v>8.16</v>
      </c>
      <c r="I506" s="153"/>
      <c r="L506" s="149"/>
      <c r="M506" s="154"/>
      <c r="T506" s="155"/>
      <c r="AT506" s="150" t="s">
        <v>249</v>
      </c>
      <c r="AU506" s="150" t="s">
        <v>233</v>
      </c>
      <c r="AV506" s="13" t="s">
        <v>87</v>
      </c>
      <c r="AW506" s="13" t="s">
        <v>37</v>
      </c>
      <c r="AX506" s="13" t="s">
        <v>84</v>
      </c>
      <c r="AY506" s="150" t="s">
        <v>223</v>
      </c>
    </row>
    <row r="507" spans="2:65" s="1" customFormat="1" ht="24.2" customHeight="1">
      <c r="B507" s="34"/>
      <c r="C507" s="129" t="s">
        <v>1534</v>
      </c>
      <c r="D507" s="129" t="s">
        <v>227</v>
      </c>
      <c r="E507" s="130" t="s">
        <v>1535</v>
      </c>
      <c r="F507" s="131" t="s">
        <v>1536</v>
      </c>
      <c r="G507" s="132" t="s">
        <v>230</v>
      </c>
      <c r="H507" s="133">
        <v>1</v>
      </c>
      <c r="I507" s="134"/>
      <c r="J507" s="135">
        <f>ROUND(I507*H507,2)</f>
        <v>0</v>
      </c>
      <c r="K507" s="131" t="s">
        <v>272</v>
      </c>
      <c r="L507" s="34"/>
      <c r="M507" s="136" t="s">
        <v>19</v>
      </c>
      <c r="N507" s="137" t="s">
        <v>47</v>
      </c>
      <c r="P507" s="138">
        <f>O507*H507</f>
        <v>0</v>
      </c>
      <c r="Q507" s="138">
        <v>0</v>
      </c>
      <c r="R507" s="138">
        <f>Q507*H507</f>
        <v>0</v>
      </c>
      <c r="S507" s="138">
        <v>0.192</v>
      </c>
      <c r="T507" s="139">
        <f>S507*H507</f>
        <v>0.192</v>
      </c>
      <c r="AR507" s="140" t="s">
        <v>232</v>
      </c>
      <c r="AT507" s="140" t="s">
        <v>227</v>
      </c>
      <c r="AU507" s="140" t="s">
        <v>233</v>
      </c>
      <c r="AY507" s="18" t="s">
        <v>223</v>
      </c>
      <c r="BE507" s="141">
        <f>IF(N507="základní",J507,0)</f>
        <v>0</v>
      </c>
      <c r="BF507" s="141">
        <f>IF(N507="snížená",J507,0)</f>
        <v>0</v>
      </c>
      <c r="BG507" s="141">
        <f>IF(N507="zákl. přenesená",J507,0)</f>
        <v>0</v>
      </c>
      <c r="BH507" s="141">
        <f>IF(N507="sníž. přenesená",J507,0)</f>
        <v>0</v>
      </c>
      <c r="BI507" s="141">
        <f>IF(N507="nulová",J507,0)</f>
        <v>0</v>
      </c>
      <c r="BJ507" s="18" t="s">
        <v>84</v>
      </c>
      <c r="BK507" s="141">
        <f>ROUND(I507*H507,2)</f>
        <v>0</v>
      </c>
      <c r="BL507" s="18" t="s">
        <v>232</v>
      </c>
      <c r="BM507" s="140" t="s">
        <v>1537</v>
      </c>
    </row>
    <row r="508" spans="2:65" s="1" customFormat="1" ht="11.25">
      <c r="B508" s="34"/>
      <c r="D508" s="163" t="s">
        <v>274</v>
      </c>
      <c r="F508" s="164" t="s">
        <v>1538</v>
      </c>
      <c r="I508" s="165"/>
      <c r="L508" s="34"/>
      <c r="M508" s="166"/>
      <c r="T508" s="55"/>
      <c r="AT508" s="18" t="s">
        <v>274</v>
      </c>
      <c r="AU508" s="18" t="s">
        <v>233</v>
      </c>
    </row>
    <row r="509" spans="2:65" s="1" customFormat="1" ht="136.5">
      <c r="B509" s="34"/>
      <c r="D509" s="143" t="s">
        <v>1024</v>
      </c>
      <c r="F509" s="187" t="s">
        <v>1539</v>
      </c>
      <c r="I509" s="165"/>
      <c r="L509" s="34"/>
      <c r="M509" s="166"/>
      <c r="T509" s="55"/>
      <c r="AT509" s="18" t="s">
        <v>1024</v>
      </c>
      <c r="AU509" s="18" t="s">
        <v>233</v>
      </c>
    </row>
    <row r="510" spans="2:65" s="13" customFormat="1" ht="11.25">
      <c r="B510" s="149"/>
      <c r="D510" s="143" t="s">
        <v>249</v>
      </c>
      <c r="E510" s="150" t="s">
        <v>19</v>
      </c>
      <c r="F510" s="151" t="s">
        <v>1540</v>
      </c>
      <c r="H510" s="152">
        <v>1</v>
      </c>
      <c r="I510" s="153"/>
      <c r="L510" s="149"/>
      <c r="M510" s="154"/>
      <c r="T510" s="155"/>
      <c r="AT510" s="150" t="s">
        <v>249</v>
      </c>
      <c r="AU510" s="150" t="s">
        <v>233</v>
      </c>
      <c r="AV510" s="13" t="s">
        <v>87</v>
      </c>
      <c r="AW510" s="13" t="s">
        <v>37</v>
      </c>
      <c r="AX510" s="13" t="s">
        <v>84</v>
      </c>
      <c r="AY510" s="150" t="s">
        <v>223</v>
      </c>
    </row>
    <row r="511" spans="2:65" s="1" customFormat="1" ht="33" customHeight="1">
      <c r="B511" s="34"/>
      <c r="C511" s="129" t="s">
        <v>758</v>
      </c>
      <c r="D511" s="129" t="s">
        <v>227</v>
      </c>
      <c r="E511" s="130" t="s">
        <v>1541</v>
      </c>
      <c r="F511" s="131" t="s">
        <v>1542</v>
      </c>
      <c r="G511" s="132" t="s">
        <v>230</v>
      </c>
      <c r="H511" s="133">
        <v>1</v>
      </c>
      <c r="I511" s="134"/>
      <c r="J511" s="135">
        <f>ROUND(I511*H511,2)</f>
        <v>0</v>
      </c>
      <c r="K511" s="131" t="s">
        <v>272</v>
      </c>
      <c r="L511" s="34"/>
      <c r="M511" s="136" t="s">
        <v>19</v>
      </c>
      <c r="N511" s="137" t="s">
        <v>47</v>
      </c>
      <c r="P511" s="138">
        <f>O511*H511</f>
        <v>0</v>
      </c>
      <c r="Q511" s="138">
        <v>0</v>
      </c>
      <c r="R511" s="138">
        <f>Q511*H511</f>
        <v>0</v>
      </c>
      <c r="S511" s="138">
        <v>0.16500000000000001</v>
      </c>
      <c r="T511" s="139">
        <f>S511*H511</f>
        <v>0.16500000000000001</v>
      </c>
      <c r="AR511" s="140" t="s">
        <v>232</v>
      </c>
      <c r="AT511" s="140" t="s">
        <v>227</v>
      </c>
      <c r="AU511" s="140" t="s">
        <v>233</v>
      </c>
      <c r="AY511" s="18" t="s">
        <v>223</v>
      </c>
      <c r="BE511" s="141">
        <f>IF(N511="základní",J511,0)</f>
        <v>0</v>
      </c>
      <c r="BF511" s="141">
        <f>IF(N511="snížená",J511,0)</f>
        <v>0</v>
      </c>
      <c r="BG511" s="141">
        <f>IF(N511="zákl. přenesená",J511,0)</f>
        <v>0</v>
      </c>
      <c r="BH511" s="141">
        <f>IF(N511="sníž. přenesená",J511,0)</f>
        <v>0</v>
      </c>
      <c r="BI511" s="141">
        <f>IF(N511="nulová",J511,0)</f>
        <v>0</v>
      </c>
      <c r="BJ511" s="18" t="s">
        <v>84</v>
      </c>
      <c r="BK511" s="141">
        <f>ROUND(I511*H511,2)</f>
        <v>0</v>
      </c>
      <c r="BL511" s="18" t="s">
        <v>232</v>
      </c>
      <c r="BM511" s="140" t="s">
        <v>1543</v>
      </c>
    </row>
    <row r="512" spans="2:65" s="1" customFormat="1" ht="11.25">
      <c r="B512" s="34"/>
      <c r="D512" s="163" t="s">
        <v>274</v>
      </c>
      <c r="F512" s="164" t="s">
        <v>1544</v>
      </c>
      <c r="I512" s="165"/>
      <c r="L512" s="34"/>
      <c r="M512" s="166"/>
      <c r="T512" s="55"/>
      <c r="AT512" s="18" t="s">
        <v>274</v>
      </c>
      <c r="AU512" s="18" t="s">
        <v>233</v>
      </c>
    </row>
    <row r="513" spans="2:65" s="1" customFormat="1" ht="136.5">
      <c r="B513" s="34"/>
      <c r="D513" s="143" t="s">
        <v>1024</v>
      </c>
      <c r="F513" s="187" t="s">
        <v>1539</v>
      </c>
      <c r="I513" s="165"/>
      <c r="L513" s="34"/>
      <c r="M513" s="166"/>
      <c r="T513" s="55"/>
      <c r="AT513" s="18" t="s">
        <v>1024</v>
      </c>
      <c r="AU513" s="18" t="s">
        <v>233</v>
      </c>
    </row>
    <row r="514" spans="2:65" s="13" customFormat="1" ht="11.25">
      <c r="B514" s="149"/>
      <c r="D514" s="143" t="s">
        <v>249</v>
      </c>
      <c r="E514" s="150" t="s">
        <v>19</v>
      </c>
      <c r="F514" s="151" t="s">
        <v>1540</v>
      </c>
      <c r="H514" s="152">
        <v>1</v>
      </c>
      <c r="I514" s="153"/>
      <c r="L514" s="149"/>
      <c r="M514" s="154"/>
      <c r="T514" s="155"/>
      <c r="AT514" s="150" t="s">
        <v>249</v>
      </c>
      <c r="AU514" s="150" t="s">
        <v>233</v>
      </c>
      <c r="AV514" s="13" t="s">
        <v>87</v>
      </c>
      <c r="AW514" s="13" t="s">
        <v>37</v>
      </c>
      <c r="AX514" s="13" t="s">
        <v>84</v>
      </c>
      <c r="AY514" s="150" t="s">
        <v>223</v>
      </c>
    </row>
    <row r="515" spans="2:65" s="1" customFormat="1" ht="33" customHeight="1">
      <c r="B515" s="34"/>
      <c r="C515" s="129" t="s">
        <v>1545</v>
      </c>
      <c r="D515" s="129" t="s">
        <v>227</v>
      </c>
      <c r="E515" s="130" t="s">
        <v>1546</v>
      </c>
      <c r="F515" s="131" t="s">
        <v>1547</v>
      </c>
      <c r="G515" s="132" t="s">
        <v>230</v>
      </c>
      <c r="H515" s="133">
        <v>45</v>
      </c>
      <c r="I515" s="134"/>
      <c r="J515" s="135">
        <f>ROUND(I515*H515,2)</f>
        <v>0</v>
      </c>
      <c r="K515" s="131" t="s">
        <v>272</v>
      </c>
      <c r="L515" s="34"/>
      <c r="M515" s="136" t="s">
        <v>19</v>
      </c>
      <c r="N515" s="137" t="s">
        <v>47</v>
      </c>
      <c r="P515" s="138">
        <f>O515*H515</f>
        <v>0</v>
      </c>
      <c r="Q515" s="138">
        <v>0</v>
      </c>
      <c r="R515" s="138">
        <f>Q515*H515</f>
        <v>0</v>
      </c>
      <c r="S515" s="138">
        <v>0.16800000000000001</v>
      </c>
      <c r="T515" s="139">
        <f>S515*H515</f>
        <v>7.5600000000000005</v>
      </c>
      <c r="AR515" s="140" t="s">
        <v>232</v>
      </c>
      <c r="AT515" s="140" t="s">
        <v>227</v>
      </c>
      <c r="AU515" s="140" t="s">
        <v>233</v>
      </c>
      <c r="AY515" s="18" t="s">
        <v>223</v>
      </c>
      <c r="BE515" s="141">
        <f>IF(N515="základní",J515,0)</f>
        <v>0</v>
      </c>
      <c r="BF515" s="141">
        <f>IF(N515="snížená",J515,0)</f>
        <v>0</v>
      </c>
      <c r="BG515" s="141">
        <f>IF(N515="zákl. přenesená",J515,0)</f>
        <v>0</v>
      </c>
      <c r="BH515" s="141">
        <f>IF(N515="sníž. přenesená",J515,0)</f>
        <v>0</v>
      </c>
      <c r="BI515" s="141">
        <f>IF(N515="nulová",J515,0)</f>
        <v>0</v>
      </c>
      <c r="BJ515" s="18" t="s">
        <v>84</v>
      </c>
      <c r="BK515" s="141">
        <f>ROUND(I515*H515,2)</f>
        <v>0</v>
      </c>
      <c r="BL515" s="18" t="s">
        <v>232</v>
      </c>
      <c r="BM515" s="140" t="s">
        <v>1548</v>
      </c>
    </row>
    <row r="516" spans="2:65" s="1" customFormat="1" ht="11.25">
      <c r="B516" s="34"/>
      <c r="D516" s="163" t="s">
        <v>274</v>
      </c>
      <c r="F516" s="164" t="s">
        <v>1549</v>
      </c>
      <c r="I516" s="165"/>
      <c r="L516" s="34"/>
      <c r="M516" s="166"/>
      <c r="T516" s="55"/>
      <c r="AT516" s="18" t="s">
        <v>274</v>
      </c>
      <c r="AU516" s="18" t="s">
        <v>233</v>
      </c>
    </row>
    <row r="517" spans="2:65" s="13" customFormat="1" ht="11.25">
      <c r="B517" s="149"/>
      <c r="D517" s="143" t="s">
        <v>249</v>
      </c>
      <c r="E517" s="150" t="s">
        <v>19</v>
      </c>
      <c r="F517" s="151" t="s">
        <v>1550</v>
      </c>
      <c r="H517" s="152">
        <v>45</v>
      </c>
      <c r="I517" s="153"/>
      <c r="L517" s="149"/>
      <c r="M517" s="154"/>
      <c r="T517" s="155"/>
      <c r="AT517" s="150" t="s">
        <v>249</v>
      </c>
      <c r="AU517" s="150" t="s">
        <v>233</v>
      </c>
      <c r="AV517" s="13" t="s">
        <v>87</v>
      </c>
      <c r="AW517" s="13" t="s">
        <v>37</v>
      </c>
      <c r="AX517" s="13" t="s">
        <v>84</v>
      </c>
      <c r="AY517" s="150" t="s">
        <v>223</v>
      </c>
    </row>
    <row r="518" spans="2:65" s="11" customFormat="1" ht="20.85" customHeight="1">
      <c r="B518" s="117"/>
      <c r="D518" s="118" t="s">
        <v>75</v>
      </c>
      <c r="E518" s="127" t="s">
        <v>758</v>
      </c>
      <c r="F518" s="127" t="s">
        <v>759</v>
      </c>
      <c r="I518" s="120"/>
      <c r="J518" s="128">
        <f>BK518</f>
        <v>0</v>
      </c>
      <c r="L518" s="117"/>
      <c r="M518" s="122"/>
      <c r="P518" s="123">
        <f>SUM(P519:P545)</f>
        <v>0</v>
      </c>
      <c r="R518" s="123">
        <f>SUM(R519:R545)</f>
        <v>0</v>
      </c>
      <c r="T518" s="124">
        <f>SUM(T519:T545)</f>
        <v>0</v>
      </c>
      <c r="AR518" s="118" t="s">
        <v>84</v>
      </c>
      <c r="AT518" s="125" t="s">
        <v>75</v>
      </c>
      <c r="AU518" s="125" t="s">
        <v>87</v>
      </c>
      <c r="AY518" s="118" t="s">
        <v>223</v>
      </c>
      <c r="BK518" s="126">
        <f>SUM(BK519:BK545)</f>
        <v>0</v>
      </c>
    </row>
    <row r="519" spans="2:65" s="1" customFormat="1" ht="37.9" customHeight="1">
      <c r="B519" s="34"/>
      <c r="C519" s="129" t="s">
        <v>1551</v>
      </c>
      <c r="D519" s="129" t="s">
        <v>227</v>
      </c>
      <c r="E519" s="130" t="s">
        <v>761</v>
      </c>
      <c r="F519" s="131" t="s">
        <v>762</v>
      </c>
      <c r="G519" s="132" t="s">
        <v>265</v>
      </c>
      <c r="H519" s="133">
        <v>89.67</v>
      </c>
      <c r="I519" s="134"/>
      <c r="J519" s="135">
        <f>ROUND(I519*H519,2)</f>
        <v>0</v>
      </c>
      <c r="K519" s="131" t="s">
        <v>272</v>
      </c>
      <c r="L519" s="34"/>
      <c r="M519" s="136" t="s">
        <v>19</v>
      </c>
      <c r="N519" s="137" t="s">
        <v>47</v>
      </c>
      <c r="P519" s="138">
        <f>O519*H519</f>
        <v>0</v>
      </c>
      <c r="Q519" s="138">
        <v>0</v>
      </c>
      <c r="R519" s="138">
        <f>Q519*H519</f>
        <v>0</v>
      </c>
      <c r="S519" s="138">
        <v>0</v>
      </c>
      <c r="T519" s="139">
        <f>S519*H519</f>
        <v>0</v>
      </c>
      <c r="AR519" s="140" t="s">
        <v>232</v>
      </c>
      <c r="AT519" s="140" t="s">
        <v>227</v>
      </c>
      <c r="AU519" s="140" t="s">
        <v>233</v>
      </c>
      <c r="AY519" s="18" t="s">
        <v>223</v>
      </c>
      <c r="BE519" s="141">
        <f>IF(N519="základní",J519,0)</f>
        <v>0</v>
      </c>
      <c r="BF519" s="141">
        <f>IF(N519="snížená",J519,0)</f>
        <v>0</v>
      </c>
      <c r="BG519" s="141">
        <f>IF(N519="zákl. přenesená",J519,0)</f>
        <v>0</v>
      </c>
      <c r="BH519" s="141">
        <f>IF(N519="sníž. přenesená",J519,0)</f>
        <v>0</v>
      </c>
      <c r="BI519" s="141">
        <f>IF(N519="nulová",J519,0)</f>
        <v>0</v>
      </c>
      <c r="BJ519" s="18" t="s">
        <v>84</v>
      </c>
      <c r="BK519" s="141">
        <f>ROUND(I519*H519,2)</f>
        <v>0</v>
      </c>
      <c r="BL519" s="18" t="s">
        <v>232</v>
      </c>
      <c r="BM519" s="140" t="s">
        <v>1552</v>
      </c>
    </row>
    <row r="520" spans="2:65" s="1" customFormat="1" ht="11.25">
      <c r="B520" s="34"/>
      <c r="D520" s="163" t="s">
        <v>274</v>
      </c>
      <c r="F520" s="164" t="s">
        <v>764</v>
      </c>
      <c r="I520" s="165"/>
      <c r="L520" s="34"/>
      <c r="M520" s="166"/>
      <c r="T520" s="55"/>
      <c r="AT520" s="18" t="s">
        <v>274</v>
      </c>
      <c r="AU520" s="18" t="s">
        <v>233</v>
      </c>
    </row>
    <row r="521" spans="2:65" s="13" customFormat="1" ht="11.25">
      <c r="B521" s="149"/>
      <c r="D521" s="143" t="s">
        <v>249</v>
      </c>
      <c r="E521" s="150" t="s">
        <v>19</v>
      </c>
      <c r="F521" s="151" t="s">
        <v>1553</v>
      </c>
      <c r="H521" s="152">
        <v>76.959999999999994</v>
      </c>
      <c r="I521" s="153"/>
      <c r="L521" s="149"/>
      <c r="M521" s="154"/>
      <c r="T521" s="155"/>
      <c r="AT521" s="150" t="s">
        <v>249</v>
      </c>
      <c r="AU521" s="150" t="s">
        <v>233</v>
      </c>
      <c r="AV521" s="13" t="s">
        <v>87</v>
      </c>
      <c r="AW521" s="13" t="s">
        <v>37</v>
      </c>
      <c r="AX521" s="13" t="s">
        <v>76</v>
      </c>
      <c r="AY521" s="150" t="s">
        <v>223</v>
      </c>
    </row>
    <row r="522" spans="2:65" s="13" customFormat="1" ht="11.25">
      <c r="B522" s="149"/>
      <c r="D522" s="143" t="s">
        <v>249</v>
      </c>
      <c r="E522" s="150" t="s">
        <v>19</v>
      </c>
      <c r="F522" s="151" t="s">
        <v>1554</v>
      </c>
      <c r="H522" s="152">
        <v>12.71</v>
      </c>
      <c r="I522" s="153"/>
      <c r="L522" s="149"/>
      <c r="M522" s="154"/>
      <c r="T522" s="155"/>
      <c r="AT522" s="150" t="s">
        <v>249</v>
      </c>
      <c r="AU522" s="150" t="s">
        <v>233</v>
      </c>
      <c r="AV522" s="13" t="s">
        <v>87</v>
      </c>
      <c r="AW522" s="13" t="s">
        <v>37</v>
      </c>
      <c r="AX522" s="13" t="s">
        <v>76</v>
      </c>
      <c r="AY522" s="150" t="s">
        <v>223</v>
      </c>
    </row>
    <row r="523" spans="2:65" s="14" customFormat="1" ht="11.25">
      <c r="B523" s="156"/>
      <c r="D523" s="143" t="s">
        <v>249</v>
      </c>
      <c r="E523" s="157" t="s">
        <v>19</v>
      </c>
      <c r="F523" s="158" t="s">
        <v>253</v>
      </c>
      <c r="H523" s="159">
        <v>89.67</v>
      </c>
      <c r="I523" s="160"/>
      <c r="L523" s="156"/>
      <c r="M523" s="161"/>
      <c r="T523" s="162"/>
      <c r="AT523" s="157" t="s">
        <v>249</v>
      </c>
      <c r="AU523" s="157" t="s">
        <v>233</v>
      </c>
      <c r="AV523" s="14" t="s">
        <v>232</v>
      </c>
      <c r="AW523" s="14" t="s">
        <v>37</v>
      </c>
      <c r="AX523" s="14" t="s">
        <v>84</v>
      </c>
      <c r="AY523" s="157" t="s">
        <v>223</v>
      </c>
    </row>
    <row r="524" spans="2:65" s="1" customFormat="1" ht="49.15" customHeight="1">
      <c r="B524" s="34"/>
      <c r="C524" s="129" t="s">
        <v>1555</v>
      </c>
      <c r="D524" s="129" t="s">
        <v>227</v>
      </c>
      <c r="E524" s="130" t="s">
        <v>767</v>
      </c>
      <c r="F524" s="131" t="s">
        <v>768</v>
      </c>
      <c r="G524" s="132" t="s">
        <v>265</v>
      </c>
      <c r="H524" s="133">
        <v>269.01</v>
      </c>
      <c r="I524" s="134"/>
      <c r="J524" s="135">
        <f>ROUND(I524*H524,2)</f>
        <v>0</v>
      </c>
      <c r="K524" s="131" t="s">
        <v>272</v>
      </c>
      <c r="L524" s="34"/>
      <c r="M524" s="136" t="s">
        <v>19</v>
      </c>
      <c r="N524" s="137" t="s">
        <v>47</v>
      </c>
      <c r="P524" s="138">
        <f>O524*H524</f>
        <v>0</v>
      </c>
      <c r="Q524" s="138">
        <v>0</v>
      </c>
      <c r="R524" s="138">
        <f>Q524*H524</f>
        <v>0</v>
      </c>
      <c r="S524" s="138">
        <v>0</v>
      </c>
      <c r="T524" s="139">
        <f>S524*H524</f>
        <v>0</v>
      </c>
      <c r="AR524" s="140" t="s">
        <v>232</v>
      </c>
      <c r="AT524" s="140" t="s">
        <v>227</v>
      </c>
      <c r="AU524" s="140" t="s">
        <v>233</v>
      </c>
      <c r="AY524" s="18" t="s">
        <v>223</v>
      </c>
      <c r="BE524" s="141">
        <f>IF(N524="základní",J524,0)</f>
        <v>0</v>
      </c>
      <c r="BF524" s="141">
        <f>IF(N524="snížená",J524,0)</f>
        <v>0</v>
      </c>
      <c r="BG524" s="141">
        <f>IF(N524="zákl. přenesená",J524,0)</f>
        <v>0</v>
      </c>
      <c r="BH524" s="141">
        <f>IF(N524="sníž. přenesená",J524,0)</f>
        <v>0</v>
      </c>
      <c r="BI524" s="141">
        <f>IF(N524="nulová",J524,0)</f>
        <v>0</v>
      </c>
      <c r="BJ524" s="18" t="s">
        <v>84</v>
      </c>
      <c r="BK524" s="141">
        <f>ROUND(I524*H524,2)</f>
        <v>0</v>
      </c>
      <c r="BL524" s="18" t="s">
        <v>232</v>
      </c>
      <c r="BM524" s="140" t="s">
        <v>1556</v>
      </c>
    </row>
    <row r="525" spans="2:65" s="1" customFormat="1" ht="11.25">
      <c r="B525" s="34"/>
      <c r="D525" s="163" t="s">
        <v>274</v>
      </c>
      <c r="F525" s="164" t="s">
        <v>770</v>
      </c>
      <c r="I525" s="165"/>
      <c r="L525" s="34"/>
      <c r="M525" s="166"/>
      <c r="T525" s="55"/>
      <c r="AT525" s="18" t="s">
        <v>274</v>
      </c>
      <c r="AU525" s="18" t="s">
        <v>233</v>
      </c>
    </row>
    <row r="526" spans="2:65" s="13" customFormat="1" ht="33.75">
      <c r="B526" s="149"/>
      <c r="D526" s="143" t="s">
        <v>249</v>
      </c>
      <c r="E526" s="150" t="s">
        <v>19</v>
      </c>
      <c r="F526" s="151" t="s">
        <v>1557</v>
      </c>
      <c r="H526" s="152">
        <v>230.88</v>
      </c>
      <c r="I526" s="153"/>
      <c r="L526" s="149"/>
      <c r="M526" s="154"/>
      <c r="T526" s="155"/>
      <c r="AT526" s="150" t="s">
        <v>249</v>
      </c>
      <c r="AU526" s="150" t="s">
        <v>233</v>
      </c>
      <c r="AV526" s="13" t="s">
        <v>87</v>
      </c>
      <c r="AW526" s="13" t="s">
        <v>37</v>
      </c>
      <c r="AX526" s="13" t="s">
        <v>76</v>
      </c>
      <c r="AY526" s="150" t="s">
        <v>223</v>
      </c>
    </row>
    <row r="527" spans="2:65" s="13" customFormat="1" ht="33.75">
      <c r="B527" s="149"/>
      <c r="D527" s="143" t="s">
        <v>249</v>
      </c>
      <c r="E527" s="150" t="s">
        <v>19</v>
      </c>
      <c r="F527" s="151" t="s">
        <v>1558</v>
      </c>
      <c r="H527" s="152">
        <v>38.130000000000003</v>
      </c>
      <c r="I527" s="153"/>
      <c r="L527" s="149"/>
      <c r="M527" s="154"/>
      <c r="T527" s="155"/>
      <c r="AT527" s="150" t="s">
        <v>249</v>
      </c>
      <c r="AU527" s="150" t="s">
        <v>233</v>
      </c>
      <c r="AV527" s="13" t="s">
        <v>87</v>
      </c>
      <c r="AW527" s="13" t="s">
        <v>37</v>
      </c>
      <c r="AX527" s="13" t="s">
        <v>76</v>
      </c>
      <c r="AY527" s="150" t="s">
        <v>223</v>
      </c>
    </row>
    <row r="528" spans="2:65" s="14" customFormat="1" ht="11.25">
      <c r="B528" s="156"/>
      <c r="D528" s="143" t="s">
        <v>249</v>
      </c>
      <c r="E528" s="157" t="s">
        <v>19</v>
      </c>
      <c r="F528" s="158" t="s">
        <v>253</v>
      </c>
      <c r="H528" s="159">
        <v>269.01</v>
      </c>
      <c r="I528" s="160"/>
      <c r="L528" s="156"/>
      <c r="M528" s="161"/>
      <c r="T528" s="162"/>
      <c r="AT528" s="157" t="s">
        <v>249</v>
      </c>
      <c r="AU528" s="157" t="s">
        <v>233</v>
      </c>
      <c r="AV528" s="14" t="s">
        <v>232</v>
      </c>
      <c r="AW528" s="14" t="s">
        <v>37</v>
      </c>
      <c r="AX528" s="14" t="s">
        <v>84</v>
      </c>
      <c r="AY528" s="157" t="s">
        <v>223</v>
      </c>
    </row>
    <row r="529" spans="2:65" s="1" customFormat="1" ht="49.15" customHeight="1">
      <c r="B529" s="34"/>
      <c r="C529" s="129" t="s">
        <v>1559</v>
      </c>
      <c r="D529" s="129" t="s">
        <v>227</v>
      </c>
      <c r="E529" s="130" t="s">
        <v>773</v>
      </c>
      <c r="F529" s="131" t="s">
        <v>774</v>
      </c>
      <c r="G529" s="132" t="s">
        <v>265</v>
      </c>
      <c r="H529" s="133">
        <v>270.93700000000001</v>
      </c>
      <c r="I529" s="134"/>
      <c r="J529" s="135">
        <f>ROUND(I529*H529,2)</f>
        <v>0</v>
      </c>
      <c r="K529" s="131" t="s">
        <v>231</v>
      </c>
      <c r="L529" s="34"/>
      <c r="M529" s="136" t="s">
        <v>19</v>
      </c>
      <c r="N529" s="137" t="s">
        <v>47</v>
      </c>
      <c r="P529" s="138">
        <f>O529*H529</f>
        <v>0</v>
      </c>
      <c r="Q529" s="138">
        <v>0</v>
      </c>
      <c r="R529" s="138">
        <f>Q529*H529</f>
        <v>0</v>
      </c>
      <c r="S529" s="138">
        <v>0</v>
      </c>
      <c r="T529" s="139">
        <f>S529*H529</f>
        <v>0</v>
      </c>
      <c r="AR529" s="140" t="s">
        <v>232</v>
      </c>
      <c r="AT529" s="140" t="s">
        <v>227</v>
      </c>
      <c r="AU529" s="140" t="s">
        <v>233</v>
      </c>
      <c r="AY529" s="18" t="s">
        <v>223</v>
      </c>
      <c r="BE529" s="141">
        <f>IF(N529="základní",J529,0)</f>
        <v>0</v>
      </c>
      <c r="BF529" s="141">
        <f>IF(N529="snížená",J529,0)</f>
        <v>0</v>
      </c>
      <c r="BG529" s="141">
        <f>IF(N529="zákl. přenesená",J529,0)</f>
        <v>0</v>
      </c>
      <c r="BH529" s="141">
        <f>IF(N529="sníž. přenesená",J529,0)</f>
        <v>0</v>
      </c>
      <c r="BI529" s="141">
        <f>IF(N529="nulová",J529,0)</f>
        <v>0</v>
      </c>
      <c r="BJ529" s="18" t="s">
        <v>84</v>
      </c>
      <c r="BK529" s="141">
        <f>ROUND(I529*H529,2)</f>
        <v>0</v>
      </c>
      <c r="BL529" s="18" t="s">
        <v>232</v>
      </c>
      <c r="BM529" s="140" t="s">
        <v>1560</v>
      </c>
    </row>
    <row r="530" spans="2:65" s="13" customFormat="1" ht="11.25">
      <c r="B530" s="149"/>
      <c r="D530" s="143" t="s">
        <v>249</v>
      </c>
      <c r="E530" s="150" t="s">
        <v>19</v>
      </c>
      <c r="F530" s="151" t="s">
        <v>1561</v>
      </c>
      <c r="H530" s="152">
        <v>270.93700000000001</v>
      </c>
      <c r="I530" s="153"/>
      <c r="L530" s="149"/>
      <c r="M530" s="154"/>
      <c r="T530" s="155"/>
      <c r="AT530" s="150" t="s">
        <v>249</v>
      </c>
      <c r="AU530" s="150" t="s">
        <v>233</v>
      </c>
      <c r="AV530" s="13" t="s">
        <v>87</v>
      </c>
      <c r="AW530" s="13" t="s">
        <v>37</v>
      </c>
      <c r="AX530" s="13" t="s">
        <v>84</v>
      </c>
      <c r="AY530" s="150" t="s">
        <v>223</v>
      </c>
    </row>
    <row r="531" spans="2:65" s="1" customFormat="1" ht="44.25" customHeight="1">
      <c r="B531" s="34"/>
      <c r="C531" s="129" t="s">
        <v>1562</v>
      </c>
      <c r="D531" s="129" t="s">
        <v>227</v>
      </c>
      <c r="E531" s="130" t="s">
        <v>778</v>
      </c>
      <c r="F531" s="131" t="s">
        <v>779</v>
      </c>
      <c r="G531" s="132" t="s">
        <v>265</v>
      </c>
      <c r="H531" s="133">
        <v>77.739999999999995</v>
      </c>
      <c r="I531" s="134"/>
      <c r="J531" s="135">
        <f>ROUND(I531*H531,2)</f>
        <v>0</v>
      </c>
      <c r="K531" s="131" t="s">
        <v>231</v>
      </c>
      <c r="L531" s="34"/>
      <c r="M531" s="136" t="s">
        <v>19</v>
      </c>
      <c r="N531" s="137" t="s">
        <v>47</v>
      </c>
      <c r="P531" s="138">
        <f>O531*H531</f>
        <v>0</v>
      </c>
      <c r="Q531" s="138">
        <v>0</v>
      </c>
      <c r="R531" s="138">
        <f>Q531*H531</f>
        <v>0</v>
      </c>
      <c r="S531" s="138">
        <v>0</v>
      </c>
      <c r="T531" s="139">
        <f>S531*H531</f>
        <v>0</v>
      </c>
      <c r="AR531" s="140" t="s">
        <v>232</v>
      </c>
      <c r="AT531" s="140" t="s">
        <v>227</v>
      </c>
      <c r="AU531" s="140" t="s">
        <v>233</v>
      </c>
      <c r="AY531" s="18" t="s">
        <v>223</v>
      </c>
      <c r="BE531" s="141">
        <f>IF(N531="základní",J531,0)</f>
        <v>0</v>
      </c>
      <c r="BF531" s="141">
        <f>IF(N531="snížená",J531,0)</f>
        <v>0</v>
      </c>
      <c r="BG531" s="141">
        <f>IF(N531="zákl. přenesená",J531,0)</f>
        <v>0</v>
      </c>
      <c r="BH531" s="141">
        <f>IF(N531="sníž. přenesená",J531,0)</f>
        <v>0</v>
      </c>
      <c r="BI531" s="141">
        <f>IF(N531="nulová",J531,0)</f>
        <v>0</v>
      </c>
      <c r="BJ531" s="18" t="s">
        <v>84</v>
      </c>
      <c r="BK531" s="141">
        <f>ROUND(I531*H531,2)</f>
        <v>0</v>
      </c>
      <c r="BL531" s="18" t="s">
        <v>232</v>
      </c>
      <c r="BM531" s="140" t="s">
        <v>1563</v>
      </c>
    </row>
    <row r="532" spans="2:65" s="13" customFormat="1" ht="11.25">
      <c r="B532" s="149"/>
      <c r="D532" s="143" t="s">
        <v>249</v>
      </c>
      <c r="E532" s="150" t="s">
        <v>19</v>
      </c>
      <c r="F532" s="151" t="s">
        <v>1564</v>
      </c>
      <c r="H532" s="152">
        <v>77.739999999999995</v>
      </c>
      <c r="I532" s="153"/>
      <c r="L532" s="149"/>
      <c r="M532" s="154"/>
      <c r="T532" s="155"/>
      <c r="AT532" s="150" t="s">
        <v>249</v>
      </c>
      <c r="AU532" s="150" t="s">
        <v>233</v>
      </c>
      <c r="AV532" s="13" t="s">
        <v>87</v>
      </c>
      <c r="AW532" s="13" t="s">
        <v>37</v>
      </c>
      <c r="AX532" s="13" t="s">
        <v>84</v>
      </c>
      <c r="AY532" s="150" t="s">
        <v>223</v>
      </c>
    </row>
    <row r="533" spans="2:65" s="1" customFormat="1" ht="49.15" customHeight="1">
      <c r="B533" s="34"/>
      <c r="C533" s="129" t="s">
        <v>1565</v>
      </c>
      <c r="D533" s="129" t="s">
        <v>227</v>
      </c>
      <c r="E533" s="130" t="s">
        <v>783</v>
      </c>
      <c r="F533" s="131" t="s">
        <v>784</v>
      </c>
      <c r="G533" s="132" t="s">
        <v>265</v>
      </c>
      <c r="H533" s="133">
        <v>138.358</v>
      </c>
      <c r="I533" s="134"/>
      <c r="J533" s="135">
        <f>ROUND(I533*H533,2)</f>
        <v>0</v>
      </c>
      <c r="K533" s="131" t="s">
        <v>231</v>
      </c>
      <c r="L533" s="34"/>
      <c r="M533" s="136" t="s">
        <v>19</v>
      </c>
      <c r="N533" s="137" t="s">
        <v>47</v>
      </c>
      <c r="P533" s="138">
        <f>O533*H533</f>
        <v>0</v>
      </c>
      <c r="Q533" s="138">
        <v>0</v>
      </c>
      <c r="R533" s="138">
        <f>Q533*H533</f>
        <v>0</v>
      </c>
      <c r="S533" s="138">
        <v>0</v>
      </c>
      <c r="T533" s="139">
        <f>S533*H533</f>
        <v>0</v>
      </c>
      <c r="AR533" s="140" t="s">
        <v>232</v>
      </c>
      <c r="AT533" s="140" t="s">
        <v>227</v>
      </c>
      <c r="AU533" s="140" t="s">
        <v>233</v>
      </c>
      <c r="AY533" s="18" t="s">
        <v>223</v>
      </c>
      <c r="BE533" s="141">
        <f>IF(N533="základní",J533,0)</f>
        <v>0</v>
      </c>
      <c r="BF533" s="141">
        <f>IF(N533="snížená",J533,0)</f>
        <v>0</v>
      </c>
      <c r="BG533" s="141">
        <f>IF(N533="zákl. přenesená",J533,0)</f>
        <v>0</v>
      </c>
      <c r="BH533" s="141">
        <f>IF(N533="sníž. přenesená",J533,0)</f>
        <v>0</v>
      </c>
      <c r="BI533" s="141">
        <f>IF(N533="nulová",J533,0)</f>
        <v>0</v>
      </c>
      <c r="BJ533" s="18" t="s">
        <v>84</v>
      </c>
      <c r="BK533" s="141">
        <f>ROUND(I533*H533,2)</f>
        <v>0</v>
      </c>
      <c r="BL533" s="18" t="s">
        <v>232</v>
      </c>
      <c r="BM533" s="140" t="s">
        <v>1566</v>
      </c>
    </row>
    <row r="534" spans="2:65" s="13" customFormat="1" ht="11.25">
      <c r="B534" s="149"/>
      <c r="D534" s="143" t="s">
        <v>249</v>
      </c>
      <c r="E534" s="150" t="s">
        <v>19</v>
      </c>
      <c r="F534" s="151" t="s">
        <v>1567</v>
      </c>
      <c r="H534" s="152">
        <v>138.358</v>
      </c>
      <c r="I534" s="153"/>
      <c r="L534" s="149"/>
      <c r="M534" s="154"/>
      <c r="T534" s="155"/>
      <c r="AT534" s="150" t="s">
        <v>249</v>
      </c>
      <c r="AU534" s="150" t="s">
        <v>233</v>
      </c>
      <c r="AV534" s="13" t="s">
        <v>87</v>
      </c>
      <c r="AW534" s="13" t="s">
        <v>37</v>
      </c>
      <c r="AX534" s="13" t="s">
        <v>84</v>
      </c>
      <c r="AY534" s="150" t="s">
        <v>223</v>
      </c>
    </row>
    <row r="535" spans="2:65" s="1" customFormat="1" ht="49.15" customHeight="1">
      <c r="B535" s="34"/>
      <c r="C535" s="129" t="s">
        <v>1568</v>
      </c>
      <c r="D535" s="129" t="s">
        <v>227</v>
      </c>
      <c r="E535" s="130" t="s">
        <v>1015</v>
      </c>
      <c r="F535" s="131" t="s">
        <v>1016</v>
      </c>
      <c r="G535" s="132" t="s">
        <v>265</v>
      </c>
      <c r="H535" s="133">
        <v>54.999000000000002</v>
      </c>
      <c r="I535" s="134"/>
      <c r="J535" s="135">
        <f>ROUND(I535*H535,2)</f>
        <v>0</v>
      </c>
      <c r="K535" s="131" t="s">
        <v>231</v>
      </c>
      <c r="L535" s="34"/>
      <c r="M535" s="136" t="s">
        <v>19</v>
      </c>
      <c r="N535" s="137" t="s">
        <v>47</v>
      </c>
      <c r="P535" s="138">
        <f>O535*H535</f>
        <v>0</v>
      </c>
      <c r="Q535" s="138">
        <v>0</v>
      </c>
      <c r="R535" s="138">
        <f>Q535*H535</f>
        <v>0</v>
      </c>
      <c r="S535" s="138">
        <v>0</v>
      </c>
      <c r="T535" s="139">
        <f>S535*H535</f>
        <v>0</v>
      </c>
      <c r="AR535" s="140" t="s">
        <v>232</v>
      </c>
      <c r="AT535" s="140" t="s">
        <v>227</v>
      </c>
      <c r="AU535" s="140" t="s">
        <v>233</v>
      </c>
      <c r="AY535" s="18" t="s">
        <v>223</v>
      </c>
      <c r="BE535" s="141">
        <f>IF(N535="základní",J535,0)</f>
        <v>0</v>
      </c>
      <c r="BF535" s="141">
        <f>IF(N535="snížená",J535,0)</f>
        <v>0</v>
      </c>
      <c r="BG535" s="141">
        <f>IF(N535="zákl. přenesená",J535,0)</f>
        <v>0</v>
      </c>
      <c r="BH535" s="141">
        <f>IF(N535="sníž. přenesená",J535,0)</f>
        <v>0</v>
      </c>
      <c r="BI535" s="141">
        <f>IF(N535="nulová",J535,0)</f>
        <v>0</v>
      </c>
      <c r="BJ535" s="18" t="s">
        <v>84</v>
      </c>
      <c r="BK535" s="141">
        <f>ROUND(I535*H535,2)</f>
        <v>0</v>
      </c>
      <c r="BL535" s="18" t="s">
        <v>232</v>
      </c>
      <c r="BM535" s="140" t="s">
        <v>1569</v>
      </c>
    </row>
    <row r="536" spans="2:65" s="13" customFormat="1" ht="11.25">
      <c r="B536" s="149"/>
      <c r="D536" s="143" t="s">
        <v>249</v>
      </c>
      <c r="E536" s="150" t="s">
        <v>19</v>
      </c>
      <c r="F536" s="151" t="s">
        <v>1570</v>
      </c>
      <c r="H536" s="152">
        <v>54.999000000000002</v>
      </c>
      <c r="I536" s="153"/>
      <c r="L536" s="149"/>
      <c r="M536" s="154"/>
      <c r="T536" s="155"/>
      <c r="AT536" s="150" t="s">
        <v>249</v>
      </c>
      <c r="AU536" s="150" t="s">
        <v>233</v>
      </c>
      <c r="AV536" s="13" t="s">
        <v>87</v>
      </c>
      <c r="AW536" s="13" t="s">
        <v>37</v>
      </c>
      <c r="AX536" s="13" t="s">
        <v>84</v>
      </c>
      <c r="AY536" s="150" t="s">
        <v>223</v>
      </c>
    </row>
    <row r="537" spans="2:65" s="1" customFormat="1" ht="55.5" customHeight="1">
      <c r="B537" s="34"/>
      <c r="C537" s="129" t="s">
        <v>1571</v>
      </c>
      <c r="D537" s="129" t="s">
        <v>227</v>
      </c>
      <c r="E537" s="130" t="s">
        <v>1572</v>
      </c>
      <c r="F537" s="131" t="s">
        <v>1573</v>
      </c>
      <c r="G537" s="132" t="s">
        <v>265</v>
      </c>
      <c r="H537" s="133">
        <v>5.984</v>
      </c>
      <c r="I537" s="134"/>
      <c r="J537" s="135">
        <f>ROUND(I537*H537,2)</f>
        <v>0</v>
      </c>
      <c r="K537" s="131" t="s">
        <v>19</v>
      </c>
      <c r="L537" s="34"/>
      <c r="M537" s="136" t="s">
        <v>19</v>
      </c>
      <c r="N537" s="137" t="s">
        <v>47</v>
      </c>
      <c r="P537" s="138">
        <f>O537*H537</f>
        <v>0</v>
      </c>
      <c r="Q537" s="138">
        <v>0</v>
      </c>
      <c r="R537" s="138">
        <f>Q537*H537</f>
        <v>0</v>
      </c>
      <c r="S537" s="138">
        <v>0</v>
      </c>
      <c r="T537" s="139">
        <f>S537*H537</f>
        <v>0</v>
      </c>
      <c r="AR537" s="140" t="s">
        <v>232</v>
      </c>
      <c r="AT537" s="140" t="s">
        <v>227</v>
      </c>
      <c r="AU537" s="140" t="s">
        <v>233</v>
      </c>
      <c r="AY537" s="18" t="s">
        <v>223</v>
      </c>
      <c r="BE537" s="141">
        <f>IF(N537="základní",J537,0)</f>
        <v>0</v>
      </c>
      <c r="BF537" s="141">
        <f>IF(N537="snížená",J537,0)</f>
        <v>0</v>
      </c>
      <c r="BG537" s="141">
        <f>IF(N537="zákl. přenesená",J537,0)</f>
        <v>0</v>
      </c>
      <c r="BH537" s="141">
        <f>IF(N537="sníž. přenesená",J537,0)</f>
        <v>0</v>
      </c>
      <c r="BI537" s="141">
        <f>IF(N537="nulová",J537,0)</f>
        <v>0</v>
      </c>
      <c r="BJ537" s="18" t="s">
        <v>84</v>
      </c>
      <c r="BK537" s="141">
        <f>ROUND(I537*H537,2)</f>
        <v>0</v>
      </c>
      <c r="BL537" s="18" t="s">
        <v>232</v>
      </c>
      <c r="BM537" s="140" t="s">
        <v>1574</v>
      </c>
    </row>
    <row r="538" spans="2:65" s="13" customFormat="1" ht="11.25">
      <c r="B538" s="149"/>
      <c r="D538" s="143" t="s">
        <v>249</v>
      </c>
      <c r="E538" s="150" t="s">
        <v>19</v>
      </c>
      <c r="F538" s="151" t="s">
        <v>1575</v>
      </c>
      <c r="H538" s="152">
        <v>5.984</v>
      </c>
      <c r="I538" s="153"/>
      <c r="L538" s="149"/>
      <c r="M538" s="154"/>
      <c r="T538" s="155"/>
      <c r="AT538" s="150" t="s">
        <v>249</v>
      </c>
      <c r="AU538" s="150" t="s">
        <v>233</v>
      </c>
      <c r="AV538" s="13" t="s">
        <v>87</v>
      </c>
      <c r="AW538" s="13" t="s">
        <v>37</v>
      </c>
      <c r="AX538" s="13" t="s">
        <v>84</v>
      </c>
      <c r="AY538" s="150" t="s">
        <v>223</v>
      </c>
    </row>
    <row r="539" spans="2:65" s="1" customFormat="1" ht="49.15" customHeight="1">
      <c r="B539" s="34"/>
      <c r="C539" s="129" t="s">
        <v>1576</v>
      </c>
      <c r="D539" s="129" t="s">
        <v>227</v>
      </c>
      <c r="E539" s="130" t="s">
        <v>788</v>
      </c>
      <c r="F539" s="131" t="s">
        <v>789</v>
      </c>
      <c r="G539" s="132" t="s">
        <v>265</v>
      </c>
      <c r="H539" s="133">
        <v>1472.93</v>
      </c>
      <c r="I539" s="134"/>
      <c r="J539" s="135">
        <f>ROUND(I539*H539,2)</f>
        <v>0</v>
      </c>
      <c r="K539" s="131" t="s">
        <v>231</v>
      </c>
      <c r="L539" s="34"/>
      <c r="M539" s="136" t="s">
        <v>19</v>
      </c>
      <c r="N539" s="137" t="s">
        <v>47</v>
      </c>
      <c r="P539" s="138">
        <f>O539*H539</f>
        <v>0</v>
      </c>
      <c r="Q539" s="138">
        <v>0</v>
      </c>
      <c r="R539" s="138">
        <f>Q539*H539</f>
        <v>0</v>
      </c>
      <c r="S539" s="138">
        <v>0</v>
      </c>
      <c r="T539" s="139">
        <f>S539*H539</f>
        <v>0</v>
      </c>
      <c r="AR539" s="140" t="s">
        <v>232</v>
      </c>
      <c r="AT539" s="140" t="s">
        <v>227</v>
      </c>
      <c r="AU539" s="140" t="s">
        <v>233</v>
      </c>
      <c r="AY539" s="18" t="s">
        <v>223</v>
      </c>
      <c r="BE539" s="141">
        <f>IF(N539="základní",J539,0)</f>
        <v>0</v>
      </c>
      <c r="BF539" s="141">
        <f>IF(N539="snížená",J539,0)</f>
        <v>0</v>
      </c>
      <c r="BG539" s="141">
        <f>IF(N539="zákl. přenesená",J539,0)</f>
        <v>0</v>
      </c>
      <c r="BH539" s="141">
        <f>IF(N539="sníž. přenesená",J539,0)</f>
        <v>0</v>
      </c>
      <c r="BI539" s="141">
        <f>IF(N539="nulová",J539,0)</f>
        <v>0</v>
      </c>
      <c r="BJ539" s="18" t="s">
        <v>84</v>
      </c>
      <c r="BK539" s="141">
        <f>ROUND(I539*H539,2)</f>
        <v>0</v>
      </c>
      <c r="BL539" s="18" t="s">
        <v>232</v>
      </c>
      <c r="BM539" s="140" t="s">
        <v>1577</v>
      </c>
    </row>
    <row r="540" spans="2:65" s="13" customFormat="1" ht="11.25">
      <c r="B540" s="149"/>
      <c r="D540" s="143" t="s">
        <v>249</v>
      </c>
      <c r="E540" s="150" t="s">
        <v>19</v>
      </c>
      <c r="F540" s="151" t="s">
        <v>1578</v>
      </c>
      <c r="H540" s="152">
        <v>1472.93</v>
      </c>
      <c r="I540" s="153"/>
      <c r="L540" s="149"/>
      <c r="M540" s="154"/>
      <c r="T540" s="155"/>
      <c r="AT540" s="150" t="s">
        <v>249</v>
      </c>
      <c r="AU540" s="150" t="s">
        <v>233</v>
      </c>
      <c r="AV540" s="13" t="s">
        <v>87</v>
      </c>
      <c r="AW540" s="13" t="s">
        <v>37</v>
      </c>
      <c r="AX540" s="13" t="s">
        <v>84</v>
      </c>
      <c r="AY540" s="150" t="s">
        <v>223</v>
      </c>
    </row>
    <row r="541" spans="2:65" s="1" customFormat="1" ht="21.75" customHeight="1">
      <c r="B541" s="34"/>
      <c r="C541" s="129" t="s">
        <v>1579</v>
      </c>
      <c r="D541" s="129" t="s">
        <v>227</v>
      </c>
      <c r="E541" s="130" t="s">
        <v>1021</v>
      </c>
      <c r="F541" s="131" t="s">
        <v>1022</v>
      </c>
      <c r="G541" s="132" t="s">
        <v>265</v>
      </c>
      <c r="H541" s="133">
        <v>-77.739999999999995</v>
      </c>
      <c r="I541" s="134"/>
      <c r="J541" s="135">
        <f>ROUND(I541*H541,2)</f>
        <v>0</v>
      </c>
      <c r="K541" s="131" t="s">
        <v>231</v>
      </c>
      <c r="L541" s="34"/>
      <c r="M541" s="136" t="s">
        <v>19</v>
      </c>
      <c r="N541" s="137" t="s">
        <v>47</v>
      </c>
      <c r="P541" s="138">
        <f>O541*H541</f>
        <v>0</v>
      </c>
      <c r="Q541" s="138">
        <v>0</v>
      </c>
      <c r="R541" s="138">
        <f>Q541*H541</f>
        <v>0</v>
      </c>
      <c r="S541" s="138">
        <v>0</v>
      </c>
      <c r="T541" s="139">
        <f>S541*H541</f>
        <v>0</v>
      </c>
      <c r="AR541" s="140" t="s">
        <v>232</v>
      </c>
      <c r="AT541" s="140" t="s">
        <v>227</v>
      </c>
      <c r="AU541" s="140" t="s">
        <v>233</v>
      </c>
      <c r="AY541" s="18" t="s">
        <v>223</v>
      </c>
      <c r="BE541" s="141">
        <f>IF(N541="základní",J541,0)</f>
        <v>0</v>
      </c>
      <c r="BF541" s="141">
        <f>IF(N541="snížená",J541,0)</f>
        <v>0</v>
      </c>
      <c r="BG541" s="141">
        <f>IF(N541="zákl. přenesená",J541,0)</f>
        <v>0</v>
      </c>
      <c r="BH541" s="141">
        <f>IF(N541="sníž. přenesená",J541,0)</f>
        <v>0</v>
      </c>
      <c r="BI541" s="141">
        <f>IF(N541="nulová",J541,0)</f>
        <v>0</v>
      </c>
      <c r="BJ541" s="18" t="s">
        <v>84</v>
      </c>
      <c r="BK541" s="141">
        <f>ROUND(I541*H541,2)</f>
        <v>0</v>
      </c>
      <c r="BL541" s="18" t="s">
        <v>232</v>
      </c>
      <c r="BM541" s="140" t="s">
        <v>1580</v>
      </c>
    </row>
    <row r="542" spans="2:65" s="1" customFormat="1" ht="29.25">
      <c r="B542" s="34"/>
      <c r="D542" s="143" t="s">
        <v>1024</v>
      </c>
      <c r="F542" s="187" t="s">
        <v>1025</v>
      </c>
      <c r="I542" s="165"/>
      <c r="L542" s="34"/>
      <c r="M542" s="166"/>
      <c r="T542" s="55"/>
      <c r="AT542" s="18" t="s">
        <v>1024</v>
      </c>
      <c r="AU542" s="18" t="s">
        <v>233</v>
      </c>
    </row>
    <row r="543" spans="2:65" s="13" customFormat="1" ht="11.25">
      <c r="B543" s="149"/>
      <c r="D543" s="143" t="s">
        <v>249</v>
      </c>
      <c r="E543" s="150" t="s">
        <v>19</v>
      </c>
      <c r="F543" s="151" t="s">
        <v>1581</v>
      </c>
      <c r="H543" s="152">
        <v>-77.739999999999995</v>
      </c>
      <c r="I543" s="153"/>
      <c r="L543" s="149"/>
      <c r="M543" s="154"/>
      <c r="T543" s="155"/>
      <c r="AT543" s="150" t="s">
        <v>249</v>
      </c>
      <c r="AU543" s="150" t="s">
        <v>233</v>
      </c>
      <c r="AV543" s="13" t="s">
        <v>87</v>
      </c>
      <c r="AW543" s="13" t="s">
        <v>37</v>
      </c>
      <c r="AX543" s="13" t="s">
        <v>84</v>
      </c>
      <c r="AY543" s="150" t="s">
        <v>223</v>
      </c>
    </row>
    <row r="544" spans="2:65" s="1" customFormat="1" ht="37.9" customHeight="1">
      <c r="B544" s="34"/>
      <c r="C544" s="129" t="s">
        <v>1582</v>
      </c>
      <c r="D544" s="129" t="s">
        <v>227</v>
      </c>
      <c r="E544" s="130" t="s">
        <v>1027</v>
      </c>
      <c r="F544" s="131" t="s">
        <v>1028</v>
      </c>
      <c r="G544" s="132" t="s">
        <v>265</v>
      </c>
      <c r="H544" s="133">
        <v>2132.9140000000002</v>
      </c>
      <c r="I544" s="134"/>
      <c r="J544" s="135">
        <f>ROUND(I544*H544,2)</f>
        <v>0</v>
      </c>
      <c r="K544" s="131" t="s">
        <v>272</v>
      </c>
      <c r="L544" s="34"/>
      <c r="M544" s="136" t="s">
        <v>19</v>
      </c>
      <c r="N544" s="137" t="s">
        <v>47</v>
      </c>
      <c r="P544" s="138">
        <f>O544*H544</f>
        <v>0</v>
      </c>
      <c r="Q544" s="138">
        <v>0</v>
      </c>
      <c r="R544" s="138">
        <f>Q544*H544</f>
        <v>0</v>
      </c>
      <c r="S544" s="138">
        <v>0</v>
      </c>
      <c r="T544" s="139">
        <f>S544*H544</f>
        <v>0</v>
      </c>
      <c r="AR544" s="140" t="s">
        <v>232</v>
      </c>
      <c r="AT544" s="140" t="s">
        <v>227</v>
      </c>
      <c r="AU544" s="140" t="s">
        <v>233</v>
      </c>
      <c r="AY544" s="18" t="s">
        <v>223</v>
      </c>
      <c r="BE544" s="141">
        <f>IF(N544="základní",J544,0)</f>
        <v>0</v>
      </c>
      <c r="BF544" s="141">
        <f>IF(N544="snížená",J544,0)</f>
        <v>0</v>
      </c>
      <c r="BG544" s="141">
        <f>IF(N544="zákl. přenesená",J544,0)</f>
        <v>0</v>
      </c>
      <c r="BH544" s="141">
        <f>IF(N544="sníž. přenesená",J544,0)</f>
        <v>0</v>
      </c>
      <c r="BI544" s="141">
        <f>IF(N544="nulová",J544,0)</f>
        <v>0</v>
      </c>
      <c r="BJ544" s="18" t="s">
        <v>84</v>
      </c>
      <c r="BK544" s="141">
        <f>ROUND(I544*H544,2)</f>
        <v>0</v>
      </c>
      <c r="BL544" s="18" t="s">
        <v>232</v>
      </c>
      <c r="BM544" s="140" t="s">
        <v>795</v>
      </c>
    </row>
    <row r="545" spans="2:47" s="1" customFormat="1" ht="11.25">
      <c r="B545" s="34"/>
      <c r="D545" s="163" t="s">
        <v>274</v>
      </c>
      <c r="F545" s="164" t="s">
        <v>1029</v>
      </c>
      <c r="I545" s="165"/>
      <c r="L545" s="34"/>
      <c r="M545" s="184"/>
      <c r="N545" s="185"/>
      <c r="O545" s="185"/>
      <c r="P545" s="185"/>
      <c r="Q545" s="185"/>
      <c r="R545" s="185"/>
      <c r="S545" s="185"/>
      <c r="T545" s="186"/>
      <c r="AT545" s="18" t="s">
        <v>274</v>
      </c>
      <c r="AU545" s="18" t="s">
        <v>233</v>
      </c>
    </row>
    <row r="546" spans="2:47" s="1" customFormat="1" ht="6.95" customHeight="1">
      <c r="B546" s="43"/>
      <c r="C546" s="44"/>
      <c r="D546" s="44"/>
      <c r="E546" s="44"/>
      <c r="F546" s="44"/>
      <c r="G546" s="44"/>
      <c r="H546" s="44"/>
      <c r="I546" s="44"/>
      <c r="J546" s="44"/>
      <c r="K546" s="44"/>
      <c r="L546" s="34"/>
    </row>
  </sheetData>
  <sheetProtection algorithmName="SHA-512" hashValue="9cvO/St1BgBGAeVqU9nnzXMmraTHgGZmk3qNglyGpfHWOcuqQY1v6Wmj/3KFsV2FGxhhy0gx0IsniAFprD82gA==" saltValue="oC8XcfIvvZxpqI7Xyt9NJl1Zczym9ZP7NBOPMOpopA9g9fTu88rGnzTkQdIBBnDQLwbbpJmXp0zaD4iQJQJhIw==" spinCount="100000" sheet="1" objects="1" scenarios="1" formatColumns="0" formatRows="0" autoFilter="0"/>
  <autoFilter ref="C103:K545" xr:uid="{00000000-0009-0000-0000-000006000000}"/>
  <mergeCells count="9">
    <mergeCell ref="E50:H50"/>
    <mergeCell ref="E94:H94"/>
    <mergeCell ref="E96:H96"/>
    <mergeCell ref="L2:V2"/>
    <mergeCell ref="E7:H7"/>
    <mergeCell ref="E9:H9"/>
    <mergeCell ref="E18:H18"/>
    <mergeCell ref="E27:H27"/>
    <mergeCell ref="E48:H48"/>
  </mergeCells>
  <hyperlinks>
    <hyperlink ref="F117" r:id="rId1" xr:uid="{00000000-0004-0000-0600-000000000000}"/>
    <hyperlink ref="F128" r:id="rId2" xr:uid="{00000000-0004-0000-0600-000001000000}"/>
    <hyperlink ref="F148" r:id="rId3" xr:uid="{00000000-0004-0000-0600-000002000000}"/>
    <hyperlink ref="F152" r:id="rId4" xr:uid="{00000000-0004-0000-0600-000003000000}"/>
    <hyperlink ref="F158" r:id="rId5" xr:uid="{00000000-0004-0000-0600-000004000000}"/>
    <hyperlink ref="F169" r:id="rId6" xr:uid="{00000000-0004-0000-0600-000005000000}"/>
    <hyperlink ref="F172" r:id="rId7" xr:uid="{00000000-0004-0000-0600-000006000000}"/>
    <hyperlink ref="F180" r:id="rId8" xr:uid="{00000000-0004-0000-0600-000007000000}"/>
    <hyperlink ref="F187" r:id="rId9" xr:uid="{00000000-0004-0000-0600-000008000000}"/>
    <hyperlink ref="F193" r:id="rId10" xr:uid="{00000000-0004-0000-0600-000009000000}"/>
    <hyperlink ref="F200" r:id="rId11" xr:uid="{00000000-0004-0000-0600-00000A000000}"/>
    <hyperlink ref="F205" r:id="rId12" xr:uid="{00000000-0004-0000-0600-00000B000000}"/>
    <hyperlink ref="F208" r:id="rId13" xr:uid="{00000000-0004-0000-0600-00000C000000}"/>
    <hyperlink ref="F211" r:id="rId14" xr:uid="{00000000-0004-0000-0600-00000D000000}"/>
    <hyperlink ref="F214" r:id="rId15" xr:uid="{00000000-0004-0000-0600-00000E000000}"/>
    <hyperlink ref="F217" r:id="rId16" xr:uid="{00000000-0004-0000-0600-00000F000000}"/>
    <hyperlink ref="F222" r:id="rId17" xr:uid="{00000000-0004-0000-0600-000010000000}"/>
    <hyperlink ref="F227" r:id="rId18" xr:uid="{00000000-0004-0000-0600-000011000000}"/>
    <hyperlink ref="F232" r:id="rId19" xr:uid="{00000000-0004-0000-0600-000012000000}"/>
    <hyperlink ref="F240" r:id="rId20" xr:uid="{00000000-0004-0000-0600-000013000000}"/>
    <hyperlink ref="F244" r:id="rId21" xr:uid="{00000000-0004-0000-0600-000014000000}"/>
    <hyperlink ref="F253" r:id="rId22" xr:uid="{00000000-0004-0000-0600-000015000000}"/>
    <hyperlink ref="F260" r:id="rId23" xr:uid="{00000000-0004-0000-0600-000016000000}"/>
    <hyperlink ref="F264" r:id="rId24" xr:uid="{00000000-0004-0000-0600-000017000000}"/>
    <hyperlink ref="F273" r:id="rId25" xr:uid="{00000000-0004-0000-0600-000018000000}"/>
    <hyperlink ref="F276" r:id="rId26" xr:uid="{00000000-0004-0000-0600-000019000000}"/>
    <hyperlink ref="F279" r:id="rId27" xr:uid="{00000000-0004-0000-0600-00001A000000}"/>
    <hyperlink ref="F282" r:id="rId28" xr:uid="{00000000-0004-0000-0600-00001B000000}"/>
    <hyperlink ref="F286" r:id="rId29" xr:uid="{00000000-0004-0000-0600-00001C000000}"/>
    <hyperlink ref="F293" r:id="rId30" xr:uid="{00000000-0004-0000-0600-00001D000000}"/>
    <hyperlink ref="F305" r:id="rId31" xr:uid="{00000000-0004-0000-0600-00001E000000}"/>
    <hyperlink ref="F314" r:id="rId32" xr:uid="{00000000-0004-0000-0600-00001F000000}"/>
    <hyperlink ref="F332" r:id="rId33" xr:uid="{00000000-0004-0000-0600-000020000000}"/>
    <hyperlink ref="F344" r:id="rId34" xr:uid="{00000000-0004-0000-0600-000021000000}"/>
    <hyperlink ref="F376" r:id="rId35" xr:uid="{00000000-0004-0000-0600-000022000000}"/>
    <hyperlink ref="F379" r:id="rId36" xr:uid="{00000000-0004-0000-0600-000023000000}"/>
    <hyperlink ref="F382" r:id="rId37" xr:uid="{00000000-0004-0000-0600-000024000000}"/>
    <hyperlink ref="F401" r:id="rId38" xr:uid="{00000000-0004-0000-0600-000025000000}"/>
    <hyperlink ref="F408" r:id="rId39" xr:uid="{00000000-0004-0000-0600-000026000000}"/>
    <hyperlink ref="F415" r:id="rId40" xr:uid="{00000000-0004-0000-0600-000027000000}"/>
    <hyperlink ref="F430" r:id="rId41" xr:uid="{00000000-0004-0000-0600-000028000000}"/>
    <hyperlink ref="F433" r:id="rId42" xr:uid="{00000000-0004-0000-0600-000029000000}"/>
    <hyperlink ref="F436" r:id="rId43" xr:uid="{00000000-0004-0000-0600-00002A000000}"/>
    <hyperlink ref="F439" r:id="rId44" xr:uid="{00000000-0004-0000-0600-00002B000000}"/>
    <hyperlink ref="F442" r:id="rId45" xr:uid="{00000000-0004-0000-0600-00002C000000}"/>
    <hyperlink ref="F445" r:id="rId46" xr:uid="{00000000-0004-0000-0600-00002D000000}"/>
    <hyperlink ref="F448" r:id="rId47" xr:uid="{00000000-0004-0000-0600-00002E000000}"/>
    <hyperlink ref="F451" r:id="rId48" xr:uid="{00000000-0004-0000-0600-00002F000000}"/>
    <hyperlink ref="F461" r:id="rId49" xr:uid="{00000000-0004-0000-0600-000030000000}"/>
    <hyperlink ref="F467" r:id="rId50" xr:uid="{00000000-0004-0000-0600-000031000000}"/>
    <hyperlink ref="F470" r:id="rId51" xr:uid="{00000000-0004-0000-0600-000032000000}"/>
    <hyperlink ref="F473" r:id="rId52" xr:uid="{00000000-0004-0000-0600-000033000000}"/>
    <hyperlink ref="F481" r:id="rId53" xr:uid="{00000000-0004-0000-0600-000034000000}"/>
    <hyperlink ref="F484" r:id="rId54" xr:uid="{00000000-0004-0000-0600-000035000000}"/>
    <hyperlink ref="F487" r:id="rId55" xr:uid="{00000000-0004-0000-0600-000036000000}"/>
    <hyperlink ref="F490" r:id="rId56" xr:uid="{00000000-0004-0000-0600-000037000000}"/>
    <hyperlink ref="F493" r:id="rId57" xr:uid="{00000000-0004-0000-0600-000038000000}"/>
    <hyperlink ref="F496" r:id="rId58" xr:uid="{00000000-0004-0000-0600-000039000000}"/>
    <hyperlink ref="F499" r:id="rId59" xr:uid="{00000000-0004-0000-0600-00003A000000}"/>
    <hyperlink ref="F502" r:id="rId60" xr:uid="{00000000-0004-0000-0600-00003B000000}"/>
    <hyperlink ref="F505" r:id="rId61" xr:uid="{00000000-0004-0000-0600-00003C000000}"/>
    <hyperlink ref="F508" r:id="rId62" xr:uid="{00000000-0004-0000-0600-00003D000000}"/>
    <hyperlink ref="F512" r:id="rId63" xr:uid="{00000000-0004-0000-0600-00003E000000}"/>
    <hyperlink ref="F516" r:id="rId64" xr:uid="{00000000-0004-0000-0600-00003F000000}"/>
    <hyperlink ref="F520" r:id="rId65" xr:uid="{00000000-0004-0000-0600-000040000000}"/>
    <hyperlink ref="F525" r:id="rId66" xr:uid="{00000000-0004-0000-0600-000041000000}"/>
    <hyperlink ref="F545" r:id="rId67" xr:uid="{00000000-0004-0000-0600-000042000000}"/>
  </hyperlinks>
  <pageMargins left="0.39370078740157483" right="0.39370078740157483" top="0.39370078740157483" bottom="0.39370078740157483" header="0" footer="0"/>
  <pageSetup paperSize="9" scale="76" fitToHeight="0" orientation="portrait" r:id="rId68"/>
  <headerFooter>
    <oddFooter>&amp;CStrana &amp;P z &amp;N</oddFooter>
  </headerFooter>
  <drawing r:id="rId6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1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106</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1583</v>
      </c>
      <c r="F9" s="322"/>
      <c r="G9" s="322"/>
      <c r="H9" s="322"/>
      <c r="L9" s="34"/>
    </row>
    <row r="10" spans="2:46" s="1" customFormat="1" ht="11.25">
      <c r="B10" s="34"/>
      <c r="L10" s="34"/>
    </row>
    <row r="11" spans="2:46" s="1" customFormat="1" ht="12" customHeight="1">
      <c r="B11" s="34"/>
      <c r="D11" s="28" t="s">
        <v>18</v>
      </c>
      <c r="F11" s="26" t="s">
        <v>91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ROUNDUP(J94,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ROUNDUP((SUM(BE94:BE215)),  2)</f>
        <v>0</v>
      </c>
      <c r="I33" s="91">
        <v>0.21</v>
      </c>
      <c r="J33" s="90">
        <f>ROUNDUP(((SUM(BE94:BE215))*I33),  2)</f>
        <v>0</v>
      </c>
      <c r="L33" s="34"/>
    </row>
    <row r="34" spans="2:12" s="1" customFormat="1" ht="14.45" customHeight="1">
      <c r="B34" s="34"/>
      <c r="E34" s="28" t="s">
        <v>48</v>
      </c>
      <c r="F34" s="90">
        <f>ROUNDUP((SUM(BF94:BF215)),  2)</f>
        <v>0</v>
      </c>
      <c r="I34" s="91">
        <v>0.12</v>
      </c>
      <c r="J34" s="90">
        <f>ROUNDUP(((SUM(BF94:BF215))*I34),  2)</f>
        <v>0</v>
      </c>
      <c r="L34" s="34"/>
    </row>
    <row r="35" spans="2:12" s="1" customFormat="1" ht="14.45" hidden="1" customHeight="1">
      <c r="B35" s="34"/>
      <c r="E35" s="28" t="s">
        <v>49</v>
      </c>
      <c r="F35" s="90">
        <f>ROUNDUP((SUM(BG94:BG215)),  2)</f>
        <v>0</v>
      </c>
      <c r="I35" s="91">
        <v>0.21</v>
      </c>
      <c r="J35" s="90">
        <f>0</f>
        <v>0</v>
      </c>
      <c r="L35" s="34"/>
    </row>
    <row r="36" spans="2:12" s="1" customFormat="1" ht="14.45" hidden="1" customHeight="1">
      <c r="B36" s="34"/>
      <c r="E36" s="28" t="s">
        <v>50</v>
      </c>
      <c r="F36" s="90">
        <f>ROUNDUP((SUM(BH94:BH215)),  2)</f>
        <v>0</v>
      </c>
      <c r="I36" s="91">
        <v>0.12</v>
      </c>
      <c r="J36" s="90">
        <f>0</f>
        <v>0</v>
      </c>
      <c r="L36" s="34"/>
    </row>
    <row r="37" spans="2:12" s="1" customFormat="1" ht="14.45" hidden="1" customHeight="1">
      <c r="B37" s="34"/>
      <c r="E37" s="28" t="s">
        <v>51</v>
      </c>
      <c r="F37" s="90">
        <f>ROUNDUP((SUM(BI94:BI215)),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SO 132.1 - SO 132.1 - Chodník u ČSPH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J94</f>
        <v>0</v>
      </c>
      <c r="L59" s="34"/>
      <c r="AU59" s="18" t="s">
        <v>186</v>
      </c>
    </row>
    <row r="60" spans="2:47" s="8" customFormat="1" ht="24.95" customHeight="1">
      <c r="B60" s="101"/>
      <c r="D60" s="102" t="s">
        <v>187</v>
      </c>
      <c r="E60" s="103"/>
      <c r="F60" s="103"/>
      <c r="G60" s="103"/>
      <c r="H60" s="103"/>
      <c r="I60" s="103"/>
      <c r="J60" s="104">
        <f>J95</f>
        <v>0</v>
      </c>
      <c r="L60" s="101"/>
    </row>
    <row r="61" spans="2:47" s="9" customFormat="1" ht="19.899999999999999" customHeight="1">
      <c r="B61" s="105"/>
      <c r="D61" s="106" t="s">
        <v>188</v>
      </c>
      <c r="E61" s="107"/>
      <c r="F61" s="107"/>
      <c r="G61" s="107"/>
      <c r="H61" s="107"/>
      <c r="I61" s="107"/>
      <c r="J61" s="108">
        <f>J96</f>
        <v>0</v>
      </c>
      <c r="L61" s="105"/>
    </row>
    <row r="62" spans="2:47" s="9" customFormat="1" ht="14.85" customHeight="1">
      <c r="B62" s="105"/>
      <c r="D62" s="106" t="s">
        <v>189</v>
      </c>
      <c r="E62" s="107"/>
      <c r="F62" s="107"/>
      <c r="G62" s="107"/>
      <c r="H62" s="107"/>
      <c r="I62" s="107"/>
      <c r="J62" s="108">
        <f>J97</f>
        <v>0</v>
      </c>
      <c r="L62" s="105"/>
    </row>
    <row r="63" spans="2:47" s="9" customFormat="1" ht="14.85" customHeight="1">
      <c r="B63" s="105"/>
      <c r="D63" s="106" t="s">
        <v>1144</v>
      </c>
      <c r="E63" s="107"/>
      <c r="F63" s="107"/>
      <c r="G63" s="107"/>
      <c r="H63" s="107"/>
      <c r="I63" s="107"/>
      <c r="J63" s="108">
        <f>J107</f>
        <v>0</v>
      </c>
      <c r="L63" s="105"/>
    </row>
    <row r="64" spans="2:47" s="9" customFormat="1" ht="14.85" customHeight="1">
      <c r="B64" s="105"/>
      <c r="D64" s="106" t="s">
        <v>1584</v>
      </c>
      <c r="E64" s="107"/>
      <c r="F64" s="107"/>
      <c r="G64" s="107"/>
      <c r="H64" s="107"/>
      <c r="I64" s="107"/>
      <c r="J64" s="108">
        <f>J125</f>
        <v>0</v>
      </c>
      <c r="L64" s="105"/>
    </row>
    <row r="65" spans="2:12" s="9" customFormat="1" ht="19.899999999999999" customHeight="1">
      <c r="B65" s="105"/>
      <c r="D65" s="106" t="s">
        <v>192</v>
      </c>
      <c r="E65" s="107"/>
      <c r="F65" s="107"/>
      <c r="G65" s="107"/>
      <c r="H65" s="107"/>
      <c r="I65" s="107"/>
      <c r="J65" s="108">
        <f>J131</f>
        <v>0</v>
      </c>
      <c r="L65" s="105"/>
    </row>
    <row r="66" spans="2:12" s="9" customFormat="1" ht="14.85" customHeight="1">
      <c r="B66" s="105"/>
      <c r="D66" s="106" t="s">
        <v>193</v>
      </c>
      <c r="E66" s="107"/>
      <c r="F66" s="107"/>
      <c r="G66" s="107"/>
      <c r="H66" s="107"/>
      <c r="I66" s="107"/>
      <c r="J66" s="108">
        <f>J132</f>
        <v>0</v>
      </c>
      <c r="L66" s="105"/>
    </row>
    <row r="67" spans="2:12" s="9" customFormat="1" ht="14.85" customHeight="1">
      <c r="B67" s="105"/>
      <c r="D67" s="106" t="s">
        <v>196</v>
      </c>
      <c r="E67" s="107"/>
      <c r="F67" s="107"/>
      <c r="G67" s="107"/>
      <c r="H67" s="107"/>
      <c r="I67" s="107"/>
      <c r="J67" s="108">
        <f>J137</f>
        <v>0</v>
      </c>
      <c r="L67" s="105"/>
    </row>
    <row r="68" spans="2:12" s="9" customFormat="1" ht="19.899999999999999" customHeight="1">
      <c r="B68" s="105"/>
      <c r="D68" s="106" t="s">
        <v>202</v>
      </c>
      <c r="E68" s="107"/>
      <c r="F68" s="107"/>
      <c r="G68" s="107"/>
      <c r="H68" s="107"/>
      <c r="I68" s="107"/>
      <c r="J68" s="108">
        <f>J155</f>
        <v>0</v>
      </c>
      <c r="L68" s="105"/>
    </row>
    <row r="69" spans="2:12" s="9" customFormat="1" ht="14.85" customHeight="1">
      <c r="B69" s="105"/>
      <c r="D69" s="106" t="s">
        <v>203</v>
      </c>
      <c r="E69" s="107"/>
      <c r="F69" s="107"/>
      <c r="G69" s="107"/>
      <c r="H69" s="107"/>
      <c r="I69" s="107"/>
      <c r="J69" s="108">
        <f>J156</f>
        <v>0</v>
      </c>
      <c r="L69" s="105"/>
    </row>
    <row r="70" spans="2:12" s="9" customFormat="1" ht="14.85" customHeight="1">
      <c r="B70" s="105"/>
      <c r="D70" s="106" t="s">
        <v>204</v>
      </c>
      <c r="E70" s="107"/>
      <c r="F70" s="107"/>
      <c r="G70" s="107"/>
      <c r="H70" s="107"/>
      <c r="I70" s="107"/>
      <c r="J70" s="108">
        <f>J159</f>
        <v>0</v>
      </c>
      <c r="L70" s="105"/>
    </row>
    <row r="71" spans="2:12" s="9" customFormat="1" ht="14.85" customHeight="1">
      <c r="B71" s="105"/>
      <c r="D71" s="106" t="s">
        <v>205</v>
      </c>
      <c r="E71" s="107"/>
      <c r="F71" s="107"/>
      <c r="G71" s="107"/>
      <c r="H71" s="107"/>
      <c r="I71" s="107"/>
      <c r="J71" s="108">
        <f>J177</f>
        <v>0</v>
      </c>
      <c r="L71" s="105"/>
    </row>
    <row r="72" spans="2:12" s="9" customFormat="1" ht="14.85" customHeight="1">
      <c r="B72" s="105"/>
      <c r="D72" s="106" t="s">
        <v>206</v>
      </c>
      <c r="E72" s="107"/>
      <c r="F72" s="107"/>
      <c r="G72" s="107"/>
      <c r="H72" s="107"/>
      <c r="I72" s="107"/>
      <c r="J72" s="108">
        <f>J195</f>
        <v>0</v>
      </c>
      <c r="L72" s="105"/>
    </row>
    <row r="73" spans="2:12" s="9" customFormat="1" ht="14.85" customHeight="1">
      <c r="B73" s="105"/>
      <c r="D73" s="106" t="s">
        <v>1585</v>
      </c>
      <c r="E73" s="107"/>
      <c r="F73" s="107"/>
      <c r="G73" s="107"/>
      <c r="H73" s="107"/>
      <c r="I73" s="107"/>
      <c r="J73" s="108">
        <f>J201</f>
        <v>0</v>
      </c>
      <c r="L73" s="105"/>
    </row>
    <row r="74" spans="2:12" s="9" customFormat="1" ht="14.85" customHeight="1">
      <c r="B74" s="105"/>
      <c r="D74" s="106" t="s">
        <v>207</v>
      </c>
      <c r="E74" s="107"/>
      <c r="F74" s="107"/>
      <c r="G74" s="107"/>
      <c r="H74" s="107"/>
      <c r="I74" s="107"/>
      <c r="J74" s="108">
        <f>J205</f>
        <v>0</v>
      </c>
      <c r="L74" s="105"/>
    </row>
    <row r="75" spans="2:12" s="1" customFormat="1" ht="21.75" customHeight="1">
      <c r="B75" s="34"/>
      <c r="L75" s="34"/>
    </row>
    <row r="76" spans="2:12" s="1" customFormat="1" ht="6.95" customHeight="1">
      <c r="B76" s="43"/>
      <c r="C76" s="44"/>
      <c r="D76" s="44"/>
      <c r="E76" s="44"/>
      <c r="F76" s="44"/>
      <c r="G76" s="44"/>
      <c r="H76" s="44"/>
      <c r="I76" s="44"/>
      <c r="J76" s="44"/>
      <c r="K76" s="44"/>
      <c r="L76" s="34"/>
    </row>
    <row r="80" spans="2:12" s="1" customFormat="1" ht="6.95" customHeight="1">
      <c r="B80" s="45"/>
      <c r="C80" s="46"/>
      <c r="D80" s="46"/>
      <c r="E80" s="46"/>
      <c r="F80" s="46"/>
      <c r="G80" s="46"/>
      <c r="H80" s="46"/>
      <c r="I80" s="46"/>
      <c r="J80" s="46"/>
      <c r="K80" s="46"/>
      <c r="L80" s="34"/>
    </row>
    <row r="81" spans="2:63" s="1" customFormat="1" ht="24.95" customHeight="1">
      <c r="B81" s="34"/>
      <c r="C81" s="22" t="s">
        <v>208</v>
      </c>
      <c r="L81" s="34"/>
    </row>
    <row r="82" spans="2:63" s="1" customFormat="1" ht="6.95" customHeight="1">
      <c r="B82" s="34"/>
      <c r="L82" s="34"/>
    </row>
    <row r="83" spans="2:63" s="1" customFormat="1" ht="12" customHeight="1">
      <c r="B83" s="34"/>
      <c r="C83" s="28" t="s">
        <v>16</v>
      </c>
      <c r="L83" s="34"/>
    </row>
    <row r="84" spans="2:63" s="1" customFormat="1" ht="16.5" customHeight="1">
      <c r="B84" s="34"/>
      <c r="E84" s="320" t="str">
        <f>E7</f>
        <v>II/231 Rekonstrukce ul. 28.října, II.část</v>
      </c>
      <c r="F84" s="321"/>
      <c r="G84" s="321"/>
      <c r="H84" s="321"/>
      <c r="L84" s="34"/>
    </row>
    <row r="85" spans="2:63" s="1" customFormat="1" ht="12" customHeight="1">
      <c r="B85" s="34"/>
      <c r="C85" s="28" t="s">
        <v>180</v>
      </c>
      <c r="L85" s="34"/>
    </row>
    <row r="86" spans="2:63" s="1" customFormat="1" ht="16.5" customHeight="1">
      <c r="B86" s="34"/>
      <c r="E86" s="315" t="str">
        <f>E9</f>
        <v>SO 132.1 - SO 132.1 - Chodník u ČSPH (100% město)</v>
      </c>
      <c r="F86" s="322"/>
      <c r="G86" s="322"/>
      <c r="H86" s="322"/>
      <c r="L86" s="34"/>
    </row>
    <row r="87" spans="2:63" s="1" customFormat="1" ht="6.95" customHeight="1">
      <c r="B87" s="34"/>
      <c r="L87" s="34"/>
    </row>
    <row r="88" spans="2:63" s="1" customFormat="1" ht="12" customHeight="1">
      <c r="B88" s="34"/>
      <c r="C88" s="28" t="s">
        <v>21</v>
      </c>
      <c r="F88" s="26" t="str">
        <f>F12</f>
        <v xml:space="preserve"> </v>
      </c>
      <c r="I88" s="28" t="s">
        <v>23</v>
      </c>
      <c r="J88" s="51" t="str">
        <f>IF(J12="","",J12)</f>
        <v>1. 10. 2024</v>
      </c>
      <c r="L88" s="34"/>
    </row>
    <row r="89" spans="2:63" s="1" customFormat="1" ht="6.95" customHeight="1">
      <c r="B89" s="34"/>
      <c r="L89" s="34"/>
    </row>
    <row r="90" spans="2:63" s="1" customFormat="1" ht="15.2" customHeight="1">
      <c r="B90" s="34"/>
      <c r="C90" s="28" t="s">
        <v>29</v>
      </c>
      <c r="F90" s="26" t="str">
        <f>E15</f>
        <v>Statutární město Plzeň+ SÚS Plzeňského kraje, p.o.</v>
      </c>
      <c r="I90" s="28" t="s">
        <v>35</v>
      </c>
      <c r="J90" s="32" t="str">
        <f>E21</f>
        <v>PSDS s.r.o.</v>
      </c>
      <c r="L90" s="34"/>
    </row>
    <row r="91" spans="2:63" s="1" customFormat="1" ht="15.2" customHeight="1">
      <c r="B91" s="34"/>
      <c r="C91" s="28" t="s">
        <v>33</v>
      </c>
      <c r="F91" s="26" t="str">
        <f>IF(E18="","",E18)</f>
        <v>Vyplň údaj</v>
      </c>
      <c r="I91" s="28" t="s">
        <v>38</v>
      </c>
      <c r="J91" s="32" t="str">
        <f>E24</f>
        <v xml:space="preserve"> </v>
      </c>
      <c r="L91" s="34"/>
    </row>
    <row r="92" spans="2:63" s="1" customFormat="1" ht="10.35" customHeight="1">
      <c r="B92" s="34"/>
      <c r="L92" s="34"/>
    </row>
    <row r="93" spans="2:63" s="10" customFormat="1" ht="29.25" customHeight="1">
      <c r="B93" s="109"/>
      <c r="C93" s="110" t="s">
        <v>209</v>
      </c>
      <c r="D93" s="111" t="s">
        <v>61</v>
      </c>
      <c r="E93" s="111" t="s">
        <v>57</v>
      </c>
      <c r="F93" s="111" t="s">
        <v>58</v>
      </c>
      <c r="G93" s="111" t="s">
        <v>210</v>
      </c>
      <c r="H93" s="111" t="s">
        <v>211</v>
      </c>
      <c r="I93" s="111" t="s">
        <v>212</v>
      </c>
      <c r="J93" s="111" t="s">
        <v>185</v>
      </c>
      <c r="K93" s="112" t="s">
        <v>213</v>
      </c>
      <c r="L93" s="109"/>
      <c r="M93" s="58" t="s">
        <v>19</v>
      </c>
      <c r="N93" s="59" t="s">
        <v>46</v>
      </c>
      <c r="O93" s="59" t="s">
        <v>214</v>
      </c>
      <c r="P93" s="59" t="s">
        <v>215</v>
      </c>
      <c r="Q93" s="59" t="s">
        <v>216</v>
      </c>
      <c r="R93" s="59" t="s">
        <v>217</v>
      </c>
      <c r="S93" s="59" t="s">
        <v>218</v>
      </c>
      <c r="T93" s="60" t="s">
        <v>219</v>
      </c>
    </row>
    <row r="94" spans="2:63" s="1" customFormat="1" ht="22.9" customHeight="1">
      <c r="B94" s="34"/>
      <c r="C94" s="63" t="s">
        <v>220</v>
      </c>
      <c r="J94" s="113">
        <f>BK94</f>
        <v>0</v>
      </c>
      <c r="L94" s="34"/>
      <c r="M94" s="61"/>
      <c r="N94" s="52"/>
      <c r="O94" s="52"/>
      <c r="P94" s="114">
        <f>P95</f>
        <v>0</v>
      </c>
      <c r="Q94" s="52"/>
      <c r="R94" s="114">
        <f>R95</f>
        <v>20.192819999999998</v>
      </c>
      <c r="S94" s="52"/>
      <c r="T94" s="115">
        <f>T95</f>
        <v>3.4714999999999998</v>
      </c>
      <c r="AT94" s="18" t="s">
        <v>75</v>
      </c>
      <c r="AU94" s="18" t="s">
        <v>186</v>
      </c>
      <c r="BK94" s="116">
        <f>BK95</f>
        <v>0</v>
      </c>
    </row>
    <row r="95" spans="2:63" s="11" customFormat="1" ht="25.9" customHeight="1">
      <c r="B95" s="117"/>
      <c r="D95" s="118" t="s">
        <v>75</v>
      </c>
      <c r="E95" s="119" t="s">
        <v>221</v>
      </c>
      <c r="F95" s="119" t="s">
        <v>222</v>
      </c>
      <c r="I95" s="120"/>
      <c r="J95" s="121">
        <f>BK95</f>
        <v>0</v>
      </c>
      <c r="L95" s="117"/>
      <c r="M95" s="122"/>
      <c r="P95" s="123">
        <f>P96+P131+P155</f>
        <v>0</v>
      </c>
      <c r="R95" s="123">
        <f>R96+R131+R155</f>
        <v>20.192819999999998</v>
      </c>
      <c r="T95" s="124">
        <f>T96+T131+T155</f>
        <v>3.4714999999999998</v>
      </c>
      <c r="AR95" s="118" t="s">
        <v>84</v>
      </c>
      <c r="AT95" s="125" t="s">
        <v>75</v>
      </c>
      <c r="AU95" s="125" t="s">
        <v>76</v>
      </c>
      <c r="AY95" s="118" t="s">
        <v>223</v>
      </c>
      <c r="BK95" s="126">
        <f>BK96+BK131+BK155</f>
        <v>0</v>
      </c>
    </row>
    <row r="96" spans="2:63" s="11" customFormat="1" ht="22.9" customHeight="1">
      <c r="B96" s="117"/>
      <c r="D96" s="118" t="s">
        <v>75</v>
      </c>
      <c r="E96" s="127" t="s">
        <v>84</v>
      </c>
      <c r="F96" s="127" t="s">
        <v>224</v>
      </c>
      <c r="I96" s="120"/>
      <c r="J96" s="128">
        <f>BK96</f>
        <v>0</v>
      </c>
      <c r="L96" s="117"/>
      <c r="M96" s="122"/>
      <c r="P96" s="123">
        <f>P97+P107+P125</f>
        <v>0</v>
      </c>
      <c r="R96" s="123">
        <f>R97+R107+R125</f>
        <v>0</v>
      </c>
      <c r="T96" s="124">
        <f>T97+T107+T125</f>
        <v>0</v>
      </c>
      <c r="AR96" s="118" t="s">
        <v>84</v>
      </c>
      <c r="AT96" s="125" t="s">
        <v>75</v>
      </c>
      <c r="AU96" s="125" t="s">
        <v>84</v>
      </c>
      <c r="AY96" s="118" t="s">
        <v>223</v>
      </c>
      <c r="BK96" s="126">
        <f>BK97+BK107+BK125</f>
        <v>0</v>
      </c>
    </row>
    <row r="97" spans="2:65" s="11" customFormat="1" ht="20.85" customHeight="1">
      <c r="B97" s="117"/>
      <c r="D97" s="118" t="s">
        <v>75</v>
      </c>
      <c r="E97" s="127" t="s">
        <v>225</v>
      </c>
      <c r="F97" s="127" t="s">
        <v>226</v>
      </c>
      <c r="I97" s="120"/>
      <c r="J97" s="128">
        <f>BK97</f>
        <v>0</v>
      </c>
      <c r="L97" s="117"/>
      <c r="M97" s="122"/>
      <c r="P97" s="123">
        <f>SUM(P98:P106)</f>
        <v>0</v>
      </c>
      <c r="R97" s="123">
        <f>SUM(R98:R106)</f>
        <v>0</v>
      </c>
      <c r="T97" s="124">
        <f>SUM(T98:T106)</f>
        <v>0</v>
      </c>
      <c r="AR97" s="118" t="s">
        <v>84</v>
      </c>
      <c r="AT97" s="125" t="s">
        <v>75</v>
      </c>
      <c r="AU97" s="125" t="s">
        <v>87</v>
      </c>
      <c r="AY97" s="118" t="s">
        <v>223</v>
      </c>
      <c r="BK97" s="126">
        <f>SUM(BK98:BK106)</f>
        <v>0</v>
      </c>
    </row>
    <row r="98" spans="2:65" s="1" customFormat="1" ht="66.75" customHeight="1">
      <c r="B98" s="34"/>
      <c r="C98" s="129" t="s">
        <v>84</v>
      </c>
      <c r="D98" s="129" t="s">
        <v>227</v>
      </c>
      <c r="E98" s="130" t="s">
        <v>245</v>
      </c>
      <c r="F98" s="131" t="s">
        <v>246</v>
      </c>
      <c r="G98" s="132" t="s">
        <v>247</v>
      </c>
      <c r="H98" s="133">
        <v>9.9960000000000004</v>
      </c>
      <c r="I98" s="134"/>
      <c r="J98" s="135">
        <f>ROUND(I98*H98,2)</f>
        <v>0</v>
      </c>
      <c r="K98" s="131" t="s">
        <v>231</v>
      </c>
      <c r="L98" s="34"/>
      <c r="M98" s="136" t="s">
        <v>19</v>
      </c>
      <c r="N98" s="137" t="s">
        <v>47</v>
      </c>
      <c r="P98" s="138">
        <f>O98*H98</f>
        <v>0</v>
      </c>
      <c r="Q98" s="138">
        <v>0</v>
      </c>
      <c r="R98" s="138">
        <f>Q98*H98</f>
        <v>0</v>
      </c>
      <c r="S98" s="138">
        <v>0</v>
      </c>
      <c r="T98" s="139">
        <f>S98*H98</f>
        <v>0</v>
      </c>
      <c r="AR98" s="140" t="s">
        <v>232</v>
      </c>
      <c r="AT98" s="140" t="s">
        <v>227</v>
      </c>
      <c r="AU98" s="140" t="s">
        <v>233</v>
      </c>
      <c r="AY98" s="18" t="s">
        <v>223</v>
      </c>
      <c r="BE98" s="141">
        <f>IF(N98="základní",J98,0)</f>
        <v>0</v>
      </c>
      <c r="BF98" s="141">
        <f>IF(N98="snížená",J98,0)</f>
        <v>0</v>
      </c>
      <c r="BG98" s="141">
        <f>IF(N98="zákl. přenesená",J98,0)</f>
        <v>0</v>
      </c>
      <c r="BH98" s="141">
        <f>IF(N98="sníž. přenesená",J98,0)</f>
        <v>0</v>
      </c>
      <c r="BI98" s="141">
        <f>IF(N98="nulová",J98,0)</f>
        <v>0</v>
      </c>
      <c r="BJ98" s="18" t="s">
        <v>84</v>
      </c>
      <c r="BK98" s="141">
        <f>ROUND(I98*H98,2)</f>
        <v>0</v>
      </c>
      <c r="BL98" s="18" t="s">
        <v>232</v>
      </c>
      <c r="BM98" s="140" t="s">
        <v>1586</v>
      </c>
    </row>
    <row r="99" spans="2:65" s="12" customFormat="1" ht="11.25">
      <c r="B99" s="142"/>
      <c r="D99" s="143" t="s">
        <v>249</v>
      </c>
      <c r="E99" s="144" t="s">
        <v>19</v>
      </c>
      <c r="F99" s="145" t="s">
        <v>1155</v>
      </c>
      <c r="H99" s="144" t="s">
        <v>19</v>
      </c>
      <c r="I99" s="146"/>
      <c r="L99" s="142"/>
      <c r="M99" s="147"/>
      <c r="T99" s="148"/>
      <c r="AT99" s="144" t="s">
        <v>249</v>
      </c>
      <c r="AU99" s="144" t="s">
        <v>233</v>
      </c>
      <c r="AV99" s="12" t="s">
        <v>84</v>
      </c>
      <c r="AW99" s="12" t="s">
        <v>37</v>
      </c>
      <c r="AX99" s="12" t="s">
        <v>76</v>
      </c>
      <c r="AY99" s="144" t="s">
        <v>223</v>
      </c>
    </row>
    <row r="100" spans="2:65" s="13" customFormat="1" ht="11.25">
      <c r="B100" s="149"/>
      <c r="D100" s="143" t="s">
        <v>249</v>
      </c>
      <c r="E100" s="150" t="s">
        <v>19</v>
      </c>
      <c r="F100" s="151" t="s">
        <v>1587</v>
      </c>
      <c r="H100" s="152">
        <v>9.9960000000000004</v>
      </c>
      <c r="I100" s="153"/>
      <c r="L100" s="149"/>
      <c r="M100" s="154"/>
      <c r="T100" s="155"/>
      <c r="AT100" s="150" t="s">
        <v>249</v>
      </c>
      <c r="AU100" s="150" t="s">
        <v>233</v>
      </c>
      <c r="AV100" s="13" t="s">
        <v>87</v>
      </c>
      <c r="AW100" s="13" t="s">
        <v>37</v>
      </c>
      <c r="AX100" s="13" t="s">
        <v>84</v>
      </c>
      <c r="AY100" s="150" t="s">
        <v>223</v>
      </c>
    </row>
    <row r="101" spans="2:65" s="1" customFormat="1" ht="49.15" customHeight="1">
      <c r="B101" s="34"/>
      <c r="C101" s="129" t="s">
        <v>87</v>
      </c>
      <c r="D101" s="129" t="s">
        <v>227</v>
      </c>
      <c r="E101" s="130" t="s">
        <v>263</v>
      </c>
      <c r="F101" s="131" t="s">
        <v>264</v>
      </c>
      <c r="G101" s="132" t="s">
        <v>265</v>
      </c>
      <c r="H101" s="133">
        <v>19.492000000000001</v>
      </c>
      <c r="I101" s="134"/>
      <c r="J101" s="135">
        <f>ROUND(I101*H101,2)</f>
        <v>0</v>
      </c>
      <c r="K101" s="131" t="s">
        <v>231</v>
      </c>
      <c r="L101" s="34"/>
      <c r="M101" s="136" t="s">
        <v>19</v>
      </c>
      <c r="N101" s="137" t="s">
        <v>47</v>
      </c>
      <c r="P101" s="138">
        <f>O101*H101</f>
        <v>0</v>
      </c>
      <c r="Q101" s="138">
        <v>0</v>
      </c>
      <c r="R101" s="138">
        <f>Q101*H101</f>
        <v>0</v>
      </c>
      <c r="S101" s="138">
        <v>0</v>
      </c>
      <c r="T101" s="139">
        <f>S101*H101</f>
        <v>0</v>
      </c>
      <c r="AR101" s="140" t="s">
        <v>232</v>
      </c>
      <c r="AT101" s="140" t="s">
        <v>227</v>
      </c>
      <c r="AU101" s="140" t="s">
        <v>233</v>
      </c>
      <c r="AY101" s="18" t="s">
        <v>223</v>
      </c>
      <c r="BE101" s="141">
        <f>IF(N101="základní",J101,0)</f>
        <v>0</v>
      </c>
      <c r="BF101" s="141">
        <f>IF(N101="snížená",J101,0)</f>
        <v>0</v>
      </c>
      <c r="BG101" s="141">
        <f>IF(N101="zákl. přenesená",J101,0)</f>
        <v>0</v>
      </c>
      <c r="BH101" s="141">
        <f>IF(N101="sníž. přenesená",J101,0)</f>
        <v>0</v>
      </c>
      <c r="BI101" s="141">
        <f>IF(N101="nulová",J101,0)</f>
        <v>0</v>
      </c>
      <c r="BJ101" s="18" t="s">
        <v>84</v>
      </c>
      <c r="BK101" s="141">
        <f>ROUND(I101*H101,2)</f>
        <v>0</v>
      </c>
      <c r="BL101" s="18" t="s">
        <v>232</v>
      </c>
      <c r="BM101" s="140" t="s">
        <v>1588</v>
      </c>
    </row>
    <row r="102" spans="2:65" s="13" customFormat="1" ht="22.5">
      <c r="B102" s="149"/>
      <c r="D102" s="143" t="s">
        <v>249</v>
      </c>
      <c r="E102" s="150" t="s">
        <v>19</v>
      </c>
      <c r="F102" s="151" t="s">
        <v>1589</v>
      </c>
      <c r="H102" s="152">
        <v>19.492000000000001</v>
      </c>
      <c r="I102" s="153"/>
      <c r="L102" s="149"/>
      <c r="M102" s="154"/>
      <c r="T102" s="155"/>
      <c r="AT102" s="150" t="s">
        <v>249</v>
      </c>
      <c r="AU102" s="150" t="s">
        <v>233</v>
      </c>
      <c r="AV102" s="13" t="s">
        <v>87</v>
      </c>
      <c r="AW102" s="13" t="s">
        <v>37</v>
      </c>
      <c r="AX102" s="13" t="s">
        <v>84</v>
      </c>
      <c r="AY102" s="150" t="s">
        <v>223</v>
      </c>
    </row>
    <row r="103" spans="2:65" s="1" customFormat="1" ht="24.2" customHeight="1">
      <c r="B103" s="34"/>
      <c r="C103" s="129" t="s">
        <v>233</v>
      </c>
      <c r="D103" s="129" t="s">
        <v>227</v>
      </c>
      <c r="E103" s="130" t="s">
        <v>269</v>
      </c>
      <c r="F103" s="131" t="s">
        <v>270</v>
      </c>
      <c r="G103" s="132" t="s">
        <v>271</v>
      </c>
      <c r="H103" s="133">
        <v>71.400000000000006</v>
      </c>
      <c r="I103" s="134"/>
      <c r="J103" s="135">
        <f>ROUND(I103*H103,2)</f>
        <v>0</v>
      </c>
      <c r="K103" s="131" t="s">
        <v>272</v>
      </c>
      <c r="L103" s="34"/>
      <c r="M103" s="136" t="s">
        <v>19</v>
      </c>
      <c r="N103" s="137" t="s">
        <v>47</v>
      </c>
      <c r="P103" s="138">
        <f>O103*H103</f>
        <v>0</v>
      </c>
      <c r="Q103" s="138">
        <v>0</v>
      </c>
      <c r="R103" s="138">
        <f>Q103*H103</f>
        <v>0</v>
      </c>
      <c r="S103" s="138">
        <v>0</v>
      </c>
      <c r="T103" s="139">
        <f>S103*H103</f>
        <v>0</v>
      </c>
      <c r="AR103" s="140" t="s">
        <v>232</v>
      </c>
      <c r="AT103" s="140" t="s">
        <v>227</v>
      </c>
      <c r="AU103" s="140" t="s">
        <v>233</v>
      </c>
      <c r="AY103" s="18" t="s">
        <v>223</v>
      </c>
      <c r="BE103" s="141">
        <f>IF(N103="základní",J103,0)</f>
        <v>0</v>
      </c>
      <c r="BF103" s="141">
        <f>IF(N103="snížená",J103,0)</f>
        <v>0</v>
      </c>
      <c r="BG103" s="141">
        <f>IF(N103="zákl. přenesená",J103,0)</f>
        <v>0</v>
      </c>
      <c r="BH103" s="141">
        <f>IF(N103="sníž. přenesená",J103,0)</f>
        <v>0</v>
      </c>
      <c r="BI103" s="141">
        <f>IF(N103="nulová",J103,0)</f>
        <v>0</v>
      </c>
      <c r="BJ103" s="18" t="s">
        <v>84</v>
      </c>
      <c r="BK103" s="141">
        <f>ROUND(I103*H103,2)</f>
        <v>0</v>
      </c>
      <c r="BL103" s="18" t="s">
        <v>232</v>
      </c>
      <c r="BM103" s="140" t="s">
        <v>273</v>
      </c>
    </row>
    <row r="104" spans="2:65" s="1" customFormat="1" ht="11.25">
      <c r="B104" s="34"/>
      <c r="D104" s="163" t="s">
        <v>274</v>
      </c>
      <c r="F104" s="164" t="s">
        <v>275</v>
      </c>
      <c r="I104" s="165"/>
      <c r="L104" s="34"/>
      <c r="M104" s="166"/>
      <c r="T104" s="55"/>
      <c r="AT104" s="18" t="s">
        <v>274</v>
      </c>
      <c r="AU104" s="18" t="s">
        <v>233</v>
      </c>
    </row>
    <row r="105" spans="2:65" s="12" customFormat="1" ht="11.25">
      <c r="B105" s="142"/>
      <c r="D105" s="143" t="s">
        <v>249</v>
      </c>
      <c r="E105" s="144" t="s">
        <v>19</v>
      </c>
      <c r="F105" s="145" t="s">
        <v>276</v>
      </c>
      <c r="H105" s="144" t="s">
        <v>19</v>
      </c>
      <c r="I105" s="146"/>
      <c r="L105" s="142"/>
      <c r="M105" s="147"/>
      <c r="T105" s="148"/>
      <c r="AT105" s="144" t="s">
        <v>249</v>
      </c>
      <c r="AU105" s="144" t="s">
        <v>233</v>
      </c>
      <c r="AV105" s="12" t="s">
        <v>84</v>
      </c>
      <c r="AW105" s="12" t="s">
        <v>37</v>
      </c>
      <c r="AX105" s="12" t="s">
        <v>76</v>
      </c>
      <c r="AY105" s="144" t="s">
        <v>223</v>
      </c>
    </row>
    <row r="106" spans="2:65" s="13" customFormat="1" ht="11.25">
      <c r="B106" s="149"/>
      <c r="D106" s="143" t="s">
        <v>249</v>
      </c>
      <c r="E106" s="150" t="s">
        <v>19</v>
      </c>
      <c r="F106" s="151" t="s">
        <v>1590</v>
      </c>
      <c r="H106" s="152">
        <v>71.400000000000006</v>
      </c>
      <c r="I106" s="153"/>
      <c r="L106" s="149"/>
      <c r="M106" s="154"/>
      <c r="T106" s="155"/>
      <c r="AT106" s="150" t="s">
        <v>249</v>
      </c>
      <c r="AU106" s="150" t="s">
        <v>233</v>
      </c>
      <c r="AV106" s="13" t="s">
        <v>87</v>
      </c>
      <c r="AW106" s="13" t="s">
        <v>37</v>
      </c>
      <c r="AX106" s="13" t="s">
        <v>84</v>
      </c>
      <c r="AY106" s="150" t="s">
        <v>223</v>
      </c>
    </row>
    <row r="107" spans="2:65" s="11" customFormat="1" ht="20.85" customHeight="1">
      <c r="B107" s="117"/>
      <c r="D107" s="118" t="s">
        <v>75</v>
      </c>
      <c r="E107" s="127" t="s">
        <v>280</v>
      </c>
      <c r="F107" s="127" t="s">
        <v>1167</v>
      </c>
      <c r="I107" s="120"/>
      <c r="J107" s="128">
        <f>BK107</f>
        <v>0</v>
      </c>
      <c r="L107" s="117"/>
      <c r="M107" s="122"/>
      <c r="P107" s="123">
        <f>SUM(P108:P124)</f>
        <v>0</v>
      </c>
      <c r="R107" s="123">
        <f>SUM(R108:R124)</f>
        <v>0</v>
      </c>
      <c r="T107" s="124">
        <f>SUM(T108:T124)</f>
        <v>0</v>
      </c>
      <c r="AR107" s="118" t="s">
        <v>84</v>
      </c>
      <c r="AT107" s="125" t="s">
        <v>75</v>
      </c>
      <c r="AU107" s="125" t="s">
        <v>87</v>
      </c>
      <c r="AY107" s="118" t="s">
        <v>223</v>
      </c>
      <c r="BK107" s="126">
        <f>SUM(BK108:BK124)</f>
        <v>0</v>
      </c>
    </row>
    <row r="108" spans="2:65" s="1" customFormat="1" ht="37.9" customHeight="1">
      <c r="B108" s="34"/>
      <c r="C108" s="129" t="s">
        <v>232</v>
      </c>
      <c r="D108" s="129" t="s">
        <v>227</v>
      </c>
      <c r="E108" s="130" t="s">
        <v>283</v>
      </c>
      <c r="F108" s="131" t="s">
        <v>284</v>
      </c>
      <c r="G108" s="132" t="s">
        <v>247</v>
      </c>
      <c r="H108" s="133">
        <v>9.9960000000000004</v>
      </c>
      <c r="I108" s="134"/>
      <c r="J108" s="135">
        <f>ROUND(I108*H108,2)</f>
        <v>0</v>
      </c>
      <c r="K108" s="131" t="s">
        <v>272</v>
      </c>
      <c r="L108" s="34"/>
      <c r="M108" s="136" t="s">
        <v>19</v>
      </c>
      <c r="N108" s="137" t="s">
        <v>47</v>
      </c>
      <c r="P108" s="138">
        <f>O108*H108</f>
        <v>0</v>
      </c>
      <c r="Q108" s="138">
        <v>0</v>
      </c>
      <c r="R108" s="138">
        <f>Q108*H108</f>
        <v>0</v>
      </c>
      <c r="S108" s="138">
        <v>0</v>
      </c>
      <c r="T108" s="139">
        <f>S108*H108</f>
        <v>0</v>
      </c>
      <c r="AR108" s="140" t="s">
        <v>232</v>
      </c>
      <c r="AT108" s="140" t="s">
        <v>227</v>
      </c>
      <c r="AU108" s="140" t="s">
        <v>233</v>
      </c>
      <c r="AY108" s="18" t="s">
        <v>223</v>
      </c>
      <c r="BE108" s="141">
        <f>IF(N108="základní",J108,0)</f>
        <v>0</v>
      </c>
      <c r="BF108" s="141">
        <f>IF(N108="snížená",J108,0)</f>
        <v>0</v>
      </c>
      <c r="BG108" s="141">
        <f>IF(N108="zákl. přenesená",J108,0)</f>
        <v>0</v>
      </c>
      <c r="BH108" s="141">
        <f>IF(N108="sníž. přenesená",J108,0)</f>
        <v>0</v>
      </c>
      <c r="BI108" s="141">
        <f>IF(N108="nulová",J108,0)</f>
        <v>0</v>
      </c>
      <c r="BJ108" s="18" t="s">
        <v>84</v>
      </c>
      <c r="BK108" s="141">
        <f>ROUND(I108*H108,2)</f>
        <v>0</v>
      </c>
      <c r="BL108" s="18" t="s">
        <v>232</v>
      </c>
      <c r="BM108" s="140" t="s">
        <v>1168</v>
      </c>
    </row>
    <row r="109" spans="2:65" s="1" customFormat="1" ht="11.25">
      <c r="B109" s="34"/>
      <c r="D109" s="163" t="s">
        <v>274</v>
      </c>
      <c r="F109" s="164" t="s">
        <v>286</v>
      </c>
      <c r="I109" s="165"/>
      <c r="L109" s="34"/>
      <c r="M109" s="166"/>
      <c r="T109" s="55"/>
      <c r="AT109" s="18" t="s">
        <v>274</v>
      </c>
      <c r="AU109" s="18" t="s">
        <v>233</v>
      </c>
    </row>
    <row r="110" spans="2:65" s="12" customFormat="1" ht="11.25">
      <c r="B110" s="142"/>
      <c r="D110" s="143" t="s">
        <v>249</v>
      </c>
      <c r="E110" s="144" t="s">
        <v>19</v>
      </c>
      <c r="F110" s="145" t="s">
        <v>287</v>
      </c>
      <c r="H110" s="144" t="s">
        <v>19</v>
      </c>
      <c r="I110" s="146"/>
      <c r="L110" s="142"/>
      <c r="M110" s="147"/>
      <c r="T110" s="148"/>
      <c r="AT110" s="144" t="s">
        <v>249</v>
      </c>
      <c r="AU110" s="144" t="s">
        <v>233</v>
      </c>
      <c r="AV110" s="12" t="s">
        <v>84</v>
      </c>
      <c r="AW110" s="12" t="s">
        <v>37</v>
      </c>
      <c r="AX110" s="12" t="s">
        <v>76</v>
      </c>
      <c r="AY110" s="144" t="s">
        <v>223</v>
      </c>
    </row>
    <row r="111" spans="2:65" s="12" customFormat="1" ht="11.25">
      <c r="B111" s="142"/>
      <c r="D111" s="143" t="s">
        <v>249</v>
      </c>
      <c r="E111" s="144" t="s">
        <v>19</v>
      </c>
      <c r="F111" s="145" t="s">
        <v>288</v>
      </c>
      <c r="H111" s="144" t="s">
        <v>19</v>
      </c>
      <c r="I111" s="146"/>
      <c r="L111" s="142"/>
      <c r="M111" s="147"/>
      <c r="T111" s="148"/>
      <c r="AT111" s="144" t="s">
        <v>249</v>
      </c>
      <c r="AU111" s="144" t="s">
        <v>233</v>
      </c>
      <c r="AV111" s="12" t="s">
        <v>84</v>
      </c>
      <c r="AW111" s="12" t="s">
        <v>37</v>
      </c>
      <c r="AX111" s="12" t="s">
        <v>76</v>
      </c>
      <c r="AY111" s="144" t="s">
        <v>223</v>
      </c>
    </row>
    <row r="112" spans="2:65" s="13" customFormat="1" ht="11.25">
      <c r="B112" s="149"/>
      <c r="D112" s="143" t="s">
        <v>249</v>
      </c>
      <c r="E112" s="150" t="s">
        <v>19</v>
      </c>
      <c r="F112" s="151" t="s">
        <v>1591</v>
      </c>
      <c r="H112" s="152">
        <v>9.9960000000000004</v>
      </c>
      <c r="I112" s="153"/>
      <c r="L112" s="149"/>
      <c r="M112" s="154"/>
      <c r="T112" s="155"/>
      <c r="AT112" s="150" t="s">
        <v>249</v>
      </c>
      <c r="AU112" s="150" t="s">
        <v>233</v>
      </c>
      <c r="AV112" s="13" t="s">
        <v>87</v>
      </c>
      <c r="AW112" s="13" t="s">
        <v>37</v>
      </c>
      <c r="AX112" s="13" t="s">
        <v>84</v>
      </c>
      <c r="AY112" s="150" t="s">
        <v>223</v>
      </c>
    </row>
    <row r="113" spans="2:65" s="1" customFormat="1" ht="37.9" customHeight="1">
      <c r="B113" s="34"/>
      <c r="C113" s="129" t="s">
        <v>244</v>
      </c>
      <c r="D113" s="129" t="s">
        <v>227</v>
      </c>
      <c r="E113" s="130" t="s">
        <v>302</v>
      </c>
      <c r="F113" s="131" t="s">
        <v>303</v>
      </c>
      <c r="G113" s="132" t="s">
        <v>247</v>
      </c>
      <c r="H113" s="133">
        <v>0.2</v>
      </c>
      <c r="I113" s="134"/>
      <c r="J113" s="135">
        <f>ROUND(I113*H113,2)</f>
        <v>0</v>
      </c>
      <c r="K113" s="131" t="s">
        <v>272</v>
      </c>
      <c r="L113" s="34"/>
      <c r="M113" s="136" t="s">
        <v>19</v>
      </c>
      <c r="N113" s="137" t="s">
        <v>47</v>
      </c>
      <c r="P113" s="138">
        <f>O113*H113</f>
        <v>0</v>
      </c>
      <c r="Q113" s="138">
        <v>0</v>
      </c>
      <c r="R113" s="138">
        <f>Q113*H113</f>
        <v>0</v>
      </c>
      <c r="S113" s="138">
        <v>0</v>
      </c>
      <c r="T113" s="139">
        <f>S113*H113</f>
        <v>0</v>
      </c>
      <c r="AR113" s="140" t="s">
        <v>232</v>
      </c>
      <c r="AT113" s="140" t="s">
        <v>227</v>
      </c>
      <c r="AU113" s="140" t="s">
        <v>233</v>
      </c>
      <c r="AY113" s="18" t="s">
        <v>223</v>
      </c>
      <c r="BE113" s="141">
        <f>IF(N113="základní",J113,0)</f>
        <v>0</v>
      </c>
      <c r="BF113" s="141">
        <f>IF(N113="snížená",J113,0)</f>
        <v>0</v>
      </c>
      <c r="BG113" s="141">
        <f>IF(N113="zákl. přenesená",J113,0)</f>
        <v>0</v>
      </c>
      <c r="BH113" s="141">
        <f>IF(N113="sníž. přenesená",J113,0)</f>
        <v>0</v>
      </c>
      <c r="BI113" s="141">
        <f>IF(N113="nulová",J113,0)</f>
        <v>0</v>
      </c>
      <c r="BJ113" s="18" t="s">
        <v>84</v>
      </c>
      <c r="BK113" s="141">
        <f>ROUND(I113*H113,2)</f>
        <v>0</v>
      </c>
      <c r="BL113" s="18" t="s">
        <v>232</v>
      </c>
      <c r="BM113" s="140" t="s">
        <v>1180</v>
      </c>
    </row>
    <row r="114" spans="2:65" s="1" customFormat="1" ht="11.25">
      <c r="B114" s="34"/>
      <c r="D114" s="163" t="s">
        <v>274</v>
      </c>
      <c r="F114" s="164" t="s">
        <v>305</v>
      </c>
      <c r="I114" s="165"/>
      <c r="L114" s="34"/>
      <c r="M114" s="166"/>
      <c r="T114" s="55"/>
      <c r="AT114" s="18" t="s">
        <v>274</v>
      </c>
      <c r="AU114" s="18" t="s">
        <v>233</v>
      </c>
    </row>
    <row r="115" spans="2:65" s="12" customFormat="1" ht="11.25">
      <c r="B115" s="142"/>
      <c r="D115" s="143" t="s">
        <v>249</v>
      </c>
      <c r="E115" s="144" t="s">
        <v>19</v>
      </c>
      <c r="F115" s="145" t="s">
        <v>306</v>
      </c>
      <c r="H115" s="144" t="s">
        <v>19</v>
      </c>
      <c r="I115" s="146"/>
      <c r="L115" s="142"/>
      <c r="M115" s="147"/>
      <c r="T115" s="148"/>
      <c r="AT115" s="144" t="s">
        <v>249</v>
      </c>
      <c r="AU115" s="144" t="s">
        <v>233</v>
      </c>
      <c r="AV115" s="12" t="s">
        <v>84</v>
      </c>
      <c r="AW115" s="12" t="s">
        <v>37</v>
      </c>
      <c r="AX115" s="12" t="s">
        <v>76</v>
      </c>
      <c r="AY115" s="144" t="s">
        <v>223</v>
      </c>
    </row>
    <row r="116" spans="2:65" s="13" customFormat="1" ht="11.25">
      <c r="B116" s="149"/>
      <c r="D116" s="143" t="s">
        <v>249</v>
      </c>
      <c r="E116" s="150" t="s">
        <v>19</v>
      </c>
      <c r="F116" s="151" t="s">
        <v>1592</v>
      </c>
      <c r="H116" s="152">
        <v>0.2</v>
      </c>
      <c r="I116" s="153"/>
      <c r="L116" s="149"/>
      <c r="M116" s="154"/>
      <c r="T116" s="155"/>
      <c r="AT116" s="150" t="s">
        <v>249</v>
      </c>
      <c r="AU116" s="150" t="s">
        <v>233</v>
      </c>
      <c r="AV116" s="13" t="s">
        <v>87</v>
      </c>
      <c r="AW116" s="13" t="s">
        <v>37</v>
      </c>
      <c r="AX116" s="13" t="s">
        <v>84</v>
      </c>
      <c r="AY116" s="150" t="s">
        <v>223</v>
      </c>
    </row>
    <row r="117" spans="2:65" s="1" customFormat="1" ht="55.5" customHeight="1">
      <c r="B117" s="34"/>
      <c r="C117" s="129" t="s">
        <v>254</v>
      </c>
      <c r="D117" s="129" t="s">
        <v>227</v>
      </c>
      <c r="E117" s="130" t="s">
        <v>826</v>
      </c>
      <c r="F117" s="131" t="s">
        <v>827</v>
      </c>
      <c r="G117" s="132" t="s">
        <v>247</v>
      </c>
      <c r="H117" s="133">
        <v>0.47</v>
      </c>
      <c r="I117" s="134"/>
      <c r="J117" s="135">
        <f>ROUND(I117*H117,2)</f>
        <v>0</v>
      </c>
      <c r="K117" s="131" t="s">
        <v>272</v>
      </c>
      <c r="L117" s="34"/>
      <c r="M117" s="136" t="s">
        <v>19</v>
      </c>
      <c r="N117" s="137" t="s">
        <v>47</v>
      </c>
      <c r="P117" s="138">
        <f>O117*H117</f>
        <v>0</v>
      </c>
      <c r="Q117" s="138">
        <v>0</v>
      </c>
      <c r="R117" s="138">
        <f>Q117*H117</f>
        <v>0</v>
      </c>
      <c r="S117" s="138">
        <v>0</v>
      </c>
      <c r="T117" s="139">
        <f>S117*H117</f>
        <v>0</v>
      </c>
      <c r="AR117" s="140" t="s">
        <v>232</v>
      </c>
      <c r="AT117" s="140" t="s">
        <v>227</v>
      </c>
      <c r="AU117" s="140" t="s">
        <v>233</v>
      </c>
      <c r="AY117" s="18" t="s">
        <v>223</v>
      </c>
      <c r="BE117" s="141">
        <f>IF(N117="základní",J117,0)</f>
        <v>0</v>
      </c>
      <c r="BF117" s="141">
        <f>IF(N117="snížená",J117,0)</f>
        <v>0</v>
      </c>
      <c r="BG117" s="141">
        <f>IF(N117="zákl. přenesená",J117,0)</f>
        <v>0</v>
      </c>
      <c r="BH117" s="141">
        <f>IF(N117="sníž. přenesená",J117,0)</f>
        <v>0</v>
      </c>
      <c r="BI117" s="141">
        <f>IF(N117="nulová",J117,0)</f>
        <v>0</v>
      </c>
      <c r="BJ117" s="18" t="s">
        <v>84</v>
      </c>
      <c r="BK117" s="141">
        <f>ROUND(I117*H117,2)</f>
        <v>0</v>
      </c>
      <c r="BL117" s="18" t="s">
        <v>232</v>
      </c>
      <c r="BM117" s="140" t="s">
        <v>1185</v>
      </c>
    </row>
    <row r="118" spans="2:65" s="1" customFormat="1" ht="11.25">
      <c r="B118" s="34"/>
      <c r="D118" s="163" t="s">
        <v>274</v>
      </c>
      <c r="F118" s="164" t="s">
        <v>829</v>
      </c>
      <c r="I118" s="165"/>
      <c r="L118" s="34"/>
      <c r="M118" s="166"/>
      <c r="T118" s="55"/>
      <c r="AT118" s="18" t="s">
        <v>274</v>
      </c>
      <c r="AU118" s="18" t="s">
        <v>233</v>
      </c>
    </row>
    <row r="119" spans="2:65" s="12" customFormat="1" ht="11.25">
      <c r="B119" s="142"/>
      <c r="D119" s="143" t="s">
        <v>249</v>
      </c>
      <c r="E119" s="144" t="s">
        <v>19</v>
      </c>
      <c r="F119" s="145" t="s">
        <v>830</v>
      </c>
      <c r="H119" s="144" t="s">
        <v>19</v>
      </c>
      <c r="I119" s="146"/>
      <c r="L119" s="142"/>
      <c r="M119" s="147"/>
      <c r="T119" s="148"/>
      <c r="AT119" s="144" t="s">
        <v>249</v>
      </c>
      <c r="AU119" s="144" t="s">
        <v>233</v>
      </c>
      <c r="AV119" s="12" t="s">
        <v>84</v>
      </c>
      <c r="AW119" s="12" t="s">
        <v>37</v>
      </c>
      <c r="AX119" s="12" t="s">
        <v>76</v>
      </c>
      <c r="AY119" s="144" t="s">
        <v>223</v>
      </c>
    </row>
    <row r="120" spans="2:65" s="13" customFormat="1" ht="11.25">
      <c r="B120" s="149"/>
      <c r="D120" s="143" t="s">
        <v>249</v>
      </c>
      <c r="E120" s="150" t="s">
        <v>19</v>
      </c>
      <c r="F120" s="151" t="s">
        <v>1593</v>
      </c>
      <c r="H120" s="152">
        <v>0.47</v>
      </c>
      <c r="I120" s="153"/>
      <c r="L120" s="149"/>
      <c r="M120" s="154"/>
      <c r="T120" s="155"/>
      <c r="AT120" s="150" t="s">
        <v>249</v>
      </c>
      <c r="AU120" s="150" t="s">
        <v>233</v>
      </c>
      <c r="AV120" s="13" t="s">
        <v>87</v>
      </c>
      <c r="AW120" s="13" t="s">
        <v>37</v>
      </c>
      <c r="AX120" s="13" t="s">
        <v>84</v>
      </c>
      <c r="AY120" s="150" t="s">
        <v>223</v>
      </c>
    </row>
    <row r="121" spans="2:65" s="1" customFormat="1" ht="16.5" customHeight="1">
      <c r="B121" s="34"/>
      <c r="C121" s="174" t="s">
        <v>262</v>
      </c>
      <c r="D121" s="174" t="s">
        <v>314</v>
      </c>
      <c r="E121" s="175" t="s">
        <v>354</v>
      </c>
      <c r="F121" s="176" t="s">
        <v>355</v>
      </c>
      <c r="G121" s="177" t="s">
        <v>265</v>
      </c>
      <c r="H121" s="178">
        <v>0.94</v>
      </c>
      <c r="I121" s="179"/>
      <c r="J121" s="180">
        <f>ROUND(I121*H121,2)</f>
        <v>0</v>
      </c>
      <c r="K121" s="176" t="s">
        <v>272</v>
      </c>
      <c r="L121" s="181"/>
      <c r="M121" s="182" t="s">
        <v>19</v>
      </c>
      <c r="N121" s="183" t="s">
        <v>47</v>
      </c>
      <c r="P121" s="138">
        <f>O121*H121</f>
        <v>0</v>
      </c>
      <c r="Q121" s="138">
        <v>0</v>
      </c>
      <c r="R121" s="138">
        <f>Q121*H121</f>
        <v>0</v>
      </c>
      <c r="S121" s="138">
        <v>0</v>
      </c>
      <c r="T121" s="139">
        <f>S121*H121</f>
        <v>0</v>
      </c>
      <c r="AR121" s="140" t="s">
        <v>268</v>
      </c>
      <c r="AT121" s="140" t="s">
        <v>314</v>
      </c>
      <c r="AU121" s="140" t="s">
        <v>233</v>
      </c>
      <c r="AY121" s="18" t="s">
        <v>223</v>
      </c>
      <c r="BE121" s="141">
        <f>IF(N121="základní",J121,0)</f>
        <v>0</v>
      </c>
      <c r="BF121" s="141">
        <f>IF(N121="snížená",J121,0)</f>
        <v>0</v>
      </c>
      <c r="BG121" s="141">
        <f>IF(N121="zákl. přenesená",J121,0)</f>
        <v>0</v>
      </c>
      <c r="BH121" s="141">
        <f>IF(N121="sníž. přenesená",J121,0)</f>
        <v>0</v>
      </c>
      <c r="BI121" s="141">
        <f>IF(N121="nulová",J121,0)</f>
        <v>0</v>
      </c>
      <c r="BJ121" s="18" t="s">
        <v>84</v>
      </c>
      <c r="BK121" s="141">
        <f>ROUND(I121*H121,2)</f>
        <v>0</v>
      </c>
      <c r="BL121" s="18" t="s">
        <v>232</v>
      </c>
      <c r="BM121" s="140" t="s">
        <v>1594</v>
      </c>
    </row>
    <row r="122" spans="2:65" s="12" customFormat="1" ht="11.25">
      <c r="B122" s="142"/>
      <c r="D122" s="143" t="s">
        <v>249</v>
      </c>
      <c r="E122" s="144" t="s">
        <v>19</v>
      </c>
      <c r="F122" s="145" t="s">
        <v>351</v>
      </c>
      <c r="H122" s="144" t="s">
        <v>19</v>
      </c>
      <c r="I122" s="146"/>
      <c r="L122" s="142"/>
      <c r="M122" s="147"/>
      <c r="T122" s="148"/>
      <c r="AT122" s="144" t="s">
        <v>249</v>
      </c>
      <c r="AU122" s="144" t="s">
        <v>233</v>
      </c>
      <c r="AV122" s="12" t="s">
        <v>84</v>
      </c>
      <c r="AW122" s="12" t="s">
        <v>37</v>
      </c>
      <c r="AX122" s="12" t="s">
        <v>76</v>
      </c>
      <c r="AY122" s="144" t="s">
        <v>223</v>
      </c>
    </row>
    <row r="123" spans="2:65" s="13" customFormat="1" ht="11.25">
      <c r="B123" s="149"/>
      <c r="D123" s="143" t="s">
        <v>249</v>
      </c>
      <c r="E123" s="150" t="s">
        <v>19</v>
      </c>
      <c r="F123" s="151" t="s">
        <v>1595</v>
      </c>
      <c r="H123" s="152">
        <v>0.47</v>
      </c>
      <c r="I123" s="153"/>
      <c r="L123" s="149"/>
      <c r="M123" s="154"/>
      <c r="T123" s="155"/>
      <c r="AT123" s="150" t="s">
        <v>249</v>
      </c>
      <c r="AU123" s="150" t="s">
        <v>233</v>
      </c>
      <c r="AV123" s="13" t="s">
        <v>87</v>
      </c>
      <c r="AW123" s="13" t="s">
        <v>37</v>
      </c>
      <c r="AX123" s="13" t="s">
        <v>84</v>
      </c>
      <c r="AY123" s="150" t="s">
        <v>223</v>
      </c>
    </row>
    <row r="124" spans="2:65" s="13" customFormat="1" ht="11.25">
      <c r="B124" s="149"/>
      <c r="D124" s="143" t="s">
        <v>249</v>
      </c>
      <c r="F124" s="151" t="s">
        <v>1596</v>
      </c>
      <c r="H124" s="152">
        <v>0.94</v>
      </c>
      <c r="I124" s="153"/>
      <c r="L124" s="149"/>
      <c r="M124" s="154"/>
      <c r="T124" s="155"/>
      <c r="AT124" s="150" t="s">
        <v>249</v>
      </c>
      <c r="AU124" s="150" t="s">
        <v>233</v>
      </c>
      <c r="AV124" s="13" t="s">
        <v>87</v>
      </c>
      <c r="AW124" s="13" t="s">
        <v>4</v>
      </c>
      <c r="AX124" s="13" t="s">
        <v>84</v>
      </c>
      <c r="AY124" s="150" t="s">
        <v>223</v>
      </c>
    </row>
    <row r="125" spans="2:65" s="11" customFormat="1" ht="20.85" customHeight="1">
      <c r="B125" s="117"/>
      <c r="D125" s="118" t="s">
        <v>75</v>
      </c>
      <c r="E125" s="127" t="s">
        <v>1597</v>
      </c>
      <c r="F125" s="127" t="s">
        <v>1598</v>
      </c>
      <c r="I125" s="120"/>
      <c r="J125" s="128">
        <f>BK125</f>
        <v>0</v>
      </c>
      <c r="L125" s="117"/>
      <c r="M125" s="122"/>
      <c r="P125" s="123">
        <f>SUM(P126:P130)</f>
        <v>0</v>
      </c>
      <c r="R125" s="123">
        <f>SUM(R126:R130)</f>
        <v>0</v>
      </c>
      <c r="T125" s="124">
        <f>SUM(T126:T130)</f>
        <v>0</v>
      </c>
      <c r="AR125" s="118" t="s">
        <v>84</v>
      </c>
      <c r="AT125" s="125" t="s">
        <v>75</v>
      </c>
      <c r="AU125" s="125" t="s">
        <v>87</v>
      </c>
      <c r="AY125" s="118" t="s">
        <v>223</v>
      </c>
      <c r="BK125" s="126">
        <f>SUM(BK126:BK130)</f>
        <v>0</v>
      </c>
    </row>
    <row r="126" spans="2:65" s="1" customFormat="1" ht="24.2" customHeight="1">
      <c r="B126" s="34"/>
      <c r="C126" s="129" t="s">
        <v>268</v>
      </c>
      <c r="D126" s="129" t="s">
        <v>227</v>
      </c>
      <c r="E126" s="130" t="s">
        <v>1599</v>
      </c>
      <c r="F126" s="131" t="s">
        <v>1600</v>
      </c>
      <c r="G126" s="132" t="s">
        <v>247</v>
      </c>
      <c r="H126" s="133">
        <v>6.8</v>
      </c>
      <c r="I126" s="134"/>
      <c r="J126" s="135">
        <f>ROUND(I126*H126,2)</f>
        <v>0</v>
      </c>
      <c r="K126" s="131" t="s">
        <v>272</v>
      </c>
      <c r="L126" s="34"/>
      <c r="M126" s="136" t="s">
        <v>19</v>
      </c>
      <c r="N126" s="137" t="s">
        <v>47</v>
      </c>
      <c r="P126" s="138">
        <f>O126*H126</f>
        <v>0</v>
      </c>
      <c r="Q126" s="138">
        <v>0</v>
      </c>
      <c r="R126" s="138">
        <f>Q126*H126</f>
        <v>0</v>
      </c>
      <c r="S126" s="138">
        <v>0</v>
      </c>
      <c r="T126" s="139">
        <f>S126*H126</f>
        <v>0</v>
      </c>
      <c r="AR126" s="140" t="s">
        <v>232</v>
      </c>
      <c r="AT126" s="140" t="s">
        <v>227</v>
      </c>
      <c r="AU126" s="140" t="s">
        <v>233</v>
      </c>
      <c r="AY126" s="18" t="s">
        <v>223</v>
      </c>
      <c r="BE126" s="141">
        <f>IF(N126="základní",J126,0)</f>
        <v>0</v>
      </c>
      <c r="BF126" s="141">
        <f>IF(N126="snížená",J126,0)</f>
        <v>0</v>
      </c>
      <c r="BG126" s="141">
        <f>IF(N126="zákl. přenesená",J126,0)</f>
        <v>0</v>
      </c>
      <c r="BH126" s="141">
        <f>IF(N126="sníž. přenesená",J126,0)</f>
        <v>0</v>
      </c>
      <c r="BI126" s="141">
        <f>IF(N126="nulová",J126,0)</f>
        <v>0</v>
      </c>
      <c r="BJ126" s="18" t="s">
        <v>84</v>
      </c>
      <c r="BK126" s="141">
        <f>ROUND(I126*H126,2)</f>
        <v>0</v>
      </c>
      <c r="BL126" s="18" t="s">
        <v>232</v>
      </c>
      <c r="BM126" s="140" t="s">
        <v>1601</v>
      </c>
    </row>
    <row r="127" spans="2:65" s="1" customFormat="1" ht="11.25">
      <c r="B127" s="34"/>
      <c r="D127" s="163" t="s">
        <v>274</v>
      </c>
      <c r="F127" s="164" t="s">
        <v>1602</v>
      </c>
      <c r="I127" s="165"/>
      <c r="L127" s="34"/>
      <c r="M127" s="166"/>
      <c r="T127" s="55"/>
      <c r="AT127" s="18" t="s">
        <v>274</v>
      </c>
      <c r="AU127" s="18" t="s">
        <v>233</v>
      </c>
    </row>
    <row r="128" spans="2:65" s="12" customFormat="1" ht="11.25">
      <c r="B128" s="142"/>
      <c r="D128" s="143" t="s">
        <v>249</v>
      </c>
      <c r="E128" s="144" t="s">
        <v>19</v>
      </c>
      <c r="F128" s="145" t="s">
        <v>1603</v>
      </c>
      <c r="H128" s="144" t="s">
        <v>19</v>
      </c>
      <c r="I128" s="146"/>
      <c r="L128" s="142"/>
      <c r="M128" s="147"/>
      <c r="T128" s="148"/>
      <c r="AT128" s="144" t="s">
        <v>249</v>
      </c>
      <c r="AU128" s="144" t="s">
        <v>233</v>
      </c>
      <c r="AV128" s="12" t="s">
        <v>84</v>
      </c>
      <c r="AW128" s="12" t="s">
        <v>37</v>
      </c>
      <c r="AX128" s="12" t="s">
        <v>76</v>
      </c>
      <c r="AY128" s="144" t="s">
        <v>223</v>
      </c>
    </row>
    <row r="129" spans="2:65" s="12" customFormat="1" ht="11.25">
      <c r="B129" s="142"/>
      <c r="D129" s="143" t="s">
        <v>249</v>
      </c>
      <c r="E129" s="144" t="s">
        <v>19</v>
      </c>
      <c r="F129" s="145" t="s">
        <v>1604</v>
      </c>
      <c r="H129" s="144" t="s">
        <v>19</v>
      </c>
      <c r="I129" s="146"/>
      <c r="L129" s="142"/>
      <c r="M129" s="147"/>
      <c r="T129" s="148"/>
      <c r="AT129" s="144" t="s">
        <v>249</v>
      </c>
      <c r="AU129" s="144" t="s">
        <v>233</v>
      </c>
      <c r="AV129" s="12" t="s">
        <v>84</v>
      </c>
      <c r="AW129" s="12" t="s">
        <v>37</v>
      </c>
      <c r="AX129" s="12" t="s">
        <v>76</v>
      </c>
      <c r="AY129" s="144" t="s">
        <v>223</v>
      </c>
    </row>
    <row r="130" spans="2:65" s="13" customFormat="1" ht="11.25">
      <c r="B130" s="149"/>
      <c r="D130" s="143" t="s">
        <v>249</v>
      </c>
      <c r="E130" s="150" t="s">
        <v>19</v>
      </c>
      <c r="F130" s="151" t="s">
        <v>1605</v>
      </c>
      <c r="H130" s="152">
        <v>6.8</v>
      </c>
      <c r="I130" s="153"/>
      <c r="L130" s="149"/>
      <c r="M130" s="154"/>
      <c r="T130" s="155"/>
      <c r="AT130" s="150" t="s">
        <v>249</v>
      </c>
      <c r="AU130" s="150" t="s">
        <v>233</v>
      </c>
      <c r="AV130" s="13" t="s">
        <v>87</v>
      </c>
      <c r="AW130" s="13" t="s">
        <v>37</v>
      </c>
      <c r="AX130" s="13" t="s">
        <v>84</v>
      </c>
      <c r="AY130" s="150" t="s">
        <v>223</v>
      </c>
    </row>
    <row r="131" spans="2:65" s="11" customFormat="1" ht="22.9" customHeight="1">
      <c r="B131" s="117"/>
      <c r="D131" s="118" t="s">
        <v>75</v>
      </c>
      <c r="E131" s="127" t="s">
        <v>244</v>
      </c>
      <c r="F131" s="127" t="s">
        <v>358</v>
      </c>
      <c r="I131" s="120"/>
      <c r="J131" s="128">
        <f>BK131</f>
        <v>0</v>
      </c>
      <c r="L131" s="117"/>
      <c r="M131" s="122"/>
      <c r="P131" s="123">
        <f>P132+P137</f>
        <v>0</v>
      </c>
      <c r="R131" s="123">
        <f>R132+R137</f>
        <v>13.959719999999999</v>
      </c>
      <c r="T131" s="124">
        <f>T132+T137</f>
        <v>0</v>
      </c>
      <c r="AR131" s="118" t="s">
        <v>84</v>
      </c>
      <c r="AT131" s="125" t="s">
        <v>75</v>
      </c>
      <c r="AU131" s="125" t="s">
        <v>84</v>
      </c>
      <c r="AY131" s="118" t="s">
        <v>223</v>
      </c>
      <c r="BK131" s="126">
        <f>BK132+BK137</f>
        <v>0</v>
      </c>
    </row>
    <row r="132" spans="2:65" s="11" customFormat="1" ht="20.85" customHeight="1">
      <c r="B132" s="117"/>
      <c r="D132" s="118" t="s">
        <v>75</v>
      </c>
      <c r="E132" s="127" t="s">
        <v>359</v>
      </c>
      <c r="F132" s="127" t="s">
        <v>360</v>
      </c>
      <c r="I132" s="120"/>
      <c r="J132" s="128">
        <f>BK132</f>
        <v>0</v>
      </c>
      <c r="L132" s="117"/>
      <c r="M132" s="122"/>
      <c r="P132" s="123">
        <f>SUM(P133:P136)</f>
        <v>0</v>
      </c>
      <c r="R132" s="123">
        <f>SUM(R133:R136)</f>
        <v>0</v>
      </c>
      <c r="T132" s="124">
        <f>SUM(T133:T136)</f>
        <v>0</v>
      </c>
      <c r="AR132" s="118" t="s">
        <v>84</v>
      </c>
      <c r="AT132" s="125" t="s">
        <v>75</v>
      </c>
      <c r="AU132" s="125" t="s">
        <v>87</v>
      </c>
      <c r="AY132" s="118" t="s">
        <v>223</v>
      </c>
      <c r="BK132" s="126">
        <f>SUM(BK133:BK136)</f>
        <v>0</v>
      </c>
    </row>
    <row r="133" spans="2:65" s="1" customFormat="1" ht="33" customHeight="1">
      <c r="B133" s="34"/>
      <c r="C133" s="129" t="s">
        <v>282</v>
      </c>
      <c r="D133" s="129" t="s">
        <v>227</v>
      </c>
      <c r="E133" s="130" t="s">
        <v>362</v>
      </c>
      <c r="F133" s="131" t="s">
        <v>363</v>
      </c>
      <c r="G133" s="132" t="s">
        <v>271</v>
      </c>
      <c r="H133" s="133">
        <v>75.48</v>
      </c>
      <c r="I133" s="134"/>
      <c r="J133" s="135">
        <f>ROUND(I133*H133,2)</f>
        <v>0</v>
      </c>
      <c r="K133" s="131" t="s">
        <v>272</v>
      </c>
      <c r="L133" s="34"/>
      <c r="M133" s="136" t="s">
        <v>19</v>
      </c>
      <c r="N133" s="137" t="s">
        <v>47</v>
      </c>
      <c r="P133" s="138">
        <f>O133*H133</f>
        <v>0</v>
      </c>
      <c r="Q133" s="138">
        <v>0</v>
      </c>
      <c r="R133" s="138">
        <f>Q133*H133</f>
        <v>0</v>
      </c>
      <c r="S133" s="138">
        <v>0</v>
      </c>
      <c r="T133" s="139">
        <f>S133*H133</f>
        <v>0</v>
      </c>
      <c r="AR133" s="140" t="s">
        <v>232</v>
      </c>
      <c r="AT133" s="140" t="s">
        <v>227</v>
      </c>
      <c r="AU133" s="140" t="s">
        <v>233</v>
      </c>
      <c r="AY133" s="18" t="s">
        <v>223</v>
      </c>
      <c r="BE133" s="141">
        <f>IF(N133="základní",J133,0)</f>
        <v>0</v>
      </c>
      <c r="BF133" s="141">
        <f>IF(N133="snížená",J133,0)</f>
        <v>0</v>
      </c>
      <c r="BG133" s="141">
        <f>IF(N133="zákl. přenesená",J133,0)</f>
        <v>0</v>
      </c>
      <c r="BH133" s="141">
        <f>IF(N133="sníž. přenesená",J133,0)</f>
        <v>0</v>
      </c>
      <c r="BI133" s="141">
        <f>IF(N133="nulová",J133,0)</f>
        <v>0</v>
      </c>
      <c r="BJ133" s="18" t="s">
        <v>84</v>
      </c>
      <c r="BK133" s="141">
        <f>ROUND(I133*H133,2)</f>
        <v>0</v>
      </c>
      <c r="BL133" s="18" t="s">
        <v>232</v>
      </c>
      <c r="BM133" s="140" t="s">
        <v>1293</v>
      </c>
    </row>
    <row r="134" spans="2:65" s="1" customFormat="1" ht="11.25">
      <c r="B134" s="34"/>
      <c r="D134" s="163" t="s">
        <v>274</v>
      </c>
      <c r="F134" s="164" t="s">
        <v>365</v>
      </c>
      <c r="I134" s="165"/>
      <c r="L134" s="34"/>
      <c r="M134" s="166"/>
      <c r="T134" s="55"/>
      <c r="AT134" s="18" t="s">
        <v>274</v>
      </c>
      <c r="AU134" s="18" t="s">
        <v>233</v>
      </c>
    </row>
    <row r="135" spans="2:65" s="12" customFormat="1" ht="11.25">
      <c r="B135" s="142"/>
      <c r="D135" s="143" t="s">
        <v>249</v>
      </c>
      <c r="E135" s="144" t="s">
        <v>19</v>
      </c>
      <c r="F135" s="145" t="s">
        <v>366</v>
      </c>
      <c r="H135" s="144" t="s">
        <v>19</v>
      </c>
      <c r="I135" s="146"/>
      <c r="L135" s="142"/>
      <c r="M135" s="147"/>
      <c r="T135" s="148"/>
      <c r="AT135" s="144" t="s">
        <v>249</v>
      </c>
      <c r="AU135" s="144" t="s">
        <v>233</v>
      </c>
      <c r="AV135" s="12" t="s">
        <v>84</v>
      </c>
      <c r="AW135" s="12" t="s">
        <v>37</v>
      </c>
      <c r="AX135" s="12" t="s">
        <v>76</v>
      </c>
      <c r="AY135" s="144" t="s">
        <v>223</v>
      </c>
    </row>
    <row r="136" spans="2:65" s="13" customFormat="1" ht="11.25">
      <c r="B136" s="149"/>
      <c r="D136" s="143" t="s">
        <v>249</v>
      </c>
      <c r="E136" s="150" t="s">
        <v>19</v>
      </c>
      <c r="F136" s="151" t="s">
        <v>1606</v>
      </c>
      <c r="H136" s="152">
        <v>75.48</v>
      </c>
      <c r="I136" s="153"/>
      <c r="L136" s="149"/>
      <c r="M136" s="154"/>
      <c r="T136" s="155"/>
      <c r="AT136" s="150" t="s">
        <v>249</v>
      </c>
      <c r="AU136" s="150" t="s">
        <v>233</v>
      </c>
      <c r="AV136" s="13" t="s">
        <v>87</v>
      </c>
      <c r="AW136" s="13" t="s">
        <v>37</v>
      </c>
      <c r="AX136" s="13" t="s">
        <v>84</v>
      </c>
      <c r="AY136" s="150" t="s">
        <v>223</v>
      </c>
    </row>
    <row r="137" spans="2:65" s="11" customFormat="1" ht="20.85" customHeight="1">
      <c r="B137" s="117"/>
      <c r="D137" s="118" t="s">
        <v>75</v>
      </c>
      <c r="E137" s="127" t="s">
        <v>444</v>
      </c>
      <c r="F137" s="127" t="s">
        <v>445</v>
      </c>
      <c r="I137" s="120"/>
      <c r="J137" s="128">
        <f>BK137</f>
        <v>0</v>
      </c>
      <c r="L137" s="117"/>
      <c r="M137" s="122"/>
      <c r="P137" s="123">
        <f>SUM(P138:P154)</f>
        <v>0</v>
      </c>
      <c r="R137" s="123">
        <f>SUM(R138:R154)</f>
        <v>13.959719999999999</v>
      </c>
      <c r="T137" s="124">
        <f>SUM(T138:T154)</f>
        <v>0</v>
      </c>
      <c r="AR137" s="118" t="s">
        <v>84</v>
      </c>
      <c r="AT137" s="125" t="s">
        <v>75</v>
      </c>
      <c r="AU137" s="125" t="s">
        <v>87</v>
      </c>
      <c r="AY137" s="118" t="s">
        <v>223</v>
      </c>
      <c r="BK137" s="126">
        <f>SUM(BK138:BK154)</f>
        <v>0</v>
      </c>
    </row>
    <row r="138" spans="2:65" s="1" customFormat="1" ht="78" customHeight="1">
      <c r="B138" s="34"/>
      <c r="C138" s="129" t="s">
        <v>301</v>
      </c>
      <c r="D138" s="129" t="s">
        <v>227</v>
      </c>
      <c r="E138" s="130" t="s">
        <v>1375</v>
      </c>
      <c r="F138" s="131" t="s">
        <v>1376</v>
      </c>
      <c r="G138" s="132" t="s">
        <v>271</v>
      </c>
      <c r="H138" s="133">
        <v>68</v>
      </c>
      <c r="I138" s="134"/>
      <c r="J138" s="135">
        <f>ROUND(I138*H138,2)</f>
        <v>0</v>
      </c>
      <c r="K138" s="131" t="s">
        <v>272</v>
      </c>
      <c r="L138" s="34"/>
      <c r="M138" s="136" t="s">
        <v>19</v>
      </c>
      <c r="N138" s="137" t="s">
        <v>47</v>
      </c>
      <c r="P138" s="138">
        <f>O138*H138</f>
        <v>0</v>
      </c>
      <c r="Q138" s="138">
        <v>8.9219999999999994E-2</v>
      </c>
      <c r="R138" s="138">
        <f>Q138*H138</f>
        <v>6.0669599999999999</v>
      </c>
      <c r="S138" s="138">
        <v>0</v>
      </c>
      <c r="T138" s="139">
        <f>S138*H138</f>
        <v>0</v>
      </c>
      <c r="AR138" s="140" t="s">
        <v>232</v>
      </c>
      <c r="AT138" s="140" t="s">
        <v>227</v>
      </c>
      <c r="AU138" s="140" t="s">
        <v>233</v>
      </c>
      <c r="AY138" s="18" t="s">
        <v>223</v>
      </c>
      <c r="BE138" s="141">
        <f>IF(N138="základní",J138,0)</f>
        <v>0</v>
      </c>
      <c r="BF138" s="141">
        <f>IF(N138="snížená",J138,0)</f>
        <v>0</v>
      </c>
      <c r="BG138" s="141">
        <f>IF(N138="zákl. přenesená",J138,0)</f>
        <v>0</v>
      </c>
      <c r="BH138" s="141">
        <f>IF(N138="sníž. přenesená",J138,0)</f>
        <v>0</v>
      </c>
      <c r="BI138" s="141">
        <f>IF(N138="nulová",J138,0)</f>
        <v>0</v>
      </c>
      <c r="BJ138" s="18" t="s">
        <v>84</v>
      </c>
      <c r="BK138" s="141">
        <f>ROUND(I138*H138,2)</f>
        <v>0</v>
      </c>
      <c r="BL138" s="18" t="s">
        <v>232</v>
      </c>
      <c r="BM138" s="140" t="s">
        <v>449</v>
      </c>
    </row>
    <row r="139" spans="2:65" s="1" customFormat="1" ht="11.25">
      <c r="B139" s="34"/>
      <c r="D139" s="163" t="s">
        <v>274</v>
      </c>
      <c r="F139" s="164" t="s">
        <v>1377</v>
      </c>
      <c r="I139" s="165"/>
      <c r="L139" s="34"/>
      <c r="M139" s="166"/>
      <c r="T139" s="55"/>
      <c r="AT139" s="18" t="s">
        <v>274</v>
      </c>
      <c r="AU139" s="18" t="s">
        <v>233</v>
      </c>
    </row>
    <row r="140" spans="2:65" s="13" customFormat="1" ht="11.25">
      <c r="B140" s="149"/>
      <c r="D140" s="143" t="s">
        <v>249</v>
      </c>
      <c r="E140" s="150" t="s">
        <v>19</v>
      </c>
      <c r="F140" s="151" t="s">
        <v>1607</v>
      </c>
      <c r="H140" s="152">
        <v>68</v>
      </c>
      <c r="I140" s="153"/>
      <c r="L140" s="149"/>
      <c r="M140" s="154"/>
      <c r="T140" s="155"/>
      <c r="AT140" s="150" t="s">
        <v>249</v>
      </c>
      <c r="AU140" s="150" t="s">
        <v>233</v>
      </c>
      <c r="AV140" s="13" t="s">
        <v>87</v>
      </c>
      <c r="AW140" s="13" t="s">
        <v>37</v>
      </c>
      <c r="AX140" s="13" t="s">
        <v>84</v>
      </c>
      <c r="AY140" s="150" t="s">
        <v>223</v>
      </c>
    </row>
    <row r="141" spans="2:65" s="1" customFormat="1" ht="24.2" customHeight="1">
      <c r="B141" s="34"/>
      <c r="C141" s="174" t="s">
        <v>308</v>
      </c>
      <c r="D141" s="174" t="s">
        <v>314</v>
      </c>
      <c r="E141" s="175" t="s">
        <v>453</v>
      </c>
      <c r="F141" s="176" t="s">
        <v>454</v>
      </c>
      <c r="G141" s="177" t="s">
        <v>271</v>
      </c>
      <c r="H141" s="178">
        <v>66.3</v>
      </c>
      <c r="I141" s="179"/>
      <c r="J141" s="180">
        <f>ROUND(I141*H141,2)</f>
        <v>0</v>
      </c>
      <c r="K141" s="176" t="s">
        <v>272</v>
      </c>
      <c r="L141" s="181"/>
      <c r="M141" s="182" t="s">
        <v>19</v>
      </c>
      <c r="N141" s="183" t="s">
        <v>47</v>
      </c>
      <c r="P141" s="138">
        <f>O141*H141</f>
        <v>0</v>
      </c>
      <c r="Q141" s="138">
        <v>0.113</v>
      </c>
      <c r="R141" s="138">
        <f>Q141*H141</f>
        <v>7.4919000000000002</v>
      </c>
      <c r="S141" s="138">
        <v>0</v>
      </c>
      <c r="T141" s="139">
        <f>S141*H141</f>
        <v>0</v>
      </c>
      <c r="AR141" s="140" t="s">
        <v>268</v>
      </c>
      <c r="AT141" s="140" t="s">
        <v>314</v>
      </c>
      <c r="AU141" s="140" t="s">
        <v>233</v>
      </c>
      <c r="AY141" s="18" t="s">
        <v>223</v>
      </c>
      <c r="BE141" s="141">
        <f>IF(N141="základní",J141,0)</f>
        <v>0</v>
      </c>
      <c r="BF141" s="141">
        <f>IF(N141="snížená",J141,0)</f>
        <v>0</v>
      </c>
      <c r="BG141" s="141">
        <f>IF(N141="zákl. přenesená",J141,0)</f>
        <v>0</v>
      </c>
      <c r="BH141" s="141">
        <f>IF(N141="sníž. přenesená",J141,0)</f>
        <v>0</v>
      </c>
      <c r="BI141" s="141">
        <f>IF(N141="nulová",J141,0)</f>
        <v>0</v>
      </c>
      <c r="BJ141" s="18" t="s">
        <v>84</v>
      </c>
      <c r="BK141" s="141">
        <f>ROUND(I141*H141,2)</f>
        <v>0</v>
      </c>
      <c r="BL141" s="18" t="s">
        <v>232</v>
      </c>
      <c r="BM141" s="140" t="s">
        <v>455</v>
      </c>
    </row>
    <row r="142" spans="2:65" s="13" customFormat="1" ht="11.25">
      <c r="B142" s="149"/>
      <c r="D142" s="143" t="s">
        <v>249</v>
      </c>
      <c r="E142" s="150" t="s">
        <v>19</v>
      </c>
      <c r="F142" s="151" t="s">
        <v>1608</v>
      </c>
      <c r="H142" s="152">
        <v>68</v>
      </c>
      <c r="I142" s="153"/>
      <c r="L142" s="149"/>
      <c r="M142" s="154"/>
      <c r="T142" s="155"/>
      <c r="AT142" s="150" t="s">
        <v>249</v>
      </c>
      <c r="AU142" s="150" t="s">
        <v>233</v>
      </c>
      <c r="AV142" s="13" t="s">
        <v>87</v>
      </c>
      <c r="AW142" s="13" t="s">
        <v>37</v>
      </c>
      <c r="AX142" s="13" t="s">
        <v>76</v>
      </c>
      <c r="AY142" s="150" t="s">
        <v>223</v>
      </c>
    </row>
    <row r="143" spans="2:65" s="13" customFormat="1" ht="11.25">
      <c r="B143" s="149"/>
      <c r="D143" s="143" t="s">
        <v>249</v>
      </c>
      <c r="E143" s="150" t="s">
        <v>19</v>
      </c>
      <c r="F143" s="151" t="s">
        <v>1609</v>
      </c>
      <c r="H143" s="152">
        <v>-3</v>
      </c>
      <c r="I143" s="153"/>
      <c r="L143" s="149"/>
      <c r="M143" s="154"/>
      <c r="T143" s="155"/>
      <c r="AT143" s="150" t="s">
        <v>249</v>
      </c>
      <c r="AU143" s="150" t="s">
        <v>233</v>
      </c>
      <c r="AV143" s="13" t="s">
        <v>87</v>
      </c>
      <c r="AW143" s="13" t="s">
        <v>37</v>
      </c>
      <c r="AX143" s="13" t="s">
        <v>76</v>
      </c>
      <c r="AY143" s="150" t="s">
        <v>223</v>
      </c>
    </row>
    <row r="144" spans="2:65" s="15" customFormat="1" ht="11.25">
      <c r="B144" s="167"/>
      <c r="D144" s="143" t="s">
        <v>249</v>
      </c>
      <c r="E144" s="168" t="s">
        <v>19</v>
      </c>
      <c r="F144" s="169" t="s">
        <v>292</v>
      </c>
      <c r="H144" s="170">
        <v>65</v>
      </c>
      <c r="I144" s="171"/>
      <c r="L144" s="167"/>
      <c r="M144" s="172"/>
      <c r="T144" s="173"/>
      <c r="AT144" s="168" t="s">
        <v>249</v>
      </c>
      <c r="AU144" s="168" t="s">
        <v>233</v>
      </c>
      <c r="AV144" s="15" t="s">
        <v>233</v>
      </c>
      <c r="AW144" s="15" t="s">
        <v>37</v>
      </c>
      <c r="AX144" s="15" t="s">
        <v>76</v>
      </c>
      <c r="AY144" s="168" t="s">
        <v>223</v>
      </c>
    </row>
    <row r="145" spans="2:65" s="13" customFormat="1" ht="11.25">
      <c r="B145" s="149"/>
      <c r="D145" s="143" t="s">
        <v>249</v>
      </c>
      <c r="E145" s="150" t="s">
        <v>19</v>
      </c>
      <c r="F145" s="151" t="s">
        <v>1610</v>
      </c>
      <c r="H145" s="152">
        <v>1.3</v>
      </c>
      <c r="I145" s="153"/>
      <c r="L145" s="149"/>
      <c r="M145" s="154"/>
      <c r="T145" s="155"/>
      <c r="AT145" s="150" t="s">
        <v>249</v>
      </c>
      <c r="AU145" s="150" t="s">
        <v>233</v>
      </c>
      <c r="AV145" s="13" t="s">
        <v>87</v>
      </c>
      <c r="AW145" s="13" t="s">
        <v>37</v>
      </c>
      <c r="AX145" s="13" t="s">
        <v>76</v>
      </c>
      <c r="AY145" s="150" t="s">
        <v>223</v>
      </c>
    </row>
    <row r="146" spans="2:65" s="14" customFormat="1" ht="11.25">
      <c r="B146" s="156"/>
      <c r="D146" s="143" t="s">
        <v>249</v>
      </c>
      <c r="E146" s="157" t="s">
        <v>19</v>
      </c>
      <c r="F146" s="158" t="s">
        <v>253</v>
      </c>
      <c r="H146" s="159">
        <v>66.3</v>
      </c>
      <c r="I146" s="160"/>
      <c r="L146" s="156"/>
      <c r="M146" s="161"/>
      <c r="T146" s="162"/>
      <c r="AT146" s="157" t="s">
        <v>249</v>
      </c>
      <c r="AU146" s="157" t="s">
        <v>233</v>
      </c>
      <c r="AV146" s="14" t="s">
        <v>232</v>
      </c>
      <c r="AW146" s="14" t="s">
        <v>37</v>
      </c>
      <c r="AX146" s="14" t="s">
        <v>84</v>
      </c>
      <c r="AY146" s="157" t="s">
        <v>223</v>
      </c>
    </row>
    <row r="147" spans="2:65" s="1" customFormat="1" ht="90" customHeight="1">
      <c r="B147" s="34"/>
      <c r="C147" s="129" t="s">
        <v>8</v>
      </c>
      <c r="D147" s="129" t="s">
        <v>227</v>
      </c>
      <c r="E147" s="130" t="s">
        <v>460</v>
      </c>
      <c r="F147" s="131" t="s">
        <v>461</v>
      </c>
      <c r="G147" s="132" t="s">
        <v>271</v>
      </c>
      <c r="H147" s="133">
        <v>3</v>
      </c>
      <c r="I147" s="134"/>
      <c r="J147" s="135">
        <f>ROUND(I147*H147,2)</f>
        <v>0</v>
      </c>
      <c r="K147" s="131" t="s">
        <v>272</v>
      </c>
      <c r="L147" s="34"/>
      <c r="M147" s="136" t="s">
        <v>19</v>
      </c>
      <c r="N147" s="137" t="s">
        <v>47</v>
      </c>
      <c r="P147" s="138">
        <f>O147*H147</f>
        <v>0</v>
      </c>
      <c r="Q147" s="138">
        <v>0</v>
      </c>
      <c r="R147" s="138">
        <f>Q147*H147</f>
        <v>0</v>
      </c>
      <c r="S147" s="138">
        <v>0</v>
      </c>
      <c r="T147" s="139">
        <f>S147*H147</f>
        <v>0</v>
      </c>
      <c r="AR147" s="140" t="s">
        <v>232</v>
      </c>
      <c r="AT147" s="140" t="s">
        <v>227</v>
      </c>
      <c r="AU147" s="140" t="s">
        <v>233</v>
      </c>
      <c r="AY147" s="18" t="s">
        <v>223</v>
      </c>
      <c r="BE147" s="141">
        <f>IF(N147="základní",J147,0)</f>
        <v>0</v>
      </c>
      <c r="BF147" s="141">
        <f>IF(N147="snížená",J147,0)</f>
        <v>0</v>
      </c>
      <c r="BG147" s="141">
        <f>IF(N147="zákl. přenesená",J147,0)</f>
        <v>0</v>
      </c>
      <c r="BH147" s="141">
        <f>IF(N147="sníž. přenesená",J147,0)</f>
        <v>0</v>
      </c>
      <c r="BI147" s="141">
        <f>IF(N147="nulová",J147,0)</f>
        <v>0</v>
      </c>
      <c r="BJ147" s="18" t="s">
        <v>84</v>
      </c>
      <c r="BK147" s="141">
        <f>ROUND(I147*H147,2)</f>
        <v>0</v>
      </c>
      <c r="BL147" s="18" t="s">
        <v>232</v>
      </c>
      <c r="BM147" s="140" t="s">
        <v>462</v>
      </c>
    </row>
    <row r="148" spans="2:65" s="1" customFormat="1" ht="11.25">
      <c r="B148" s="34"/>
      <c r="D148" s="163" t="s">
        <v>274</v>
      </c>
      <c r="F148" s="164" t="s">
        <v>463</v>
      </c>
      <c r="I148" s="165"/>
      <c r="L148" s="34"/>
      <c r="M148" s="166"/>
      <c r="T148" s="55"/>
      <c r="AT148" s="18" t="s">
        <v>274</v>
      </c>
      <c r="AU148" s="18" t="s">
        <v>233</v>
      </c>
    </row>
    <row r="149" spans="2:65" s="12" customFormat="1" ht="11.25">
      <c r="B149" s="142"/>
      <c r="D149" s="143" t="s">
        <v>249</v>
      </c>
      <c r="E149" s="144" t="s">
        <v>19</v>
      </c>
      <c r="F149" s="145" t="s">
        <v>1384</v>
      </c>
      <c r="H149" s="144" t="s">
        <v>19</v>
      </c>
      <c r="I149" s="146"/>
      <c r="L149" s="142"/>
      <c r="M149" s="147"/>
      <c r="T149" s="148"/>
      <c r="AT149" s="144" t="s">
        <v>249</v>
      </c>
      <c r="AU149" s="144" t="s">
        <v>233</v>
      </c>
      <c r="AV149" s="12" t="s">
        <v>84</v>
      </c>
      <c r="AW149" s="12" t="s">
        <v>37</v>
      </c>
      <c r="AX149" s="12" t="s">
        <v>76</v>
      </c>
      <c r="AY149" s="144" t="s">
        <v>223</v>
      </c>
    </row>
    <row r="150" spans="2:65" s="13" customFormat="1" ht="11.25">
      <c r="B150" s="149"/>
      <c r="D150" s="143" t="s">
        <v>249</v>
      </c>
      <c r="E150" s="150" t="s">
        <v>19</v>
      </c>
      <c r="F150" s="151" t="s">
        <v>1611</v>
      </c>
      <c r="H150" s="152">
        <v>3</v>
      </c>
      <c r="I150" s="153"/>
      <c r="L150" s="149"/>
      <c r="M150" s="154"/>
      <c r="T150" s="155"/>
      <c r="AT150" s="150" t="s">
        <v>249</v>
      </c>
      <c r="AU150" s="150" t="s">
        <v>233</v>
      </c>
      <c r="AV150" s="13" t="s">
        <v>87</v>
      </c>
      <c r="AW150" s="13" t="s">
        <v>37</v>
      </c>
      <c r="AX150" s="13" t="s">
        <v>84</v>
      </c>
      <c r="AY150" s="150" t="s">
        <v>223</v>
      </c>
    </row>
    <row r="151" spans="2:65" s="1" customFormat="1" ht="24.2" customHeight="1">
      <c r="B151" s="34"/>
      <c r="C151" s="174" t="s">
        <v>322</v>
      </c>
      <c r="D151" s="174" t="s">
        <v>314</v>
      </c>
      <c r="E151" s="175" t="s">
        <v>466</v>
      </c>
      <c r="F151" s="176" t="s">
        <v>467</v>
      </c>
      <c r="G151" s="177" t="s">
        <v>271</v>
      </c>
      <c r="H151" s="178">
        <v>3.06</v>
      </c>
      <c r="I151" s="179"/>
      <c r="J151" s="180">
        <f>ROUND(I151*H151,2)</f>
        <v>0</v>
      </c>
      <c r="K151" s="176" t="s">
        <v>272</v>
      </c>
      <c r="L151" s="181"/>
      <c r="M151" s="182" t="s">
        <v>19</v>
      </c>
      <c r="N151" s="183" t="s">
        <v>47</v>
      </c>
      <c r="P151" s="138">
        <f>O151*H151</f>
        <v>0</v>
      </c>
      <c r="Q151" s="138">
        <v>0.13100000000000001</v>
      </c>
      <c r="R151" s="138">
        <f>Q151*H151</f>
        <v>0.40086000000000005</v>
      </c>
      <c r="S151" s="138">
        <v>0</v>
      </c>
      <c r="T151" s="139">
        <f>S151*H151</f>
        <v>0</v>
      </c>
      <c r="AR151" s="140" t="s">
        <v>268</v>
      </c>
      <c r="AT151" s="140" t="s">
        <v>314</v>
      </c>
      <c r="AU151" s="140" t="s">
        <v>233</v>
      </c>
      <c r="AY151" s="18" t="s">
        <v>223</v>
      </c>
      <c r="BE151" s="141">
        <f>IF(N151="základní",J151,0)</f>
        <v>0</v>
      </c>
      <c r="BF151" s="141">
        <f>IF(N151="snížená",J151,0)</f>
        <v>0</v>
      </c>
      <c r="BG151" s="141">
        <f>IF(N151="zákl. přenesená",J151,0)</f>
        <v>0</v>
      </c>
      <c r="BH151" s="141">
        <f>IF(N151="sníž. přenesená",J151,0)</f>
        <v>0</v>
      </c>
      <c r="BI151" s="141">
        <f>IF(N151="nulová",J151,0)</f>
        <v>0</v>
      </c>
      <c r="BJ151" s="18" t="s">
        <v>84</v>
      </c>
      <c r="BK151" s="141">
        <f>ROUND(I151*H151,2)</f>
        <v>0</v>
      </c>
      <c r="BL151" s="18" t="s">
        <v>232</v>
      </c>
      <c r="BM151" s="140" t="s">
        <v>468</v>
      </c>
    </row>
    <row r="152" spans="2:65" s="13" customFormat="1" ht="11.25">
      <c r="B152" s="149"/>
      <c r="D152" s="143" t="s">
        <v>249</v>
      </c>
      <c r="E152" s="150" t="s">
        <v>19</v>
      </c>
      <c r="F152" s="151" t="s">
        <v>1612</v>
      </c>
      <c r="H152" s="152">
        <v>3</v>
      </c>
      <c r="I152" s="153"/>
      <c r="L152" s="149"/>
      <c r="M152" s="154"/>
      <c r="T152" s="155"/>
      <c r="AT152" s="150" t="s">
        <v>249</v>
      </c>
      <c r="AU152" s="150" t="s">
        <v>233</v>
      </c>
      <c r="AV152" s="13" t="s">
        <v>87</v>
      </c>
      <c r="AW152" s="13" t="s">
        <v>37</v>
      </c>
      <c r="AX152" s="13" t="s">
        <v>76</v>
      </c>
      <c r="AY152" s="150" t="s">
        <v>223</v>
      </c>
    </row>
    <row r="153" spans="2:65" s="13" customFormat="1" ht="11.25">
      <c r="B153" s="149"/>
      <c r="D153" s="143" t="s">
        <v>249</v>
      </c>
      <c r="E153" s="150" t="s">
        <v>19</v>
      </c>
      <c r="F153" s="151" t="s">
        <v>1613</v>
      </c>
      <c r="H153" s="152">
        <v>0.06</v>
      </c>
      <c r="I153" s="153"/>
      <c r="L153" s="149"/>
      <c r="M153" s="154"/>
      <c r="T153" s="155"/>
      <c r="AT153" s="150" t="s">
        <v>249</v>
      </c>
      <c r="AU153" s="150" t="s">
        <v>233</v>
      </c>
      <c r="AV153" s="13" t="s">
        <v>87</v>
      </c>
      <c r="AW153" s="13" t="s">
        <v>37</v>
      </c>
      <c r="AX153" s="13" t="s">
        <v>76</v>
      </c>
      <c r="AY153" s="150" t="s">
        <v>223</v>
      </c>
    </row>
    <row r="154" spans="2:65" s="14" customFormat="1" ht="11.25">
      <c r="B154" s="156"/>
      <c r="D154" s="143" t="s">
        <v>249</v>
      </c>
      <c r="E154" s="157" t="s">
        <v>19</v>
      </c>
      <c r="F154" s="158" t="s">
        <v>253</v>
      </c>
      <c r="H154" s="159">
        <v>3.06</v>
      </c>
      <c r="I154" s="160"/>
      <c r="L154" s="156"/>
      <c r="M154" s="161"/>
      <c r="T154" s="162"/>
      <c r="AT154" s="157" t="s">
        <v>249</v>
      </c>
      <c r="AU154" s="157" t="s">
        <v>233</v>
      </c>
      <c r="AV154" s="14" t="s">
        <v>232</v>
      </c>
      <c r="AW154" s="14" t="s">
        <v>37</v>
      </c>
      <c r="AX154" s="14" t="s">
        <v>84</v>
      </c>
      <c r="AY154" s="157" t="s">
        <v>223</v>
      </c>
    </row>
    <row r="155" spans="2:65" s="11" customFormat="1" ht="22.9" customHeight="1">
      <c r="B155" s="117"/>
      <c r="D155" s="118" t="s">
        <v>75</v>
      </c>
      <c r="E155" s="127" t="s">
        <v>282</v>
      </c>
      <c r="F155" s="127" t="s">
        <v>614</v>
      </c>
      <c r="I155" s="120"/>
      <c r="J155" s="128">
        <f>BK155</f>
        <v>0</v>
      </c>
      <c r="L155" s="117"/>
      <c r="M155" s="122"/>
      <c r="P155" s="123">
        <f>P156+P159+P177+P195+P201+P205</f>
        <v>0</v>
      </c>
      <c r="R155" s="123">
        <f>R156+R159+R177+R195+R201+R205</f>
        <v>6.2331000000000003</v>
      </c>
      <c r="T155" s="124">
        <f>T156+T159+T177+T195+T201+T205</f>
        <v>3.4714999999999998</v>
      </c>
      <c r="AR155" s="118" t="s">
        <v>84</v>
      </c>
      <c r="AT155" s="125" t="s">
        <v>75</v>
      </c>
      <c r="AU155" s="125" t="s">
        <v>84</v>
      </c>
      <c r="AY155" s="118" t="s">
        <v>223</v>
      </c>
      <c r="BK155" s="126">
        <f>BK156+BK159+BK177+BK195+BK201+BK205</f>
        <v>0</v>
      </c>
    </row>
    <row r="156" spans="2:65" s="11" customFormat="1" ht="20.85" customHeight="1">
      <c r="B156" s="117"/>
      <c r="D156" s="118" t="s">
        <v>75</v>
      </c>
      <c r="E156" s="127" t="s">
        <v>615</v>
      </c>
      <c r="F156" s="127" t="s">
        <v>616</v>
      </c>
      <c r="I156" s="120"/>
      <c r="J156" s="128">
        <f>BK156</f>
        <v>0</v>
      </c>
      <c r="L156" s="117"/>
      <c r="M156" s="122"/>
      <c r="P156" s="123">
        <f>SUM(P157:P158)</f>
        <v>0</v>
      </c>
      <c r="R156" s="123">
        <f>SUM(R157:R158)</f>
        <v>0</v>
      </c>
      <c r="T156" s="124">
        <f>SUM(T157:T158)</f>
        <v>1.36</v>
      </c>
      <c r="AR156" s="118" t="s">
        <v>84</v>
      </c>
      <c r="AT156" s="125" t="s">
        <v>75</v>
      </c>
      <c r="AU156" s="125" t="s">
        <v>87</v>
      </c>
      <c r="AY156" s="118" t="s">
        <v>223</v>
      </c>
      <c r="BK156" s="126">
        <f>SUM(BK157:BK158)</f>
        <v>0</v>
      </c>
    </row>
    <row r="157" spans="2:65" s="1" customFormat="1" ht="66.75" customHeight="1">
      <c r="B157" s="34"/>
      <c r="C157" s="129" t="s">
        <v>328</v>
      </c>
      <c r="D157" s="129" t="s">
        <v>227</v>
      </c>
      <c r="E157" s="130" t="s">
        <v>636</v>
      </c>
      <c r="F157" s="131" t="s">
        <v>637</v>
      </c>
      <c r="G157" s="132" t="s">
        <v>271</v>
      </c>
      <c r="H157" s="133">
        <v>68</v>
      </c>
      <c r="I157" s="134"/>
      <c r="J157" s="135">
        <f>ROUND(I157*H157,2)</f>
        <v>0</v>
      </c>
      <c r="K157" s="131" t="s">
        <v>231</v>
      </c>
      <c r="L157" s="34"/>
      <c r="M157" s="136" t="s">
        <v>19</v>
      </c>
      <c r="N157" s="137" t="s">
        <v>47</v>
      </c>
      <c r="P157" s="138">
        <f>O157*H157</f>
        <v>0</v>
      </c>
      <c r="Q157" s="138">
        <v>0</v>
      </c>
      <c r="R157" s="138">
        <f>Q157*H157</f>
        <v>0</v>
      </c>
      <c r="S157" s="138">
        <v>0.02</v>
      </c>
      <c r="T157" s="139">
        <f>S157*H157</f>
        <v>1.36</v>
      </c>
      <c r="AR157" s="140" t="s">
        <v>232</v>
      </c>
      <c r="AT157" s="140" t="s">
        <v>227</v>
      </c>
      <c r="AU157" s="140" t="s">
        <v>233</v>
      </c>
      <c r="AY157" s="18" t="s">
        <v>223</v>
      </c>
      <c r="BE157" s="141">
        <f>IF(N157="základní",J157,0)</f>
        <v>0</v>
      </c>
      <c r="BF157" s="141">
        <f>IF(N157="snížená",J157,0)</f>
        <v>0</v>
      </c>
      <c r="BG157" s="141">
        <f>IF(N157="zákl. přenesená",J157,0)</f>
        <v>0</v>
      </c>
      <c r="BH157" s="141">
        <f>IF(N157="sníž. přenesená",J157,0)</f>
        <v>0</v>
      </c>
      <c r="BI157" s="141">
        <f>IF(N157="nulová",J157,0)</f>
        <v>0</v>
      </c>
      <c r="BJ157" s="18" t="s">
        <v>84</v>
      </c>
      <c r="BK157" s="141">
        <f>ROUND(I157*H157,2)</f>
        <v>0</v>
      </c>
      <c r="BL157" s="18" t="s">
        <v>232</v>
      </c>
      <c r="BM157" s="140" t="s">
        <v>1614</v>
      </c>
    </row>
    <row r="158" spans="2:65" s="13" customFormat="1" ht="11.25">
      <c r="B158" s="149"/>
      <c r="D158" s="143" t="s">
        <v>249</v>
      </c>
      <c r="E158" s="150" t="s">
        <v>19</v>
      </c>
      <c r="F158" s="151" t="s">
        <v>1608</v>
      </c>
      <c r="H158" s="152">
        <v>68</v>
      </c>
      <c r="I158" s="153"/>
      <c r="L158" s="149"/>
      <c r="M158" s="154"/>
      <c r="T158" s="155"/>
      <c r="AT158" s="150" t="s">
        <v>249</v>
      </c>
      <c r="AU158" s="150" t="s">
        <v>233</v>
      </c>
      <c r="AV158" s="13" t="s">
        <v>87</v>
      </c>
      <c r="AW158" s="13" t="s">
        <v>37</v>
      </c>
      <c r="AX158" s="13" t="s">
        <v>84</v>
      </c>
      <c r="AY158" s="150" t="s">
        <v>223</v>
      </c>
    </row>
    <row r="159" spans="2:65" s="11" customFormat="1" ht="20.85" customHeight="1">
      <c r="B159" s="117"/>
      <c r="D159" s="118" t="s">
        <v>75</v>
      </c>
      <c r="E159" s="127" t="s">
        <v>642</v>
      </c>
      <c r="F159" s="127" t="s">
        <v>643</v>
      </c>
      <c r="I159" s="120"/>
      <c r="J159" s="128">
        <f>BK159</f>
        <v>0</v>
      </c>
      <c r="L159" s="117"/>
      <c r="M159" s="122"/>
      <c r="P159" s="123">
        <f>SUM(P160:P176)</f>
        <v>0</v>
      </c>
      <c r="R159" s="123">
        <f>SUM(R160:R176)</f>
        <v>6.1236900000000007</v>
      </c>
      <c r="T159" s="124">
        <f>SUM(T160:T176)</f>
        <v>0</v>
      </c>
      <c r="AR159" s="118" t="s">
        <v>84</v>
      </c>
      <c r="AT159" s="125" t="s">
        <v>75</v>
      </c>
      <c r="AU159" s="125" t="s">
        <v>87</v>
      </c>
      <c r="AY159" s="118" t="s">
        <v>223</v>
      </c>
      <c r="BK159" s="126">
        <f>SUM(BK160:BK176)</f>
        <v>0</v>
      </c>
    </row>
    <row r="160" spans="2:65" s="1" customFormat="1" ht="49.15" customHeight="1">
      <c r="B160" s="34"/>
      <c r="C160" s="129" t="s">
        <v>334</v>
      </c>
      <c r="D160" s="129" t="s">
        <v>227</v>
      </c>
      <c r="E160" s="130" t="s">
        <v>657</v>
      </c>
      <c r="F160" s="131" t="s">
        <v>658</v>
      </c>
      <c r="G160" s="132" t="s">
        <v>563</v>
      </c>
      <c r="H160" s="133">
        <v>10.3</v>
      </c>
      <c r="I160" s="134"/>
      <c r="J160" s="135">
        <f>ROUND(I160*H160,2)</f>
        <v>0</v>
      </c>
      <c r="K160" s="131" t="s">
        <v>272</v>
      </c>
      <c r="L160" s="34"/>
      <c r="M160" s="136" t="s">
        <v>19</v>
      </c>
      <c r="N160" s="137" t="s">
        <v>47</v>
      </c>
      <c r="P160" s="138">
        <f>O160*H160</f>
        <v>0</v>
      </c>
      <c r="Q160" s="138">
        <v>0.14066999999999999</v>
      </c>
      <c r="R160" s="138">
        <f>Q160*H160</f>
        <v>1.448901</v>
      </c>
      <c r="S160" s="138">
        <v>0</v>
      </c>
      <c r="T160" s="139">
        <f>S160*H160</f>
        <v>0</v>
      </c>
      <c r="AR160" s="140" t="s">
        <v>232</v>
      </c>
      <c r="AT160" s="140" t="s">
        <v>227</v>
      </c>
      <c r="AU160" s="140" t="s">
        <v>233</v>
      </c>
      <c r="AY160" s="18" t="s">
        <v>223</v>
      </c>
      <c r="BE160" s="141">
        <f>IF(N160="základní",J160,0)</f>
        <v>0</v>
      </c>
      <c r="BF160" s="141">
        <f>IF(N160="snížená",J160,0)</f>
        <v>0</v>
      </c>
      <c r="BG160" s="141">
        <f>IF(N160="zákl. přenesená",J160,0)</f>
        <v>0</v>
      </c>
      <c r="BH160" s="141">
        <f>IF(N160="sníž. přenesená",J160,0)</f>
        <v>0</v>
      </c>
      <c r="BI160" s="141">
        <f>IF(N160="nulová",J160,0)</f>
        <v>0</v>
      </c>
      <c r="BJ160" s="18" t="s">
        <v>84</v>
      </c>
      <c r="BK160" s="141">
        <f>ROUND(I160*H160,2)</f>
        <v>0</v>
      </c>
      <c r="BL160" s="18" t="s">
        <v>232</v>
      </c>
      <c r="BM160" s="140" t="s">
        <v>1433</v>
      </c>
    </row>
    <row r="161" spans="2:65" s="1" customFormat="1" ht="11.25">
      <c r="B161" s="34"/>
      <c r="D161" s="163" t="s">
        <v>274</v>
      </c>
      <c r="F161" s="164" t="s">
        <v>660</v>
      </c>
      <c r="I161" s="165"/>
      <c r="L161" s="34"/>
      <c r="M161" s="166"/>
      <c r="T161" s="55"/>
      <c r="AT161" s="18" t="s">
        <v>274</v>
      </c>
      <c r="AU161" s="18" t="s">
        <v>233</v>
      </c>
    </row>
    <row r="162" spans="2:65" s="13" customFormat="1" ht="11.25">
      <c r="B162" s="149"/>
      <c r="D162" s="143" t="s">
        <v>249</v>
      </c>
      <c r="E162" s="150" t="s">
        <v>19</v>
      </c>
      <c r="F162" s="151" t="s">
        <v>1615</v>
      </c>
      <c r="H162" s="152">
        <v>10.3</v>
      </c>
      <c r="I162" s="153"/>
      <c r="L162" s="149"/>
      <c r="M162" s="154"/>
      <c r="T162" s="155"/>
      <c r="AT162" s="150" t="s">
        <v>249</v>
      </c>
      <c r="AU162" s="150" t="s">
        <v>233</v>
      </c>
      <c r="AV162" s="13" t="s">
        <v>87</v>
      </c>
      <c r="AW162" s="13" t="s">
        <v>37</v>
      </c>
      <c r="AX162" s="13" t="s">
        <v>84</v>
      </c>
      <c r="AY162" s="150" t="s">
        <v>223</v>
      </c>
    </row>
    <row r="163" spans="2:65" s="1" customFormat="1" ht="16.5" customHeight="1">
      <c r="B163" s="34"/>
      <c r="C163" s="174" t="s">
        <v>340</v>
      </c>
      <c r="D163" s="174" t="s">
        <v>314</v>
      </c>
      <c r="E163" s="175" t="s">
        <v>663</v>
      </c>
      <c r="F163" s="176" t="s">
        <v>664</v>
      </c>
      <c r="G163" s="177" t="s">
        <v>563</v>
      </c>
      <c r="H163" s="178">
        <v>10.506</v>
      </c>
      <c r="I163" s="179"/>
      <c r="J163" s="180">
        <f>ROUND(I163*H163,2)</f>
        <v>0</v>
      </c>
      <c r="K163" s="176" t="s">
        <v>231</v>
      </c>
      <c r="L163" s="181"/>
      <c r="M163" s="182" t="s">
        <v>19</v>
      </c>
      <c r="N163" s="183" t="s">
        <v>47</v>
      </c>
      <c r="P163" s="138">
        <f>O163*H163</f>
        <v>0</v>
      </c>
      <c r="Q163" s="138">
        <v>0.104</v>
      </c>
      <c r="R163" s="138">
        <f>Q163*H163</f>
        <v>1.092624</v>
      </c>
      <c r="S163" s="138">
        <v>0</v>
      </c>
      <c r="T163" s="139">
        <f>S163*H163</f>
        <v>0</v>
      </c>
      <c r="AR163" s="140" t="s">
        <v>268</v>
      </c>
      <c r="AT163" s="140" t="s">
        <v>314</v>
      </c>
      <c r="AU163" s="140" t="s">
        <v>233</v>
      </c>
      <c r="AY163" s="18" t="s">
        <v>223</v>
      </c>
      <c r="BE163" s="141">
        <f>IF(N163="základní",J163,0)</f>
        <v>0</v>
      </c>
      <c r="BF163" s="141">
        <f>IF(N163="snížená",J163,0)</f>
        <v>0</v>
      </c>
      <c r="BG163" s="141">
        <f>IF(N163="zákl. přenesená",J163,0)</f>
        <v>0</v>
      </c>
      <c r="BH163" s="141">
        <f>IF(N163="sníž. přenesená",J163,0)</f>
        <v>0</v>
      </c>
      <c r="BI163" s="141">
        <f>IF(N163="nulová",J163,0)</f>
        <v>0</v>
      </c>
      <c r="BJ163" s="18" t="s">
        <v>84</v>
      </c>
      <c r="BK163" s="141">
        <f>ROUND(I163*H163,2)</f>
        <v>0</v>
      </c>
      <c r="BL163" s="18" t="s">
        <v>232</v>
      </c>
      <c r="BM163" s="140" t="s">
        <v>1435</v>
      </c>
    </row>
    <row r="164" spans="2:65" s="13" customFormat="1" ht="11.25">
      <c r="B164" s="149"/>
      <c r="D164" s="143" t="s">
        <v>249</v>
      </c>
      <c r="E164" s="150" t="s">
        <v>19</v>
      </c>
      <c r="F164" s="151" t="s">
        <v>1615</v>
      </c>
      <c r="H164" s="152">
        <v>10.3</v>
      </c>
      <c r="I164" s="153"/>
      <c r="L164" s="149"/>
      <c r="M164" s="154"/>
      <c r="T164" s="155"/>
      <c r="AT164" s="150" t="s">
        <v>249</v>
      </c>
      <c r="AU164" s="150" t="s">
        <v>233</v>
      </c>
      <c r="AV164" s="13" t="s">
        <v>87</v>
      </c>
      <c r="AW164" s="13" t="s">
        <v>37</v>
      </c>
      <c r="AX164" s="13" t="s">
        <v>76</v>
      </c>
      <c r="AY164" s="150" t="s">
        <v>223</v>
      </c>
    </row>
    <row r="165" spans="2:65" s="13" customFormat="1" ht="11.25">
      <c r="B165" s="149"/>
      <c r="D165" s="143" t="s">
        <v>249</v>
      </c>
      <c r="E165" s="150" t="s">
        <v>19</v>
      </c>
      <c r="F165" s="151" t="s">
        <v>1616</v>
      </c>
      <c r="H165" s="152">
        <v>0.20599999999999999</v>
      </c>
      <c r="I165" s="153"/>
      <c r="L165" s="149"/>
      <c r="M165" s="154"/>
      <c r="T165" s="155"/>
      <c r="AT165" s="150" t="s">
        <v>249</v>
      </c>
      <c r="AU165" s="150" t="s">
        <v>233</v>
      </c>
      <c r="AV165" s="13" t="s">
        <v>87</v>
      </c>
      <c r="AW165" s="13" t="s">
        <v>37</v>
      </c>
      <c r="AX165" s="13" t="s">
        <v>76</v>
      </c>
      <c r="AY165" s="150" t="s">
        <v>223</v>
      </c>
    </row>
    <row r="166" spans="2:65" s="14" customFormat="1" ht="11.25">
      <c r="B166" s="156"/>
      <c r="D166" s="143" t="s">
        <v>249</v>
      </c>
      <c r="E166" s="157" t="s">
        <v>19</v>
      </c>
      <c r="F166" s="158" t="s">
        <v>253</v>
      </c>
      <c r="H166" s="159">
        <v>10.506</v>
      </c>
      <c r="I166" s="160"/>
      <c r="L166" s="156"/>
      <c r="M166" s="161"/>
      <c r="T166" s="162"/>
      <c r="AT166" s="157" t="s">
        <v>249</v>
      </c>
      <c r="AU166" s="157" t="s">
        <v>233</v>
      </c>
      <c r="AV166" s="14" t="s">
        <v>232</v>
      </c>
      <c r="AW166" s="14" t="s">
        <v>37</v>
      </c>
      <c r="AX166" s="14" t="s">
        <v>84</v>
      </c>
      <c r="AY166" s="157" t="s">
        <v>223</v>
      </c>
    </row>
    <row r="167" spans="2:65" s="1" customFormat="1" ht="44.25" customHeight="1">
      <c r="B167" s="34"/>
      <c r="C167" s="129" t="s">
        <v>346</v>
      </c>
      <c r="D167" s="129" t="s">
        <v>227</v>
      </c>
      <c r="E167" s="130" t="s">
        <v>668</v>
      </c>
      <c r="F167" s="131" t="s">
        <v>669</v>
      </c>
      <c r="G167" s="132" t="s">
        <v>563</v>
      </c>
      <c r="H167" s="133">
        <v>23.5</v>
      </c>
      <c r="I167" s="134"/>
      <c r="J167" s="135">
        <f>ROUND(I167*H167,2)</f>
        <v>0</v>
      </c>
      <c r="K167" s="131" t="s">
        <v>272</v>
      </c>
      <c r="L167" s="34"/>
      <c r="M167" s="136" t="s">
        <v>19</v>
      </c>
      <c r="N167" s="137" t="s">
        <v>47</v>
      </c>
      <c r="P167" s="138">
        <f>O167*H167</f>
        <v>0</v>
      </c>
      <c r="Q167" s="138">
        <v>0.10095</v>
      </c>
      <c r="R167" s="138">
        <f>Q167*H167</f>
        <v>2.372325</v>
      </c>
      <c r="S167" s="138">
        <v>0</v>
      </c>
      <c r="T167" s="139">
        <f>S167*H167</f>
        <v>0</v>
      </c>
      <c r="AR167" s="140" t="s">
        <v>232</v>
      </c>
      <c r="AT167" s="140" t="s">
        <v>227</v>
      </c>
      <c r="AU167" s="140" t="s">
        <v>233</v>
      </c>
      <c r="AY167" s="18" t="s">
        <v>223</v>
      </c>
      <c r="BE167" s="141">
        <f>IF(N167="základní",J167,0)</f>
        <v>0</v>
      </c>
      <c r="BF167" s="141">
        <f>IF(N167="snížená",J167,0)</f>
        <v>0</v>
      </c>
      <c r="BG167" s="141">
        <f>IF(N167="zákl. přenesená",J167,0)</f>
        <v>0</v>
      </c>
      <c r="BH167" s="141">
        <f>IF(N167="sníž. přenesená",J167,0)</f>
        <v>0</v>
      </c>
      <c r="BI167" s="141">
        <f>IF(N167="nulová",J167,0)</f>
        <v>0</v>
      </c>
      <c r="BJ167" s="18" t="s">
        <v>84</v>
      </c>
      <c r="BK167" s="141">
        <f>ROUND(I167*H167,2)</f>
        <v>0</v>
      </c>
      <c r="BL167" s="18" t="s">
        <v>232</v>
      </c>
      <c r="BM167" s="140" t="s">
        <v>670</v>
      </c>
    </row>
    <row r="168" spans="2:65" s="1" customFormat="1" ht="11.25">
      <c r="B168" s="34"/>
      <c r="D168" s="163" t="s">
        <v>274</v>
      </c>
      <c r="F168" s="164" t="s">
        <v>671</v>
      </c>
      <c r="I168" s="165"/>
      <c r="L168" s="34"/>
      <c r="M168" s="166"/>
      <c r="T168" s="55"/>
      <c r="AT168" s="18" t="s">
        <v>274</v>
      </c>
      <c r="AU168" s="18" t="s">
        <v>233</v>
      </c>
    </row>
    <row r="169" spans="2:65" s="13" customFormat="1" ht="11.25">
      <c r="B169" s="149"/>
      <c r="D169" s="143" t="s">
        <v>249</v>
      </c>
      <c r="E169" s="150" t="s">
        <v>19</v>
      </c>
      <c r="F169" s="151" t="s">
        <v>1617</v>
      </c>
      <c r="H169" s="152">
        <v>23.5</v>
      </c>
      <c r="I169" s="153"/>
      <c r="L169" s="149"/>
      <c r="M169" s="154"/>
      <c r="T169" s="155"/>
      <c r="AT169" s="150" t="s">
        <v>249</v>
      </c>
      <c r="AU169" s="150" t="s">
        <v>233</v>
      </c>
      <c r="AV169" s="13" t="s">
        <v>87</v>
      </c>
      <c r="AW169" s="13" t="s">
        <v>37</v>
      </c>
      <c r="AX169" s="13" t="s">
        <v>84</v>
      </c>
      <c r="AY169" s="150" t="s">
        <v>223</v>
      </c>
    </row>
    <row r="170" spans="2:65" s="1" customFormat="1" ht="16.5" customHeight="1">
      <c r="B170" s="34"/>
      <c r="C170" s="174" t="s">
        <v>353</v>
      </c>
      <c r="D170" s="174" t="s">
        <v>314</v>
      </c>
      <c r="E170" s="175" t="s">
        <v>674</v>
      </c>
      <c r="F170" s="176" t="s">
        <v>675</v>
      </c>
      <c r="G170" s="177" t="s">
        <v>563</v>
      </c>
      <c r="H170" s="178">
        <v>23.97</v>
      </c>
      <c r="I170" s="179"/>
      <c r="J170" s="180">
        <f>ROUND(I170*H170,2)</f>
        <v>0</v>
      </c>
      <c r="K170" s="176" t="s">
        <v>272</v>
      </c>
      <c r="L170" s="181"/>
      <c r="M170" s="182" t="s">
        <v>19</v>
      </c>
      <c r="N170" s="183" t="s">
        <v>47</v>
      </c>
      <c r="P170" s="138">
        <f>O170*H170</f>
        <v>0</v>
      </c>
      <c r="Q170" s="138">
        <v>2.8000000000000001E-2</v>
      </c>
      <c r="R170" s="138">
        <f>Q170*H170</f>
        <v>0.67115999999999998</v>
      </c>
      <c r="S170" s="138">
        <v>0</v>
      </c>
      <c r="T170" s="139">
        <f>S170*H170</f>
        <v>0</v>
      </c>
      <c r="AR170" s="140" t="s">
        <v>268</v>
      </c>
      <c r="AT170" s="140" t="s">
        <v>314</v>
      </c>
      <c r="AU170" s="140" t="s">
        <v>233</v>
      </c>
      <c r="AY170" s="18" t="s">
        <v>223</v>
      </c>
      <c r="BE170" s="141">
        <f>IF(N170="základní",J170,0)</f>
        <v>0</v>
      </c>
      <c r="BF170" s="141">
        <f>IF(N170="snížená",J170,0)</f>
        <v>0</v>
      </c>
      <c r="BG170" s="141">
        <f>IF(N170="zákl. přenesená",J170,0)</f>
        <v>0</v>
      </c>
      <c r="BH170" s="141">
        <f>IF(N170="sníž. přenesená",J170,0)</f>
        <v>0</v>
      </c>
      <c r="BI170" s="141">
        <f>IF(N170="nulová",J170,0)</f>
        <v>0</v>
      </c>
      <c r="BJ170" s="18" t="s">
        <v>84</v>
      </c>
      <c r="BK170" s="141">
        <f>ROUND(I170*H170,2)</f>
        <v>0</v>
      </c>
      <c r="BL170" s="18" t="s">
        <v>232</v>
      </c>
      <c r="BM170" s="140" t="s">
        <v>676</v>
      </c>
    </row>
    <row r="171" spans="2:65" s="13" customFormat="1" ht="11.25">
      <c r="B171" s="149"/>
      <c r="D171" s="143" t="s">
        <v>249</v>
      </c>
      <c r="E171" s="150" t="s">
        <v>19</v>
      </c>
      <c r="F171" s="151" t="s">
        <v>1618</v>
      </c>
      <c r="H171" s="152">
        <v>23.5</v>
      </c>
      <c r="I171" s="153"/>
      <c r="L171" s="149"/>
      <c r="M171" s="154"/>
      <c r="T171" s="155"/>
      <c r="AT171" s="150" t="s">
        <v>249</v>
      </c>
      <c r="AU171" s="150" t="s">
        <v>233</v>
      </c>
      <c r="AV171" s="13" t="s">
        <v>87</v>
      </c>
      <c r="AW171" s="13" t="s">
        <v>37</v>
      </c>
      <c r="AX171" s="13" t="s">
        <v>76</v>
      </c>
      <c r="AY171" s="150" t="s">
        <v>223</v>
      </c>
    </row>
    <row r="172" spans="2:65" s="13" customFormat="1" ht="11.25">
      <c r="B172" s="149"/>
      <c r="D172" s="143" t="s">
        <v>249</v>
      </c>
      <c r="E172" s="150" t="s">
        <v>19</v>
      </c>
      <c r="F172" s="151" t="s">
        <v>1619</v>
      </c>
      <c r="H172" s="152">
        <v>0.47</v>
      </c>
      <c r="I172" s="153"/>
      <c r="L172" s="149"/>
      <c r="M172" s="154"/>
      <c r="T172" s="155"/>
      <c r="AT172" s="150" t="s">
        <v>249</v>
      </c>
      <c r="AU172" s="150" t="s">
        <v>233</v>
      </c>
      <c r="AV172" s="13" t="s">
        <v>87</v>
      </c>
      <c r="AW172" s="13" t="s">
        <v>37</v>
      </c>
      <c r="AX172" s="13" t="s">
        <v>76</v>
      </c>
      <c r="AY172" s="150" t="s">
        <v>223</v>
      </c>
    </row>
    <row r="173" spans="2:65" s="14" customFormat="1" ht="11.25">
      <c r="B173" s="156"/>
      <c r="D173" s="143" t="s">
        <v>249</v>
      </c>
      <c r="E173" s="157" t="s">
        <v>19</v>
      </c>
      <c r="F173" s="158" t="s">
        <v>253</v>
      </c>
      <c r="H173" s="159">
        <v>23.97</v>
      </c>
      <c r="I173" s="160"/>
      <c r="L173" s="156"/>
      <c r="M173" s="161"/>
      <c r="T173" s="162"/>
      <c r="AT173" s="157" t="s">
        <v>249</v>
      </c>
      <c r="AU173" s="157" t="s">
        <v>233</v>
      </c>
      <c r="AV173" s="14" t="s">
        <v>232</v>
      </c>
      <c r="AW173" s="14" t="s">
        <v>37</v>
      </c>
      <c r="AX173" s="14" t="s">
        <v>84</v>
      </c>
      <c r="AY173" s="157" t="s">
        <v>223</v>
      </c>
    </row>
    <row r="174" spans="2:65" s="1" customFormat="1" ht="62.65" customHeight="1">
      <c r="B174" s="34"/>
      <c r="C174" s="129" t="s">
        <v>361</v>
      </c>
      <c r="D174" s="129" t="s">
        <v>227</v>
      </c>
      <c r="E174" s="130" t="s">
        <v>645</v>
      </c>
      <c r="F174" s="131" t="s">
        <v>646</v>
      </c>
      <c r="G174" s="132" t="s">
        <v>563</v>
      </c>
      <c r="H174" s="133">
        <v>6</v>
      </c>
      <c r="I174" s="134"/>
      <c r="J174" s="135">
        <f>ROUND(I174*H174,2)</f>
        <v>0</v>
      </c>
      <c r="K174" s="131" t="s">
        <v>272</v>
      </c>
      <c r="L174" s="34"/>
      <c r="M174" s="136" t="s">
        <v>19</v>
      </c>
      <c r="N174" s="137" t="s">
        <v>47</v>
      </c>
      <c r="P174" s="138">
        <f>O174*H174</f>
        <v>0</v>
      </c>
      <c r="Q174" s="138">
        <v>8.9779999999999999E-2</v>
      </c>
      <c r="R174" s="138">
        <f>Q174*H174</f>
        <v>0.53868000000000005</v>
      </c>
      <c r="S174" s="138">
        <v>0</v>
      </c>
      <c r="T174" s="139">
        <f>S174*H174</f>
        <v>0</v>
      </c>
      <c r="AR174" s="140" t="s">
        <v>232</v>
      </c>
      <c r="AT174" s="140" t="s">
        <v>227</v>
      </c>
      <c r="AU174" s="140" t="s">
        <v>233</v>
      </c>
      <c r="AY174" s="18" t="s">
        <v>223</v>
      </c>
      <c r="BE174" s="141">
        <f>IF(N174="základní",J174,0)</f>
        <v>0</v>
      </c>
      <c r="BF174" s="141">
        <f>IF(N174="snížená",J174,0)</f>
        <v>0</v>
      </c>
      <c r="BG174" s="141">
        <f>IF(N174="zákl. přenesená",J174,0)</f>
        <v>0</v>
      </c>
      <c r="BH174" s="141">
        <f>IF(N174="sníž. přenesená",J174,0)</f>
        <v>0</v>
      </c>
      <c r="BI174" s="141">
        <f>IF(N174="nulová",J174,0)</f>
        <v>0</v>
      </c>
      <c r="BJ174" s="18" t="s">
        <v>84</v>
      </c>
      <c r="BK174" s="141">
        <f>ROUND(I174*H174,2)</f>
        <v>0</v>
      </c>
      <c r="BL174" s="18" t="s">
        <v>232</v>
      </c>
      <c r="BM174" s="140" t="s">
        <v>1620</v>
      </c>
    </row>
    <row r="175" spans="2:65" s="1" customFormat="1" ht="11.25">
      <c r="B175" s="34"/>
      <c r="D175" s="163" t="s">
        <v>274</v>
      </c>
      <c r="F175" s="164" t="s">
        <v>648</v>
      </c>
      <c r="I175" s="165"/>
      <c r="L175" s="34"/>
      <c r="M175" s="166"/>
      <c r="T175" s="55"/>
      <c r="AT175" s="18" t="s">
        <v>274</v>
      </c>
      <c r="AU175" s="18" t="s">
        <v>233</v>
      </c>
    </row>
    <row r="176" spans="2:65" s="13" customFormat="1" ht="11.25">
      <c r="B176" s="149"/>
      <c r="D176" s="143" t="s">
        <v>249</v>
      </c>
      <c r="E176" s="150" t="s">
        <v>19</v>
      </c>
      <c r="F176" s="151" t="s">
        <v>1621</v>
      </c>
      <c r="H176" s="152">
        <v>6</v>
      </c>
      <c r="I176" s="153"/>
      <c r="L176" s="149"/>
      <c r="M176" s="154"/>
      <c r="T176" s="155"/>
      <c r="AT176" s="150" t="s">
        <v>249</v>
      </c>
      <c r="AU176" s="150" t="s">
        <v>233</v>
      </c>
      <c r="AV176" s="13" t="s">
        <v>87</v>
      </c>
      <c r="AW176" s="13" t="s">
        <v>37</v>
      </c>
      <c r="AX176" s="13" t="s">
        <v>84</v>
      </c>
      <c r="AY176" s="150" t="s">
        <v>223</v>
      </c>
    </row>
    <row r="177" spans="2:65" s="11" customFormat="1" ht="20.85" customHeight="1">
      <c r="B177" s="117"/>
      <c r="D177" s="118" t="s">
        <v>75</v>
      </c>
      <c r="E177" s="127" t="s">
        <v>678</v>
      </c>
      <c r="F177" s="127" t="s">
        <v>679</v>
      </c>
      <c r="I177" s="120"/>
      <c r="J177" s="128">
        <f>BK177</f>
        <v>0</v>
      </c>
      <c r="L177" s="117"/>
      <c r="M177" s="122"/>
      <c r="P177" s="123">
        <f>SUM(P178:P194)</f>
        <v>0</v>
      </c>
      <c r="R177" s="123">
        <f>SUM(R178:R194)</f>
        <v>0</v>
      </c>
      <c r="T177" s="124">
        <f>SUM(T178:T194)</f>
        <v>2.1114999999999999</v>
      </c>
      <c r="AR177" s="118" t="s">
        <v>84</v>
      </c>
      <c r="AT177" s="125" t="s">
        <v>75</v>
      </c>
      <c r="AU177" s="125" t="s">
        <v>87</v>
      </c>
      <c r="AY177" s="118" t="s">
        <v>223</v>
      </c>
      <c r="BK177" s="126">
        <f>SUM(BK178:BK194)</f>
        <v>0</v>
      </c>
    </row>
    <row r="178" spans="2:65" s="1" customFormat="1" ht="49.15" customHeight="1">
      <c r="B178" s="34"/>
      <c r="C178" s="129" t="s">
        <v>369</v>
      </c>
      <c r="D178" s="129" t="s">
        <v>227</v>
      </c>
      <c r="E178" s="130" t="s">
        <v>721</v>
      </c>
      <c r="F178" s="131" t="s">
        <v>722</v>
      </c>
      <c r="G178" s="132" t="s">
        <v>563</v>
      </c>
      <c r="H178" s="133">
        <v>10.3</v>
      </c>
      <c r="I178" s="134"/>
      <c r="J178" s="135">
        <f>ROUND(I178*H178,2)</f>
        <v>0</v>
      </c>
      <c r="K178" s="131" t="s">
        <v>272</v>
      </c>
      <c r="L178" s="34"/>
      <c r="M178" s="136" t="s">
        <v>19</v>
      </c>
      <c r="N178" s="137" t="s">
        <v>47</v>
      </c>
      <c r="P178" s="138">
        <f>O178*H178</f>
        <v>0</v>
      </c>
      <c r="Q178" s="138">
        <v>0</v>
      </c>
      <c r="R178" s="138">
        <f>Q178*H178</f>
        <v>0</v>
      </c>
      <c r="S178" s="138">
        <v>0.20499999999999999</v>
      </c>
      <c r="T178" s="139">
        <f>S178*H178</f>
        <v>2.1114999999999999</v>
      </c>
      <c r="AR178" s="140" t="s">
        <v>232</v>
      </c>
      <c r="AT178" s="140" t="s">
        <v>227</v>
      </c>
      <c r="AU178" s="140" t="s">
        <v>233</v>
      </c>
      <c r="AY178" s="18" t="s">
        <v>223</v>
      </c>
      <c r="BE178" s="141">
        <f>IF(N178="základní",J178,0)</f>
        <v>0</v>
      </c>
      <c r="BF178" s="141">
        <f>IF(N178="snížená",J178,0)</f>
        <v>0</v>
      </c>
      <c r="BG178" s="141">
        <f>IF(N178="zákl. přenesená",J178,0)</f>
        <v>0</v>
      </c>
      <c r="BH178" s="141">
        <f>IF(N178="sníž. přenesená",J178,0)</f>
        <v>0</v>
      </c>
      <c r="BI178" s="141">
        <f>IF(N178="nulová",J178,0)</f>
        <v>0</v>
      </c>
      <c r="BJ178" s="18" t="s">
        <v>84</v>
      </c>
      <c r="BK178" s="141">
        <f>ROUND(I178*H178,2)</f>
        <v>0</v>
      </c>
      <c r="BL178" s="18" t="s">
        <v>232</v>
      </c>
      <c r="BM178" s="140" t="s">
        <v>723</v>
      </c>
    </row>
    <row r="179" spans="2:65" s="1" customFormat="1" ht="11.25">
      <c r="B179" s="34"/>
      <c r="D179" s="163" t="s">
        <v>274</v>
      </c>
      <c r="F179" s="164" t="s">
        <v>724</v>
      </c>
      <c r="I179" s="165"/>
      <c r="L179" s="34"/>
      <c r="M179" s="166"/>
      <c r="T179" s="55"/>
      <c r="AT179" s="18" t="s">
        <v>274</v>
      </c>
      <c r="AU179" s="18" t="s">
        <v>233</v>
      </c>
    </row>
    <row r="180" spans="2:65" s="12" customFormat="1" ht="11.25">
      <c r="B180" s="142"/>
      <c r="D180" s="143" t="s">
        <v>249</v>
      </c>
      <c r="E180" s="144" t="s">
        <v>19</v>
      </c>
      <c r="F180" s="145" t="s">
        <v>1470</v>
      </c>
      <c r="H180" s="144" t="s">
        <v>19</v>
      </c>
      <c r="I180" s="146"/>
      <c r="L180" s="142"/>
      <c r="M180" s="147"/>
      <c r="T180" s="148"/>
      <c r="AT180" s="144" t="s">
        <v>249</v>
      </c>
      <c r="AU180" s="144" t="s">
        <v>233</v>
      </c>
      <c r="AV180" s="12" t="s">
        <v>84</v>
      </c>
      <c r="AW180" s="12" t="s">
        <v>37</v>
      </c>
      <c r="AX180" s="12" t="s">
        <v>76</v>
      </c>
      <c r="AY180" s="144" t="s">
        <v>223</v>
      </c>
    </row>
    <row r="181" spans="2:65" s="13" customFormat="1" ht="11.25">
      <c r="B181" s="149"/>
      <c r="D181" s="143" t="s">
        <v>249</v>
      </c>
      <c r="E181" s="150" t="s">
        <v>19</v>
      </c>
      <c r="F181" s="151" t="s">
        <v>1622</v>
      </c>
      <c r="H181" s="152">
        <v>5.3</v>
      </c>
      <c r="I181" s="153"/>
      <c r="L181" s="149"/>
      <c r="M181" s="154"/>
      <c r="T181" s="155"/>
      <c r="AT181" s="150" t="s">
        <v>249</v>
      </c>
      <c r="AU181" s="150" t="s">
        <v>233</v>
      </c>
      <c r="AV181" s="13" t="s">
        <v>87</v>
      </c>
      <c r="AW181" s="13" t="s">
        <v>37</v>
      </c>
      <c r="AX181" s="13" t="s">
        <v>76</v>
      </c>
      <c r="AY181" s="150" t="s">
        <v>223</v>
      </c>
    </row>
    <row r="182" spans="2:65" s="13" customFormat="1" ht="11.25">
      <c r="B182" s="149"/>
      <c r="D182" s="143" t="s">
        <v>249</v>
      </c>
      <c r="E182" s="150" t="s">
        <v>19</v>
      </c>
      <c r="F182" s="151" t="s">
        <v>1623</v>
      </c>
      <c r="H182" s="152">
        <v>5</v>
      </c>
      <c r="I182" s="153"/>
      <c r="L182" s="149"/>
      <c r="M182" s="154"/>
      <c r="T182" s="155"/>
      <c r="AT182" s="150" t="s">
        <v>249</v>
      </c>
      <c r="AU182" s="150" t="s">
        <v>233</v>
      </c>
      <c r="AV182" s="13" t="s">
        <v>87</v>
      </c>
      <c r="AW182" s="13" t="s">
        <v>37</v>
      </c>
      <c r="AX182" s="13" t="s">
        <v>76</v>
      </c>
      <c r="AY182" s="150" t="s">
        <v>223</v>
      </c>
    </row>
    <row r="183" spans="2:65" s="14" customFormat="1" ht="11.25">
      <c r="B183" s="156"/>
      <c r="D183" s="143" t="s">
        <v>249</v>
      </c>
      <c r="E183" s="157" t="s">
        <v>19</v>
      </c>
      <c r="F183" s="158" t="s">
        <v>253</v>
      </c>
      <c r="H183" s="159">
        <v>10.3</v>
      </c>
      <c r="I183" s="160"/>
      <c r="L183" s="156"/>
      <c r="M183" s="161"/>
      <c r="T183" s="162"/>
      <c r="AT183" s="157" t="s">
        <v>249</v>
      </c>
      <c r="AU183" s="157" t="s">
        <v>233</v>
      </c>
      <c r="AV183" s="14" t="s">
        <v>232</v>
      </c>
      <c r="AW183" s="14" t="s">
        <v>37</v>
      </c>
      <c r="AX183" s="14" t="s">
        <v>84</v>
      </c>
      <c r="AY183" s="157" t="s">
        <v>223</v>
      </c>
    </row>
    <row r="184" spans="2:65" s="1" customFormat="1" ht="44.25" customHeight="1">
      <c r="B184" s="34"/>
      <c r="C184" s="129" t="s">
        <v>7</v>
      </c>
      <c r="D184" s="129" t="s">
        <v>227</v>
      </c>
      <c r="E184" s="130" t="s">
        <v>1624</v>
      </c>
      <c r="F184" s="131" t="s">
        <v>1625</v>
      </c>
      <c r="G184" s="132" t="s">
        <v>563</v>
      </c>
      <c r="H184" s="133">
        <v>6</v>
      </c>
      <c r="I184" s="134"/>
      <c r="J184" s="135">
        <f>ROUND(I184*H184,2)</f>
        <v>0</v>
      </c>
      <c r="K184" s="131" t="s">
        <v>272</v>
      </c>
      <c r="L184" s="34"/>
      <c r="M184" s="136" t="s">
        <v>19</v>
      </c>
      <c r="N184" s="137" t="s">
        <v>47</v>
      </c>
      <c r="P184" s="138">
        <f>O184*H184</f>
        <v>0</v>
      </c>
      <c r="Q184" s="138">
        <v>0</v>
      </c>
      <c r="R184" s="138">
        <f>Q184*H184</f>
        <v>0</v>
      </c>
      <c r="S184" s="138">
        <v>0</v>
      </c>
      <c r="T184" s="139">
        <f>S184*H184</f>
        <v>0</v>
      </c>
      <c r="AR184" s="140" t="s">
        <v>232</v>
      </c>
      <c r="AT184" s="140" t="s">
        <v>227</v>
      </c>
      <c r="AU184" s="140" t="s">
        <v>233</v>
      </c>
      <c r="AY184" s="18" t="s">
        <v>223</v>
      </c>
      <c r="BE184" s="141">
        <f>IF(N184="základní",J184,0)</f>
        <v>0</v>
      </c>
      <c r="BF184" s="141">
        <f>IF(N184="snížená",J184,0)</f>
        <v>0</v>
      </c>
      <c r="BG184" s="141">
        <f>IF(N184="zákl. přenesená",J184,0)</f>
        <v>0</v>
      </c>
      <c r="BH184" s="141">
        <f>IF(N184="sníž. přenesená",J184,0)</f>
        <v>0</v>
      </c>
      <c r="BI184" s="141">
        <f>IF(N184="nulová",J184,0)</f>
        <v>0</v>
      </c>
      <c r="BJ184" s="18" t="s">
        <v>84</v>
      </c>
      <c r="BK184" s="141">
        <f>ROUND(I184*H184,2)</f>
        <v>0</v>
      </c>
      <c r="BL184" s="18" t="s">
        <v>232</v>
      </c>
      <c r="BM184" s="140" t="s">
        <v>1626</v>
      </c>
    </row>
    <row r="185" spans="2:65" s="1" customFormat="1" ht="11.25">
      <c r="B185" s="34"/>
      <c r="D185" s="163" t="s">
        <v>274</v>
      </c>
      <c r="F185" s="164" t="s">
        <v>1627</v>
      </c>
      <c r="I185" s="165"/>
      <c r="L185" s="34"/>
      <c r="M185" s="166"/>
      <c r="T185" s="55"/>
      <c r="AT185" s="18" t="s">
        <v>274</v>
      </c>
      <c r="AU185" s="18" t="s">
        <v>233</v>
      </c>
    </row>
    <row r="186" spans="2:65" s="13" customFormat="1" ht="11.25">
      <c r="B186" s="149"/>
      <c r="D186" s="143" t="s">
        <v>249</v>
      </c>
      <c r="E186" s="150" t="s">
        <v>19</v>
      </c>
      <c r="F186" s="151" t="s">
        <v>1628</v>
      </c>
      <c r="H186" s="152">
        <v>6</v>
      </c>
      <c r="I186" s="153"/>
      <c r="L186" s="149"/>
      <c r="M186" s="154"/>
      <c r="T186" s="155"/>
      <c r="AT186" s="150" t="s">
        <v>249</v>
      </c>
      <c r="AU186" s="150" t="s">
        <v>233</v>
      </c>
      <c r="AV186" s="13" t="s">
        <v>87</v>
      </c>
      <c r="AW186" s="13" t="s">
        <v>37</v>
      </c>
      <c r="AX186" s="13" t="s">
        <v>84</v>
      </c>
      <c r="AY186" s="150" t="s">
        <v>223</v>
      </c>
    </row>
    <row r="187" spans="2:65" s="1" customFormat="1" ht="66.75" customHeight="1">
      <c r="B187" s="34"/>
      <c r="C187" s="129" t="s">
        <v>382</v>
      </c>
      <c r="D187" s="129" t="s">
        <v>227</v>
      </c>
      <c r="E187" s="130" t="s">
        <v>1475</v>
      </c>
      <c r="F187" s="131" t="s">
        <v>1476</v>
      </c>
      <c r="G187" s="132" t="s">
        <v>563</v>
      </c>
      <c r="H187" s="133">
        <v>5</v>
      </c>
      <c r="I187" s="134"/>
      <c r="J187" s="135">
        <f>ROUND(I187*H187,2)</f>
        <v>0</v>
      </c>
      <c r="K187" s="131" t="s">
        <v>272</v>
      </c>
      <c r="L187" s="34"/>
      <c r="M187" s="136" t="s">
        <v>19</v>
      </c>
      <c r="N187" s="137" t="s">
        <v>47</v>
      </c>
      <c r="P187" s="138">
        <f>O187*H187</f>
        <v>0</v>
      </c>
      <c r="Q187" s="138">
        <v>0</v>
      </c>
      <c r="R187" s="138">
        <f>Q187*H187</f>
        <v>0</v>
      </c>
      <c r="S187" s="138">
        <v>0</v>
      </c>
      <c r="T187" s="139">
        <f>S187*H187</f>
        <v>0</v>
      </c>
      <c r="AR187" s="140" t="s">
        <v>232</v>
      </c>
      <c r="AT187" s="140" t="s">
        <v>227</v>
      </c>
      <c r="AU187" s="140" t="s">
        <v>233</v>
      </c>
      <c r="AY187" s="18" t="s">
        <v>223</v>
      </c>
      <c r="BE187" s="141">
        <f>IF(N187="základní",J187,0)</f>
        <v>0</v>
      </c>
      <c r="BF187" s="141">
        <f>IF(N187="snížená",J187,0)</f>
        <v>0</v>
      </c>
      <c r="BG187" s="141">
        <f>IF(N187="zákl. přenesená",J187,0)</f>
        <v>0</v>
      </c>
      <c r="BH187" s="141">
        <f>IF(N187="sníž. přenesená",J187,0)</f>
        <v>0</v>
      </c>
      <c r="BI187" s="141">
        <f>IF(N187="nulová",J187,0)</f>
        <v>0</v>
      </c>
      <c r="BJ187" s="18" t="s">
        <v>84</v>
      </c>
      <c r="BK187" s="141">
        <f>ROUND(I187*H187,2)</f>
        <v>0</v>
      </c>
      <c r="BL187" s="18" t="s">
        <v>232</v>
      </c>
      <c r="BM187" s="140" t="s">
        <v>1477</v>
      </c>
    </row>
    <row r="188" spans="2:65" s="1" customFormat="1" ht="11.25">
      <c r="B188" s="34"/>
      <c r="D188" s="163" t="s">
        <v>274</v>
      </c>
      <c r="F188" s="164" t="s">
        <v>1478</v>
      </c>
      <c r="I188" s="165"/>
      <c r="L188" s="34"/>
      <c r="M188" s="166"/>
      <c r="T188" s="55"/>
      <c r="AT188" s="18" t="s">
        <v>274</v>
      </c>
      <c r="AU188" s="18" t="s">
        <v>233</v>
      </c>
    </row>
    <row r="189" spans="2:65" s="13" customFormat="1" ht="11.25">
      <c r="B189" s="149"/>
      <c r="D189" s="143" t="s">
        <v>249</v>
      </c>
      <c r="E189" s="150" t="s">
        <v>19</v>
      </c>
      <c r="F189" s="151" t="s">
        <v>1629</v>
      </c>
      <c r="H189" s="152">
        <v>5</v>
      </c>
      <c r="I189" s="153"/>
      <c r="L189" s="149"/>
      <c r="M189" s="154"/>
      <c r="T189" s="155"/>
      <c r="AT189" s="150" t="s">
        <v>249</v>
      </c>
      <c r="AU189" s="150" t="s">
        <v>233</v>
      </c>
      <c r="AV189" s="13" t="s">
        <v>87</v>
      </c>
      <c r="AW189" s="13" t="s">
        <v>37</v>
      </c>
      <c r="AX189" s="13" t="s">
        <v>84</v>
      </c>
      <c r="AY189" s="150" t="s">
        <v>223</v>
      </c>
    </row>
    <row r="190" spans="2:65" s="1" customFormat="1" ht="78" customHeight="1">
      <c r="B190" s="34"/>
      <c r="C190" s="129" t="s">
        <v>391</v>
      </c>
      <c r="D190" s="129" t="s">
        <v>227</v>
      </c>
      <c r="E190" s="130" t="s">
        <v>1630</v>
      </c>
      <c r="F190" s="131" t="s">
        <v>1631</v>
      </c>
      <c r="G190" s="132" t="s">
        <v>271</v>
      </c>
      <c r="H190" s="133">
        <v>0.6</v>
      </c>
      <c r="I190" s="134"/>
      <c r="J190" s="135">
        <f>ROUND(I190*H190,2)</f>
        <v>0</v>
      </c>
      <c r="K190" s="131" t="s">
        <v>272</v>
      </c>
      <c r="L190" s="34"/>
      <c r="M190" s="136" t="s">
        <v>19</v>
      </c>
      <c r="N190" s="137" t="s">
        <v>47</v>
      </c>
      <c r="P190" s="138">
        <f>O190*H190</f>
        <v>0</v>
      </c>
      <c r="Q190" s="138">
        <v>0</v>
      </c>
      <c r="R190" s="138">
        <f>Q190*H190</f>
        <v>0</v>
      </c>
      <c r="S190" s="138">
        <v>0</v>
      </c>
      <c r="T190" s="139">
        <f>S190*H190</f>
        <v>0</v>
      </c>
      <c r="AR190" s="140" t="s">
        <v>232</v>
      </c>
      <c r="AT190" s="140" t="s">
        <v>227</v>
      </c>
      <c r="AU190" s="140" t="s">
        <v>233</v>
      </c>
      <c r="AY190" s="18" t="s">
        <v>223</v>
      </c>
      <c r="BE190" s="141">
        <f>IF(N190="základní",J190,0)</f>
        <v>0</v>
      </c>
      <c r="BF190" s="141">
        <f>IF(N190="snížená",J190,0)</f>
        <v>0</v>
      </c>
      <c r="BG190" s="141">
        <f>IF(N190="zákl. přenesená",J190,0)</f>
        <v>0</v>
      </c>
      <c r="BH190" s="141">
        <f>IF(N190="sníž. přenesená",J190,0)</f>
        <v>0</v>
      </c>
      <c r="BI190" s="141">
        <f>IF(N190="nulová",J190,0)</f>
        <v>0</v>
      </c>
      <c r="BJ190" s="18" t="s">
        <v>84</v>
      </c>
      <c r="BK190" s="141">
        <f>ROUND(I190*H190,2)</f>
        <v>0</v>
      </c>
      <c r="BL190" s="18" t="s">
        <v>232</v>
      </c>
      <c r="BM190" s="140" t="s">
        <v>1632</v>
      </c>
    </row>
    <row r="191" spans="2:65" s="1" customFormat="1" ht="11.25">
      <c r="B191" s="34"/>
      <c r="D191" s="163" t="s">
        <v>274</v>
      </c>
      <c r="F191" s="164" t="s">
        <v>1633</v>
      </c>
      <c r="I191" s="165"/>
      <c r="L191" s="34"/>
      <c r="M191" s="166"/>
      <c r="T191" s="55"/>
      <c r="AT191" s="18" t="s">
        <v>274</v>
      </c>
      <c r="AU191" s="18" t="s">
        <v>233</v>
      </c>
    </row>
    <row r="192" spans="2:65" s="13" customFormat="1" ht="11.25">
      <c r="B192" s="149"/>
      <c r="D192" s="143" t="s">
        <v>249</v>
      </c>
      <c r="E192" s="150" t="s">
        <v>19</v>
      </c>
      <c r="F192" s="151" t="s">
        <v>1634</v>
      </c>
      <c r="H192" s="152">
        <v>0.6</v>
      </c>
      <c r="I192" s="153"/>
      <c r="L192" s="149"/>
      <c r="M192" s="154"/>
      <c r="T192" s="155"/>
      <c r="AT192" s="150" t="s">
        <v>249</v>
      </c>
      <c r="AU192" s="150" t="s">
        <v>233</v>
      </c>
      <c r="AV192" s="13" t="s">
        <v>87</v>
      </c>
      <c r="AW192" s="13" t="s">
        <v>37</v>
      </c>
      <c r="AX192" s="13" t="s">
        <v>84</v>
      </c>
      <c r="AY192" s="150" t="s">
        <v>223</v>
      </c>
    </row>
    <row r="193" spans="2:65" s="1" customFormat="1" ht="49.15" customHeight="1">
      <c r="B193" s="34"/>
      <c r="C193" s="129" t="s">
        <v>397</v>
      </c>
      <c r="D193" s="129" t="s">
        <v>227</v>
      </c>
      <c r="E193" s="130" t="s">
        <v>1481</v>
      </c>
      <c r="F193" s="131" t="s">
        <v>1482</v>
      </c>
      <c r="G193" s="132" t="s">
        <v>563</v>
      </c>
      <c r="H193" s="133">
        <v>5</v>
      </c>
      <c r="I193" s="134"/>
      <c r="J193" s="135">
        <f>ROUND(I193*H193,2)</f>
        <v>0</v>
      </c>
      <c r="K193" s="131" t="s">
        <v>231</v>
      </c>
      <c r="L193" s="34"/>
      <c r="M193" s="136" t="s">
        <v>19</v>
      </c>
      <c r="N193" s="137" t="s">
        <v>47</v>
      </c>
      <c r="P193" s="138">
        <f>O193*H193</f>
        <v>0</v>
      </c>
      <c r="Q193" s="138">
        <v>0</v>
      </c>
      <c r="R193" s="138">
        <f>Q193*H193</f>
        <v>0</v>
      </c>
      <c r="S193" s="138">
        <v>0</v>
      </c>
      <c r="T193" s="139">
        <f>S193*H193</f>
        <v>0</v>
      </c>
      <c r="AR193" s="140" t="s">
        <v>232</v>
      </c>
      <c r="AT193" s="140" t="s">
        <v>227</v>
      </c>
      <c r="AU193" s="140" t="s">
        <v>233</v>
      </c>
      <c r="AY193" s="18" t="s">
        <v>223</v>
      </c>
      <c r="BE193" s="141">
        <f>IF(N193="základní",J193,0)</f>
        <v>0</v>
      </c>
      <c r="BF193" s="141">
        <f>IF(N193="snížená",J193,0)</f>
        <v>0</v>
      </c>
      <c r="BG193" s="141">
        <f>IF(N193="zákl. přenesená",J193,0)</f>
        <v>0</v>
      </c>
      <c r="BH193" s="141">
        <f>IF(N193="sníž. přenesená",J193,0)</f>
        <v>0</v>
      </c>
      <c r="BI193" s="141">
        <f>IF(N193="nulová",J193,0)</f>
        <v>0</v>
      </c>
      <c r="BJ193" s="18" t="s">
        <v>84</v>
      </c>
      <c r="BK193" s="141">
        <f>ROUND(I193*H193,2)</f>
        <v>0</v>
      </c>
      <c r="BL193" s="18" t="s">
        <v>232</v>
      </c>
      <c r="BM193" s="140" t="s">
        <v>1483</v>
      </c>
    </row>
    <row r="194" spans="2:65" s="13" customFormat="1" ht="11.25">
      <c r="B194" s="149"/>
      <c r="D194" s="143" t="s">
        <v>249</v>
      </c>
      <c r="E194" s="150" t="s">
        <v>19</v>
      </c>
      <c r="F194" s="151" t="s">
        <v>1635</v>
      </c>
      <c r="H194" s="152">
        <v>5</v>
      </c>
      <c r="I194" s="153"/>
      <c r="L194" s="149"/>
      <c r="M194" s="154"/>
      <c r="T194" s="155"/>
      <c r="AT194" s="150" t="s">
        <v>249</v>
      </c>
      <c r="AU194" s="150" t="s">
        <v>233</v>
      </c>
      <c r="AV194" s="13" t="s">
        <v>87</v>
      </c>
      <c r="AW194" s="13" t="s">
        <v>37</v>
      </c>
      <c r="AX194" s="13" t="s">
        <v>84</v>
      </c>
      <c r="AY194" s="150" t="s">
        <v>223</v>
      </c>
    </row>
    <row r="195" spans="2:65" s="11" customFormat="1" ht="20.85" customHeight="1">
      <c r="B195" s="117"/>
      <c r="D195" s="118" t="s">
        <v>75</v>
      </c>
      <c r="E195" s="127" t="s">
        <v>742</v>
      </c>
      <c r="F195" s="127" t="s">
        <v>743</v>
      </c>
      <c r="I195" s="120"/>
      <c r="J195" s="128">
        <f>BK195</f>
        <v>0</v>
      </c>
      <c r="L195" s="117"/>
      <c r="M195" s="122"/>
      <c r="P195" s="123">
        <f>SUM(P196:P200)</f>
        <v>0</v>
      </c>
      <c r="R195" s="123">
        <f>SUM(R196:R200)</f>
        <v>0</v>
      </c>
      <c r="T195" s="124">
        <f>SUM(T196:T200)</f>
        <v>0</v>
      </c>
      <c r="AR195" s="118" t="s">
        <v>84</v>
      </c>
      <c r="AT195" s="125" t="s">
        <v>75</v>
      </c>
      <c r="AU195" s="125" t="s">
        <v>87</v>
      </c>
      <c r="AY195" s="118" t="s">
        <v>223</v>
      </c>
      <c r="BK195" s="126">
        <f>SUM(BK196:BK200)</f>
        <v>0</v>
      </c>
    </row>
    <row r="196" spans="2:65" s="1" customFormat="1" ht="62.65" customHeight="1">
      <c r="B196" s="34"/>
      <c r="C196" s="129" t="s">
        <v>405</v>
      </c>
      <c r="D196" s="129" t="s">
        <v>227</v>
      </c>
      <c r="E196" s="130" t="s">
        <v>1636</v>
      </c>
      <c r="F196" s="131" t="s">
        <v>1637</v>
      </c>
      <c r="G196" s="132" t="s">
        <v>230</v>
      </c>
      <c r="H196" s="133">
        <v>1</v>
      </c>
      <c r="I196" s="134"/>
      <c r="J196" s="135">
        <f>ROUND(I196*H196,2)</f>
        <v>0</v>
      </c>
      <c r="K196" s="131" t="s">
        <v>231</v>
      </c>
      <c r="L196" s="34"/>
      <c r="M196" s="136" t="s">
        <v>19</v>
      </c>
      <c r="N196" s="137" t="s">
        <v>47</v>
      </c>
      <c r="P196" s="138">
        <f>O196*H196</f>
        <v>0</v>
      </c>
      <c r="Q196" s="138">
        <v>0</v>
      </c>
      <c r="R196" s="138">
        <f>Q196*H196</f>
        <v>0</v>
      </c>
      <c r="S196" s="138">
        <v>0</v>
      </c>
      <c r="T196" s="139">
        <f>S196*H196</f>
        <v>0</v>
      </c>
      <c r="AR196" s="140" t="s">
        <v>232</v>
      </c>
      <c r="AT196" s="140" t="s">
        <v>227</v>
      </c>
      <c r="AU196" s="140" t="s">
        <v>233</v>
      </c>
      <c r="AY196" s="18" t="s">
        <v>223</v>
      </c>
      <c r="BE196" s="141">
        <f>IF(N196="základní",J196,0)</f>
        <v>0</v>
      </c>
      <c r="BF196" s="141">
        <f>IF(N196="snížená",J196,0)</f>
        <v>0</v>
      </c>
      <c r="BG196" s="141">
        <f>IF(N196="zákl. přenesená",J196,0)</f>
        <v>0</v>
      </c>
      <c r="BH196" s="141">
        <f>IF(N196="sníž. přenesená",J196,0)</f>
        <v>0</v>
      </c>
      <c r="BI196" s="141">
        <f>IF(N196="nulová",J196,0)</f>
        <v>0</v>
      </c>
      <c r="BJ196" s="18" t="s">
        <v>84</v>
      </c>
      <c r="BK196" s="141">
        <f>ROUND(I196*H196,2)</f>
        <v>0</v>
      </c>
      <c r="BL196" s="18" t="s">
        <v>232</v>
      </c>
      <c r="BM196" s="140" t="s">
        <v>1638</v>
      </c>
    </row>
    <row r="197" spans="2:65" s="13" customFormat="1" ht="11.25">
      <c r="B197" s="149"/>
      <c r="D197" s="143" t="s">
        <v>249</v>
      </c>
      <c r="E197" s="150" t="s">
        <v>19</v>
      </c>
      <c r="F197" s="151" t="s">
        <v>1639</v>
      </c>
      <c r="H197" s="152">
        <v>1</v>
      </c>
      <c r="I197" s="153"/>
      <c r="L197" s="149"/>
      <c r="M197" s="154"/>
      <c r="T197" s="155"/>
      <c r="AT197" s="150" t="s">
        <v>249</v>
      </c>
      <c r="AU197" s="150" t="s">
        <v>233</v>
      </c>
      <c r="AV197" s="13" t="s">
        <v>87</v>
      </c>
      <c r="AW197" s="13" t="s">
        <v>37</v>
      </c>
      <c r="AX197" s="13" t="s">
        <v>84</v>
      </c>
      <c r="AY197" s="150" t="s">
        <v>223</v>
      </c>
    </row>
    <row r="198" spans="2:65" s="1" customFormat="1" ht="55.5" customHeight="1">
      <c r="B198" s="34"/>
      <c r="C198" s="129" t="s">
        <v>411</v>
      </c>
      <c r="D198" s="129" t="s">
        <v>227</v>
      </c>
      <c r="E198" s="130" t="s">
        <v>1640</v>
      </c>
      <c r="F198" s="131" t="s">
        <v>1641</v>
      </c>
      <c r="G198" s="132" t="s">
        <v>230</v>
      </c>
      <c r="H198" s="133">
        <v>1</v>
      </c>
      <c r="I198" s="134"/>
      <c r="J198" s="135">
        <f>ROUND(I198*H198,2)</f>
        <v>0</v>
      </c>
      <c r="K198" s="131" t="s">
        <v>272</v>
      </c>
      <c r="L198" s="34"/>
      <c r="M198" s="136" t="s">
        <v>19</v>
      </c>
      <c r="N198" s="137" t="s">
        <v>47</v>
      </c>
      <c r="P198" s="138">
        <f>O198*H198</f>
        <v>0</v>
      </c>
      <c r="Q198" s="138">
        <v>0</v>
      </c>
      <c r="R198" s="138">
        <f>Q198*H198</f>
        <v>0</v>
      </c>
      <c r="S198" s="138">
        <v>0</v>
      </c>
      <c r="T198" s="139">
        <f>S198*H198</f>
        <v>0</v>
      </c>
      <c r="AR198" s="140" t="s">
        <v>232</v>
      </c>
      <c r="AT198" s="140" t="s">
        <v>227</v>
      </c>
      <c r="AU198" s="140" t="s">
        <v>233</v>
      </c>
      <c r="AY198" s="18" t="s">
        <v>223</v>
      </c>
      <c r="BE198" s="141">
        <f>IF(N198="základní",J198,0)</f>
        <v>0</v>
      </c>
      <c r="BF198" s="141">
        <f>IF(N198="snížená",J198,0)</f>
        <v>0</v>
      </c>
      <c r="BG198" s="141">
        <f>IF(N198="zákl. přenesená",J198,0)</f>
        <v>0</v>
      </c>
      <c r="BH198" s="141">
        <f>IF(N198="sníž. přenesená",J198,0)</f>
        <v>0</v>
      </c>
      <c r="BI198" s="141">
        <f>IF(N198="nulová",J198,0)</f>
        <v>0</v>
      </c>
      <c r="BJ198" s="18" t="s">
        <v>84</v>
      </c>
      <c r="BK198" s="141">
        <f>ROUND(I198*H198,2)</f>
        <v>0</v>
      </c>
      <c r="BL198" s="18" t="s">
        <v>232</v>
      </c>
      <c r="BM198" s="140" t="s">
        <v>1642</v>
      </c>
    </row>
    <row r="199" spans="2:65" s="1" customFormat="1" ht="11.25">
      <c r="B199" s="34"/>
      <c r="D199" s="163" t="s">
        <v>274</v>
      </c>
      <c r="F199" s="164" t="s">
        <v>1643</v>
      </c>
      <c r="I199" s="165"/>
      <c r="L199" s="34"/>
      <c r="M199" s="166"/>
      <c r="T199" s="55"/>
      <c r="AT199" s="18" t="s">
        <v>274</v>
      </c>
      <c r="AU199" s="18" t="s">
        <v>233</v>
      </c>
    </row>
    <row r="200" spans="2:65" s="13" customFormat="1" ht="11.25">
      <c r="B200" s="149"/>
      <c r="D200" s="143" t="s">
        <v>249</v>
      </c>
      <c r="E200" s="150" t="s">
        <v>19</v>
      </c>
      <c r="F200" s="151" t="s">
        <v>1644</v>
      </c>
      <c r="H200" s="152">
        <v>1</v>
      </c>
      <c r="I200" s="153"/>
      <c r="L200" s="149"/>
      <c r="M200" s="154"/>
      <c r="T200" s="155"/>
      <c r="AT200" s="150" t="s">
        <v>249</v>
      </c>
      <c r="AU200" s="150" t="s">
        <v>233</v>
      </c>
      <c r="AV200" s="13" t="s">
        <v>87</v>
      </c>
      <c r="AW200" s="13" t="s">
        <v>37</v>
      </c>
      <c r="AX200" s="13" t="s">
        <v>84</v>
      </c>
      <c r="AY200" s="150" t="s">
        <v>223</v>
      </c>
    </row>
    <row r="201" spans="2:65" s="11" customFormat="1" ht="20.85" customHeight="1">
      <c r="B201" s="117"/>
      <c r="D201" s="118" t="s">
        <v>75</v>
      </c>
      <c r="E201" s="127" t="s">
        <v>1645</v>
      </c>
      <c r="F201" s="127" t="s">
        <v>1646</v>
      </c>
      <c r="I201" s="120"/>
      <c r="J201" s="128">
        <f>BK201</f>
        <v>0</v>
      </c>
      <c r="L201" s="117"/>
      <c r="M201" s="122"/>
      <c r="P201" s="123">
        <f>SUM(P202:P204)</f>
        <v>0</v>
      </c>
      <c r="R201" s="123">
        <f>SUM(R202:R204)</f>
        <v>0.10940999999999999</v>
      </c>
      <c r="T201" s="124">
        <f>SUM(T202:T204)</f>
        <v>0</v>
      </c>
      <c r="AR201" s="118" t="s">
        <v>84</v>
      </c>
      <c r="AT201" s="125" t="s">
        <v>75</v>
      </c>
      <c r="AU201" s="125" t="s">
        <v>87</v>
      </c>
      <c r="AY201" s="118" t="s">
        <v>223</v>
      </c>
      <c r="BK201" s="126">
        <f>SUM(BK202:BK204)</f>
        <v>0</v>
      </c>
    </row>
    <row r="202" spans="2:65" s="1" customFormat="1" ht="24.2" customHeight="1">
      <c r="B202" s="34"/>
      <c r="C202" s="129" t="s">
        <v>416</v>
      </c>
      <c r="D202" s="129" t="s">
        <v>227</v>
      </c>
      <c r="E202" s="130" t="s">
        <v>1647</v>
      </c>
      <c r="F202" s="131" t="s">
        <v>1648</v>
      </c>
      <c r="G202" s="132" t="s">
        <v>230</v>
      </c>
      <c r="H202" s="133">
        <v>1</v>
      </c>
      <c r="I202" s="134"/>
      <c r="J202" s="135">
        <f>ROUND(I202*H202,2)</f>
        <v>0</v>
      </c>
      <c r="K202" s="131" t="s">
        <v>272</v>
      </c>
      <c r="L202" s="34"/>
      <c r="M202" s="136" t="s">
        <v>19</v>
      </c>
      <c r="N202" s="137" t="s">
        <v>47</v>
      </c>
      <c r="P202" s="138">
        <f>O202*H202</f>
        <v>0</v>
      </c>
      <c r="Q202" s="138">
        <v>0.10940999999999999</v>
      </c>
      <c r="R202" s="138">
        <f>Q202*H202</f>
        <v>0.10940999999999999</v>
      </c>
      <c r="S202" s="138">
        <v>0</v>
      </c>
      <c r="T202" s="139">
        <f>S202*H202</f>
        <v>0</v>
      </c>
      <c r="AR202" s="140" t="s">
        <v>232</v>
      </c>
      <c r="AT202" s="140" t="s">
        <v>227</v>
      </c>
      <c r="AU202" s="140" t="s">
        <v>233</v>
      </c>
      <c r="AY202" s="18" t="s">
        <v>223</v>
      </c>
      <c r="BE202" s="141">
        <f>IF(N202="základní",J202,0)</f>
        <v>0</v>
      </c>
      <c r="BF202" s="141">
        <f>IF(N202="snížená",J202,0)</f>
        <v>0</v>
      </c>
      <c r="BG202" s="141">
        <f>IF(N202="zákl. přenesená",J202,0)</f>
        <v>0</v>
      </c>
      <c r="BH202" s="141">
        <f>IF(N202="sníž. přenesená",J202,0)</f>
        <v>0</v>
      </c>
      <c r="BI202" s="141">
        <f>IF(N202="nulová",J202,0)</f>
        <v>0</v>
      </c>
      <c r="BJ202" s="18" t="s">
        <v>84</v>
      </c>
      <c r="BK202" s="141">
        <f>ROUND(I202*H202,2)</f>
        <v>0</v>
      </c>
      <c r="BL202" s="18" t="s">
        <v>232</v>
      </c>
      <c r="BM202" s="140" t="s">
        <v>1649</v>
      </c>
    </row>
    <row r="203" spans="2:65" s="1" customFormat="1" ht="11.25">
      <c r="B203" s="34"/>
      <c r="D203" s="163" t="s">
        <v>274</v>
      </c>
      <c r="F203" s="164" t="s">
        <v>1650</v>
      </c>
      <c r="I203" s="165"/>
      <c r="L203" s="34"/>
      <c r="M203" s="166"/>
      <c r="T203" s="55"/>
      <c r="AT203" s="18" t="s">
        <v>274</v>
      </c>
      <c r="AU203" s="18" t="s">
        <v>233</v>
      </c>
    </row>
    <row r="204" spans="2:65" s="13" customFormat="1" ht="11.25">
      <c r="B204" s="149"/>
      <c r="D204" s="143" t="s">
        <v>249</v>
      </c>
      <c r="E204" s="150" t="s">
        <v>19</v>
      </c>
      <c r="F204" s="151" t="s">
        <v>1651</v>
      </c>
      <c r="H204" s="152">
        <v>1</v>
      </c>
      <c r="I204" s="153"/>
      <c r="L204" s="149"/>
      <c r="M204" s="154"/>
      <c r="T204" s="155"/>
      <c r="AT204" s="150" t="s">
        <v>249</v>
      </c>
      <c r="AU204" s="150" t="s">
        <v>233</v>
      </c>
      <c r="AV204" s="13" t="s">
        <v>87</v>
      </c>
      <c r="AW204" s="13" t="s">
        <v>37</v>
      </c>
      <c r="AX204" s="13" t="s">
        <v>84</v>
      </c>
      <c r="AY204" s="150" t="s">
        <v>223</v>
      </c>
    </row>
    <row r="205" spans="2:65" s="11" customFormat="1" ht="20.85" customHeight="1">
      <c r="B205" s="117"/>
      <c r="D205" s="118" t="s">
        <v>75</v>
      </c>
      <c r="E205" s="127" t="s">
        <v>758</v>
      </c>
      <c r="F205" s="127" t="s">
        <v>759</v>
      </c>
      <c r="I205" s="120"/>
      <c r="J205" s="128">
        <f>BK205</f>
        <v>0</v>
      </c>
      <c r="L205" s="117"/>
      <c r="M205" s="122"/>
      <c r="P205" s="123">
        <f>SUM(P206:P215)</f>
        <v>0</v>
      </c>
      <c r="R205" s="123">
        <f>SUM(R206:R215)</f>
        <v>0</v>
      </c>
      <c r="T205" s="124">
        <f>SUM(T206:T215)</f>
        <v>0</v>
      </c>
      <c r="AR205" s="118" t="s">
        <v>84</v>
      </c>
      <c r="AT205" s="125" t="s">
        <v>75</v>
      </c>
      <c r="AU205" s="125" t="s">
        <v>87</v>
      </c>
      <c r="AY205" s="118" t="s">
        <v>223</v>
      </c>
      <c r="BK205" s="126">
        <f>SUM(BK206:BK215)</f>
        <v>0</v>
      </c>
    </row>
    <row r="206" spans="2:65" s="1" customFormat="1" ht="37.9" customHeight="1">
      <c r="B206" s="34"/>
      <c r="C206" s="129" t="s">
        <v>421</v>
      </c>
      <c r="D206" s="129" t="s">
        <v>227</v>
      </c>
      <c r="E206" s="130" t="s">
        <v>761</v>
      </c>
      <c r="F206" s="131" t="s">
        <v>762</v>
      </c>
      <c r="G206" s="132" t="s">
        <v>265</v>
      </c>
      <c r="H206" s="133">
        <v>1.0249999999999999</v>
      </c>
      <c r="I206" s="134"/>
      <c r="J206" s="135">
        <f>ROUND(I206*H206,2)</f>
        <v>0</v>
      </c>
      <c r="K206" s="131" t="s">
        <v>272</v>
      </c>
      <c r="L206" s="34"/>
      <c r="M206" s="136" t="s">
        <v>19</v>
      </c>
      <c r="N206" s="137" t="s">
        <v>47</v>
      </c>
      <c r="P206" s="138">
        <f>O206*H206</f>
        <v>0</v>
      </c>
      <c r="Q206" s="138">
        <v>0</v>
      </c>
      <c r="R206" s="138">
        <f>Q206*H206</f>
        <v>0</v>
      </c>
      <c r="S206" s="138">
        <v>0</v>
      </c>
      <c r="T206" s="139">
        <f>S206*H206</f>
        <v>0</v>
      </c>
      <c r="AR206" s="140" t="s">
        <v>232</v>
      </c>
      <c r="AT206" s="140" t="s">
        <v>227</v>
      </c>
      <c r="AU206" s="140" t="s">
        <v>233</v>
      </c>
      <c r="AY206" s="18" t="s">
        <v>223</v>
      </c>
      <c r="BE206" s="141">
        <f>IF(N206="základní",J206,0)</f>
        <v>0</v>
      </c>
      <c r="BF206" s="141">
        <f>IF(N206="snížená",J206,0)</f>
        <v>0</v>
      </c>
      <c r="BG206" s="141">
        <f>IF(N206="zákl. přenesená",J206,0)</f>
        <v>0</v>
      </c>
      <c r="BH206" s="141">
        <f>IF(N206="sníž. přenesená",J206,0)</f>
        <v>0</v>
      </c>
      <c r="BI206" s="141">
        <f>IF(N206="nulová",J206,0)</f>
        <v>0</v>
      </c>
      <c r="BJ206" s="18" t="s">
        <v>84</v>
      </c>
      <c r="BK206" s="141">
        <f>ROUND(I206*H206,2)</f>
        <v>0</v>
      </c>
      <c r="BL206" s="18" t="s">
        <v>232</v>
      </c>
      <c r="BM206" s="140" t="s">
        <v>1552</v>
      </c>
    </row>
    <row r="207" spans="2:65" s="1" customFormat="1" ht="11.25">
      <c r="B207" s="34"/>
      <c r="D207" s="163" t="s">
        <v>274</v>
      </c>
      <c r="F207" s="164" t="s">
        <v>764</v>
      </c>
      <c r="I207" s="165"/>
      <c r="L207" s="34"/>
      <c r="M207" s="166"/>
      <c r="T207" s="55"/>
      <c r="AT207" s="18" t="s">
        <v>274</v>
      </c>
      <c r="AU207" s="18" t="s">
        <v>233</v>
      </c>
    </row>
    <row r="208" spans="2:65" s="13" customFormat="1" ht="11.25">
      <c r="B208" s="149"/>
      <c r="D208" s="143" t="s">
        <v>249</v>
      </c>
      <c r="E208" s="150" t="s">
        <v>19</v>
      </c>
      <c r="F208" s="151" t="s">
        <v>1652</v>
      </c>
      <c r="H208" s="152">
        <v>1.0249999999999999</v>
      </c>
      <c r="I208" s="153"/>
      <c r="L208" s="149"/>
      <c r="M208" s="154"/>
      <c r="T208" s="155"/>
      <c r="AT208" s="150" t="s">
        <v>249</v>
      </c>
      <c r="AU208" s="150" t="s">
        <v>233</v>
      </c>
      <c r="AV208" s="13" t="s">
        <v>87</v>
      </c>
      <c r="AW208" s="13" t="s">
        <v>37</v>
      </c>
      <c r="AX208" s="13" t="s">
        <v>84</v>
      </c>
      <c r="AY208" s="150" t="s">
        <v>223</v>
      </c>
    </row>
    <row r="209" spans="2:65" s="1" customFormat="1" ht="49.15" customHeight="1">
      <c r="B209" s="34"/>
      <c r="C209" s="129" t="s">
        <v>426</v>
      </c>
      <c r="D209" s="129" t="s">
        <v>227</v>
      </c>
      <c r="E209" s="130" t="s">
        <v>767</v>
      </c>
      <c r="F209" s="131" t="s">
        <v>768</v>
      </c>
      <c r="G209" s="132" t="s">
        <v>265</v>
      </c>
      <c r="H209" s="133">
        <v>3.0750000000000002</v>
      </c>
      <c r="I209" s="134"/>
      <c r="J209" s="135">
        <f>ROUND(I209*H209,2)</f>
        <v>0</v>
      </c>
      <c r="K209" s="131" t="s">
        <v>272</v>
      </c>
      <c r="L209" s="34"/>
      <c r="M209" s="136" t="s">
        <v>19</v>
      </c>
      <c r="N209" s="137" t="s">
        <v>47</v>
      </c>
      <c r="P209" s="138">
        <f>O209*H209</f>
        <v>0</v>
      </c>
      <c r="Q209" s="138">
        <v>0</v>
      </c>
      <c r="R209" s="138">
        <f>Q209*H209</f>
        <v>0</v>
      </c>
      <c r="S209" s="138">
        <v>0</v>
      </c>
      <c r="T209" s="139">
        <f>S209*H209</f>
        <v>0</v>
      </c>
      <c r="AR209" s="140" t="s">
        <v>232</v>
      </c>
      <c r="AT209" s="140" t="s">
        <v>227</v>
      </c>
      <c r="AU209" s="140" t="s">
        <v>233</v>
      </c>
      <c r="AY209" s="18" t="s">
        <v>223</v>
      </c>
      <c r="BE209" s="141">
        <f>IF(N209="základní",J209,0)</f>
        <v>0</v>
      </c>
      <c r="BF209" s="141">
        <f>IF(N209="snížená",J209,0)</f>
        <v>0</v>
      </c>
      <c r="BG209" s="141">
        <f>IF(N209="zákl. přenesená",J209,0)</f>
        <v>0</v>
      </c>
      <c r="BH209" s="141">
        <f>IF(N209="sníž. přenesená",J209,0)</f>
        <v>0</v>
      </c>
      <c r="BI209" s="141">
        <f>IF(N209="nulová",J209,0)</f>
        <v>0</v>
      </c>
      <c r="BJ209" s="18" t="s">
        <v>84</v>
      </c>
      <c r="BK209" s="141">
        <f>ROUND(I209*H209,2)</f>
        <v>0</v>
      </c>
      <c r="BL209" s="18" t="s">
        <v>232</v>
      </c>
      <c r="BM209" s="140" t="s">
        <v>1556</v>
      </c>
    </row>
    <row r="210" spans="2:65" s="1" customFormat="1" ht="11.25">
      <c r="B210" s="34"/>
      <c r="D210" s="163" t="s">
        <v>274</v>
      </c>
      <c r="F210" s="164" t="s">
        <v>770</v>
      </c>
      <c r="I210" s="165"/>
      <c r="L210" s="34"/>
      <c r="M210" s="166"/>
      <c r="T210" s="55"/>
      <c r="AT210" s="18" t="s">
        <v>274</v>
      </c>
      <c r="AU210" s="18" t="s">
        <v>233</v>
      </c>
    </row>
    <row r="211" spans="2:65" s="13" customFormat="1" ht="33.75">
      <c r="B211" s="149"/>
      <c r="D211" s="143" t="s">
        <v>249</v>
      </c>
      <c r="E211" s="150" t="s">
        <v>19</v>
      </c>
      <c r="F211" s="151" t="s">
        <v>1653</v>
      </c>
      <c r="H211" s="152">
        <v>3.0750000000000002</v>
      </c>
      <c r="I211" s="153"/>
      <c r="L211" s="149"/>
      <c r="M211" s="154"/>
      <c r="T211" s="155"/>
      <c r="AT211" s="150" t="s">
        <v>249</v>
      </c>
      <c r="AU211" s="150" t="s">
        <v>233</v>
      </c>
      <c r="AV211" s="13" t="s">
        <v>87</v>
      </c>
      <c r="AW211" s="13" t="s">
        <v>37</v>
      </c>
      <c r="AX211" s="13" t="s">
        <v>84</v>
      </c>
      <c r="AY211" s="150" t="s">
        <v>223</v>
      </c>
    </row>
    <row r="212" spans="2:65" s="1" customFormat="1" ht="49.15" customHeight="1">
      <c r="B212" s="34"/>
      <c r="C212" s="129" t="s">
        <v>433</v>
      </c>
      <c r="D212" s="129" t="s">
        <v>227</v>
      </c>
      <c r="E212" s="130" t="s">
        <v>783</v>
      </c>
      <c r="F212" s="131" t="s">
        <v>784</v>
      </c>
      <c r="G212" s="132" t="s">
        <v>265</v>
      </c>
      <c r="H212" s="133">
        <v>1.087</v>
      </c>
      <c r="I212" s="134"/>
      <c r="J212" s="135">
        <f>ROUND(I212*H212,2)</f>
        <v>0</v>
      </c>
      <c r="K212" s="131" t="s">
        <v>231</v>
      </c>
      <c r="L212" s="34"/>
      <c r="M212" s="136" t="s">
        <v>19</v>
      </c>
      <c r="N212" s="137" t="s">
        <v>47</v>
      </c>
      <c r="P212" s="138">
        <f>O212*H212</f>
        <v>0</v>
      </c>
      <c r="Q212" s="138">
        <v>0</v>
      </c>
      <c r="R212" s="138">
        <f>Q212*H212</f>
        <v>0</v>
      </c>
      <c r="S212" s="138">
        <v>0</v>
      </c>
      <c r="T212" s="139">
        <f>S212*H212</f>
        <v>0</v>
      </c>
      <c r="AR212" s="140" t="s">
        <v>232</v>
      </c>
      <c r="AT212" s="140" t="s">
        <v>227</v>
      </c>
      <c r="AU212" s="140" t="s">
        <v>233</v>
      </c>
      <c r="AY212" s="18" t="s">
        <v>223</v>
      </c>
      <c r="BE212" s="141">
        <f>IF(N212="základní",J212,0)</f>
        <v>0</v>
      </c>
      <c r="BF212" s="141">
        <f>IF(N212="snížená",J212,0)</f>
        <v>0</v>
      </c>
      <c r="BG212" s="141">
        <f>IF(N212="zákl. přenesená",J212,0)</f>
        <v>0</v>
      </c>
      <c r="BH212" s="141">
        <f>IF(N212="sníž. přenesená",J212,0)</f>
        <v>0</v>
      </c>
      <c r="BI212" s="141">
        <f>IF(N212="nulová",J212,0)</f>
        <v>0</v>
      </c>
      <c r="BJ212" s="18" t="s">
        <v>84</v>
      </c>
      <c r="BK212" s="141">
        <f>ROUND(I212*H212,2)</f>
        <v>0</v>
      </c>
      <c r="BL212" s="18" t="s">
        <v>232</v>
      </c>
      <c r="BM212" s="140" t="s">
        <v>1566</v>
      </c>
    </row>
    <row r="213" spans="2:65" s="13" customFormat="1" ht="11.25">
      <c r="B213" s="149"/>
      <c r="D213" s="143" t="s">
        <v>249</v>
      </c>
      <c r="E213" s="150" t="s">
        <v>19</v>
      </c>
      <c r="F213" s="151" t="s">
        <v>1654</v>
      </c>
      <c r="H213" s="152">
        <v>1.087</v>
      </c>
      <c r="I213" s="153"/>
      <c r="L213" s="149"/>
      <c r="M213" s="154"/>
      <c r="T213" s="155"/>
      <c r="AT213" s="150" t="s">
        <v>249</v>
      </c>
      <c r="AU213" s="150" t="s">
        <v>233</v>
      </c>
      <c r="AV213" s="13" t="s">
        <v>87</v>
      </c>
      <c r="AW213" s="13" t="s">
        <v>37</v>
      </c>
      <c r="AX213" s="13" t="s">
        <v>84</v>
      </c>
      <c r="AY213" s="150" t="s">
        <v>223</v>
      </c>
    </row>
    <row r="214" spans="2:65" s="1" customFormat="1" ht="37.9" customHeight="1">
      <c r="B214" s="34"/>
      <c r="C214" s="129" t="s">
        <v>439</v>
      </c>
      <c r="D214" s="129" t="s">
        <v>227</v>
      </c>
      <c r="E214" s="130" t="s">
        <v>1027</v>
      </c>
      <c r="F214" s="131" t="s">
        <v>1028</v>
      </c>
      <c r="G214" s="132" t="s">
        <v>265</v>
      </c>
      <c r="H214" s="133">
        <v>20.193000000000001</v>
      </c>
      <c r="I214" s="134"/>
      <c r="J214" s="135">
        <f>ROUND(I214*H214,2)</f>
        <v>0</v>
      </c>
      <c r="K214" s="131" t="s">
        <v>272</v>
      </c>
      <c r="L214" s="34"/>
      <c r="M214" s="136" t="s">
        <v>19</v>
      </c>
      <c r="N214" s="137" t="s">
        <v>47</v>
      </c>
      <c r="P214" s="138">
        <f>O214*H214</f>
        <v>0</v>
      </c>
      <c r="Q214" s="138">
        <v>0</v>
      </c>
      <c r="R214" s="138">
        <f>Q214*H214</f>
        <v>0</v>
      </c>
      <c r="S214" s="138">
        <v>0</v>
      </c>
      <c r="T214" s="139">
        <f>S214*H214</f>
        <v>0</v>
      </c>
      <c r="AR214" s="140" t="s">
        <v>232</v>
      </c>
      <c r="AT214" s="140" t="s">
        <v>227</v>
      </c>
      <c r="AU214" s="140" t="s">
        <v>233</v>
      </c>
      <c r="AY214" s="18" t="s">
        <v>223</v>
      </c>
      <c r="BE214" s="141">
        <f>IF(N214="základní",J214,0)</f>
        <v>0</v>
      </c>
      <c r="BF214" s="141">
        <f>IF(N214="snížená",J214,0)</f>
        <v>0</v>
      </c>
      <c r="BG214" s="141">
        <f>IF(N214="zákl. přenesená",J214,0)</f>
        <v>0</v>
      </c>
      <c r="BH214" s="141">
        <f>IF(N214="sníž. přenesená",J214,0)</f>
        <v>0</v>
      </c>
      <c r="BI214" s="141">
        <f>IF(N214="nulová",J214,0)</f>
        <v>0</v>
      </c>
      <c r="BJ214" s="18" t="s">
        <v>84</v>
      </c>
      <c r="BK214" s="141">
        <f>ROUND(I214*H214,2)</f>
        <v>0</v>
      </c>
      <c r="BL214" s="18" t="s">
        <v>232</v>
      </c>
      <c r="BM214" s="140" t="s">
        <v>795</v>
      </c>
    </row>
    <row r="215" spans="2:65" s="1" customFormat="1" ht="11.25">
      <c r="B215" s="34"/>
      <c r="D215" s="163" t="s">
        <v>274</v>
      </c>
      <c r="F215" s="164" t="s">
        <v>1029</v>
      </c>
      <c r="I215" s="165"/>
      <c r="L215" s="34"/>
      <c r="M215" s="184"/>
      <c r="N215" s="185"/>
      <c r="O215" s="185"/>
      <c r="P215" s="185"/>
      <c r="Q215" s="185"/>
      <c r="R215" s="185"/>
      <c r="S215" s="185"/>
      <c r="T215" s="186"/>
      <c r="AT215" s="18" t="s">
        <v>274</v>
      </c>
      <c r="AU215" s="18" t="s">
        <v>233</v>
      </c>
    </row>
    <row r="216" spans="2:65" s="1" customFormat="1" ht="6.95" customHeight="1">
      <c r="B216" s="43"/>
      <c r="C216" s="44"/>
      <c r="D216" s="44"/>
      <c r="E216" s="44"/>
      <c r="F216" s="44"/>
      <c r="G216" s="44"/>
      <c r="H216" s="44"/>
      <c r="I216" s="44"/>
      <c r="J216" s="44"/>
      <c r="K216" s="44"/>
      <c r="L216" s="34"/>
    </row>
  </sheetData>
  <sheetProtection algorithmName="SHA-512" hashValue="PYJjFE32ablIAPvUfAkB1HondmB2Fkh3yYUROA2PTmg/3zb12KHaTaL2FptVA0Ikd5tHUWCUt6JJyxVVLGzF0A==" saltValue="p14sXUh1NXb8XzOPy6YIWV62qBOUklcSe4Jgi6GGMsiqB1rSUfLPP0lyAeJhSleU/xhPG+SxraPr4lqH4ZgtMg==" spinCount="100000" sheet="1" objects="1" scenarios="1" formatColumns="0" formatRows="0" autoFilter="0"/>
  <autoFilter ref="C93:K215" xr:uid="{00000000-0009-0000-0000-000007000000}"/>
  <mergeCells count="9">
    <mergeCell ref="E50:H50"/>
    <mergeCell ref="E84:H84"/>
    <mergeCell ref="E86:H86"/>
    <mergeCell ref="L2:V2"/>
    <mergeCell ref="E7:H7"/>
    <mergeCell ref="E9:H9"/>
    <mergeCell ref="E18:H18"/>
    <mergeCell ref="E27:H27"/>
    <mergeCell ref="E48:H48"/>
  </mergeCells>
  <hyperlinks>
    <hyperlink ref="F104" r:id="rId1" xr:uid="{00000000-0004-0000-0700-000000000000}"/>
    <hyperlink ref="F109" r:id="rId2" xr:uid="{00000000-0004-0000-0700-000001000000}"/>
    <hyperlink ref="F114" r:id="rId3" xr:uid="{00000000-0004-0000-0700-000002000000}"/>
    <hyperlink ref="F118" r:id="rId4" xr:uid="{00000000-0004-0000-0700-000003000000}"/>
    <hyperlink ref="F127" r:id="rId5" xr:uid="{00000000-0004-0000-0700-000004000000}"/>
    <hyperlink ref="F134" r:id="rId6" xr:uid="{00000000-0004-0000-0700-000005000000}"/>
    <hyperlink ref="F139" r:id="rId7" xr:uid="{00000000-0004-0000-0700-000006000000}"/>
    <hyperlink ref="F148" r:id="rId8" xr:uid="{00000000-0004-0000-0700-000007000000}"/>
    <hyperlink ref="F161" r:id="rId9" xr:uid="{00000000-0004-0000-0700-000008000000}"/>
    <hyperlink ref="F168" r:id="rId10" xr:uid="{00000000-0004-0000-0700-000009000000}"/>
    <hyperlink ref="F175" r:id="rId11" xr:uid="{00000000-0004-0000-0700-00000A000000}"/>
    <hyperlink ref="F179" r:id="rId12" xr:uid="{00000000-0004-0000-0700-00000B000000}"/>
    <hyperlink ref="F185" r:id="rId13" xr:uid="{00000000-0004-0000-0700-00000C000000}"/>
    <hyperlink ref="F188" r:id="rId14" xr:uid="{00000000-0004-0000-0700-00000D000000}"/>
    <hyperlink ref="F191" r:id="rId15" xr:uid="{00000000-0004-0000-0700-00000E000000}"/>
    <hyperlink ref="F199" r:id="rId16" xr:uid="{00000000-0004-0000-0700-00000F000000}"/>
    <hyperlink ref="F203" r:id="rId17" xr:uid="{00000000-0004-0000-0700-000010000000}"/>
    <hyperlink ref="F207" r:id="rId18" xr:uid="{00000000-0004-0000-0700-000011000000}"/>
    <hyperlink ref="F210" r:id="rId19" xr:uid="{00000000-0004-0000-0700-000012000000}"/>
    <hyperlink ref="F215" r:id="rId20" xr:uid="{00000000-0004-0000-0700-000013000000}"/>
  </hyperlinks>
  <pageMargins left="0.39370078740157483" right="0.39370078740157483" top="0.39370078740157483" bottom="0.39370078740157483" header="0" footer="0"/>
  <pageSetup paperSize="9" scale="76" fitToHeight="0" orientation="portrait" r:id="rId21"/>
  <headerFooter>
    <oddFooter>&amp;CStrana &amp;P z &amp;N</oddFooter>
  </headerFooter>
  <drawing r:id="rId2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9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8" t="s">
        <v>109</v>
      </c>
    </row>
    <row r="3" spans="2:46" ht="6.95" customHeight="1">
      <c r="B3" s="19"/>
      <c r="C3" s="20"/>
      <c r="D3" s="20"/>
      <c r="E3" s="20"/>
      <c r="F3" s="20"/>
      <c r="G3" s="20"/>
      <c r="H3" s="20"/>
      <c r="I3" s="20"/>
      <c r="J3" s="20"/>
      <c r="K3" s="20"/>
      <c r="L3" s="21"/>
      <c r="AT3" s="18" t="s">
        <v>87</v>
      </c>
    </row>
    <row r="4" spans="2:46" ht="24.95" customHeight="1">
      <c r="B4" s="21"/>
      <c r="D4" s="22" t="s">
        <v>179</v>
      </c>
      <c r="L4" s="21"/>
      <c r="M4" s="87" t="s">
        <v>10</v>
      </c>
      <c r="AT4" s="18" t="s">
        <v>4</v>
      </c>
    </row>
    <row r="5" spans="2:46" ht="6.95" customHeight="1">
      <c r="B5" s="21"/>
      <c r="L5" s="21"/>
    </row>
    <row r="6" spans="2:46" ht="12" customHeight="1">
      <c r="B6" s="21"/>
      <c r="D6" s="28" t="s">
        <v>16</v>
      </c>
      <c r="L6" s="21"/>
    </row>
    <row r="7" spans="2:46" ht="16.5" customHeight="1">
      <c r="B7" s="21"/>
      <c r="E7" s="320" t="str">
        <f>'Rekapitulace stavby'!K6</f>
        <v>II/231 Rekonstrukce ul. 28.října, II.část</v>
      </c>
      <c r="F7" s="321"/>
      <c r="G7" s="321"/>
      <c r="H7" s="321"/>
      <c r="L7" s="21"/>
    </row>
    <row r="8" spans="2:46" s="1" customFormat="1" ht="12" customHeight="1">
      <c r="B8" s="34"/>
      <c r="D8" s="28" t="s">
        <v>180</v>
      </c>
      <c r="L8" s="34"/>
    </row>
    <row r="9" spans="2:46" s="1" customFormat="1" ht="16.5" customHeight="1">
      <c r="B9" s="34"/>
      <c r="E9" s="315" t="s">
        <v>1655</v>
      </c>
      <c r="F9" s="322"/>
      <c r="G9" s="322"/>
      <c r="H9" s="322"/>
      <c r="L9" s="34"/>
    </row>
    <row r="10" spans="2:46" s="1" customFormat="1" ht="11.25">
      <c r="B10" s="34"/>
      <c r="L10" s="34"/>
    </row>
    <row r="11" spans="2:46" s="1" customFormat="1" ht="12" customHeight="1">
      <c r="B11" s="34"/>
      <c r="D11" s="28" t="s">
        <v>18</v>
      </c>
      <c r="F11" s="26" t="s">
        <v>91</v>
      </c>
      <c r="I11" s="28" t="s">
        <v>20</v>
      </c>
      <c r="J11" s="26" t="s">
        <v>19</v>
      </c>
      <c r="L11" s="34"/>
    </row>
    <row r="12" spans="2:46" s="1" customFormat="1" ht="12" customHeight="1">
      <c r="B12" s="34"/>
      <c r="D12" s="28" t="s">
        <v>21</v>
      </c>
      <c r="F12" s="26" t="s">
        <v>39</v>
      </c>
      <c r="I12" s="28" t="s">
        <v>23</v>
      </c>
      <c r="J12" s="51" t="str">
        <f>'Rekapitulace stavby'!AN8</f>
        <v>1. 10. 2024</v>
      </c>
      <c r="L12" s="34"/>
    </row>
    <row r="13" spans="2:46" s="1" customFormat="1" ht="21.75" customHeight="1">
      <c r="B13" s="34"/>
      <c r="D13" s="25" t="s">
        <v>25</v>
      </c>
      <c r="F13" s="30" t="s">
        <v>26</v>
      </c>
      <c r="I13" s="25" t="s">
        <v>27</v>
      </c>
      <c r="J13" s="30" t="s">
        <v>28</v>
      </c>
      <c r="L13" s="34"/>
    </row>
    <row r="14" spans="2:46" s="1" customFormat="1" ht="12" customHeight="1">
      <c r="B14" s="34"/>
      <c r="D14" s="28" t="s">
        <v>29</v>
      </c>
      <c r="I14" s="28" t="s">
        <v>30</v>
      </c>
      <c r="J14" s="26" t="s">
        <v>19</v>
      </c>
      <c r="L14" s="34"/>
    </row>
    <row r="15" spans="2:46" s="1" customFormat="1" ht="18" customHeight="1">
      <c r="B15" s="34"/>
      <c r="E15" s="26" t="s">
        <v>31</v>
      </c>
      <c r="I15" s="28" t="s">
        <v>32</v>
      </c>
      <c r="J15" s="26" t="s">
        <v>19</v>
      </c>
      <c r="L15" s="34"/>
    </row>
    <row r="16" spans="2:46" s="1" customFormat="1" ht="6.95" customHeight="1">
      <c r="B16" s="34"/>
      <c r="L16" s="34"/>
    </row>
    <row r="17" spans="2:12" s="1" customFormat="1" ht="12" customHeight="1">
      <c r="B17" s="34"/>
      <c r="D17" s="28" t="s">
        <v>33</v>
      </c>
      <c r="I17" s="28" t="s">
        <v>30</v>
      </c>
      <c r="J17" s="29" t="str">
        <f>'Rekapitulace stavby'!AN13</f>
        <v>Vyplň údaj</v>
      </c>
      <c r="L17" s="34"/>
    </row>
    <row r="18" spans="2:12" s="1" customFormat="1" ht="18" customHeight="1">
      <c r="B18" s="34"/>
      <c r="E18" s="323" t="str">
        <f>'Rekapitulace stavby'!E14</f>
        <v>Vyplň údaj</v>
      </c>
      <c r="F18" s="286"/>
      <c r="G18" s="286"/>
      <c r="H18" s="286"/>
      <c r="I18" s="28" t="s">
        <v>32</v>
      </c>
      <c r="J18" s="29" t="str">
        <f>'Rekapitulace stavby'!AN14</f>
        <v>Vyplň údaj</v>
      </c>
      <c r="L18" s="34"/>
    </row>
    <row r="19" spans="2:12" s="1" customFormat="1" ht="6.95" customHeight="1">
      <c r="B19" s="34"/>
      <c r="L19" s="34"/>
    </row>
    <row r="20" spans="2:12" s="1" customFormat="1" ht="12" customHeight="1">
      <c r="B20" s="34"/>
      <c r="D20" s="28" t="s">
        <v>35</v>
      </c>
      <c r="I20" s="28" t="s">
        <v>30</v>
      </c>
      <c r="J20" s="26" t="s">
        <v>19</v>
      </c>
      <c r="L20" s="34"/>
    </row>
    <row r="21" spans="2:12" s="1" customFormat="1" ht="18" customHeight="1">
      <c r="B21" s="34"/>
      <c r="E21" s="26" t="s">
        <v>36</v>
      </c>
      <c r="I21" s="28" t="s">
        <v>32</v>
      </c>
      <c r="J21" s="26" t="s">
        <v>19</v>
      </c>
      <c r="L21" s="34"/>
    </row>
    <row r="22" spans="2:12" s="1" customFormat="1" ht="6.95" customHeight="1">
      <c r="B22" s="34"/>
      <c r="L22" s="34"/>
    </row>
    <row r="23" spans="2:12" s="1" customFormat="1" ht="12" customHeight="1">
      <c r="B23" s="34"/>
      <c r="D23" s="28" t="s">
        <v>38</v>
      </c>
      <c r="I23" s="28" t="s">
        <v>30</v>
      </c>
      <c r="J23" s="26" t="str">
        <f>IF('Rekapitulace stavby'!AN19="","",'Rekapitulace stavby'!AN19)</f>
        <v/>
      </c>
      <c r="L23" s="34"/>
    </row>
    <row r="24" spans="2:12" s="1" customFormat="1" ht="18" customHeight="1">
      <c r="B24" s="34"/>
      <c r="E24" s="26" t="str">
        <f>IF('Rekapitulace stavby'!E20="","",'Rekapitulace stavby'!E20)</f>
        <v xml:space="preserve"> </v>
      </c>
      <c r="I24" s="28" t="s">
        <v>32</v>
      </c>
      <c r="J24" s="26" t="str">
        <f>IF('Rekapitulace stavby'!AN20="","",'Rekapitulace stavby'!AN20)</f>
        <v/>
      </c>
      <c r="L24" s="34"/>
    </row>
    <row r="25" spans="2:12" s="1" customFormat="1" ht="6.95" customHeight="1">
      <c r="B25" s="34"/>
      <c r="L25" s="34"/>
    </row>
    <row r="26" spans="2:12" s="1" customFormat="1" ht="12" customHeight="1">
      <c r="B26" s="34"/>
      <c r="D26" s="28" t="s">
        <v>40</v>
      </c>
      <c r="L26" s="34"/>
    </row>
    <row r="27" spans="2:12" s="7" customFormat="1" ht="107.25" customHeight="1">
      <c r="B27" s="88"/>
      <c r="E27" s="291" t="s">
        <v>182</v>
      </c>
      <c r="F27" s="291"/>
      <c r="G27" s="291"/>
      <c r="H27" s="291"/>
      <c r="L27" s="88"/>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89" t="s">
        <v>42</v>
      </c>
      <c r="J30" s="65">
        <f>ROUNDUP(J93, 2)</f>
        <v>0</v>
      </c>
      <c r="L30" s="34"/>
    </row>
    <row r="31" spans="2:12" s="1" customFormat="1" ht="6.95" customHeight="1">
      <c r="B31" s="34"/>
      <c r="D31" s="52"/>
      <c r="E31" s="52"/>
      <c r="F31" s="52"/>
      <c r="G31" s="52"/>
      <c r="H31" s="52"/>
      <c r="I31" s="52"/>
      <c r="J31" s="52"/>
      <c r="K31" s="52"/>
      <c r="L31" s="34"/>
    </row>
    <row r="32" spans="2:12" s="1" customFormat="1" ht="14.45" customHeight="1">
      <c r="B32" s="34"/>
      <c r="F32" s="37" t="s">
        <v>44</v>
      </c>
      <c r="I32" s="37" t="s">
        <v>43</v>
      </c>
      <c r="J32" s="37" t="s">
        <v>45</v>
      </c>
      <c r="L32" s="34"/>
    </row>
    <row r="33" spans="2:12" s="1" customFormat="1" ht="14.45" customHeight="1">
      <c r="B33" s="34"/>
      <c r="D33" s="54" t="s">
        <v>46</v>
      </c>
      <c r="E33" s="28" t="s">
        <v>47</v>
      </c>
      <c r="F33" s="90">
        <f>ROUNDUP((SUM(BE93:BE192)),  2)</f>
        <v>0</v>
      </c>
      <c r="I33" s="91">
        <v>0.21</v>
      </c>
      <c r="J33" s="90">
        <f>ROUNDUP(((SUM(BE93:BE192))*I33),  2)</f>
        <v>0</v>
      </c>
      <c r="L33" s="34"/>
    </row>
    <row r="34" spans="2:12" s="1" customFormat="1" ht="14.45" customHeight="1">
      <c r="B34" s="34"/>
      <c r="E34" s="28" t="s">
        <v>48</v>
      </c>
      <c r="F34" s="90">
        <f>ROUNDUP((SUM(BF93:BF192)),  2)</f>
        <v>0</v>
      </c>
      <c r="I34" s="91">
        <v>0.12</v>
      </c>
      <c r="J34" s="90">
        <f>ROUNDUP(((SUM(BF93:BF192))*I34),  2)</f>
        <v>0</v>
      </c>
      <c r="L34" s="34"/>
    </row>
    <row r="35" spans="2:12" s="1" customFormat="1" ht="14.45" hidden="1" customHeight="1">
      <c r="B35" s="34"/>
      <c r="E35" s="28" t="s">
        <v>49</v>
      </c>
      <c r="F35" s="90">
        <f>ROUNDUP((SUM(BG93:BG192)),  2)</f>
        <v>0</v>
      </c>
      <c r="I35" s="91">
        <v>0.21</v>
      </c>
      <c r="J35" s="90">
        <f>0</f>
        <v>0</v>
      </c>
      <c r="L35" s="34"/>
    </row>
    <row r="36" spans="2:12" s="1" customFormat="1" ht="14.45" hidden="1" customHeight="1">
      <c r="B36" s="34"/>
      <c r="E36" s="28" t="s">
        <v>50</v>
      </c>
      <c r="F36" s="90">
        <f>ROUNDUP((SUM(BH93:BH192)),  2)</f>
        <v>0</v>
      </c>
      <c r="I36" s="91">
        <v>0.12</v>
      </c>
      <c r="J36" s="90">
        <f>0</f>
        <v>0</v>
      </c>
      <c r="L36" s="34"/>
    </row>
    <row r="37" spans="2:12" s="1" customFormat="1" ht="14.45" hidden="1" customHeight="1">
      <c r="B37" s="34"/>
      <c r="E37" s="28" t="s">
        <v>51</v>
      </c>
      <c r="F37" s="90">
        <f>ROUNDUP((SUM(BI93:BI192)),  2)</f>
        <v>0</v>
      </c>
      <c r="I37" s="91">
        <v>0</v>
      </c>
      <c r="J37" s="90">
        <f>0</f>
        <v>0</v>
      </c>
      <c r="L37" s="34"/>
    </row>
    <row r="38" spans="2:12" s="1" customFormat="1" ht="6.95" customHeight="1">
      <c r="B38" s="34"/>
      <c r="L38" s="34"/>
    </row>
    <row r="39" spans="2:12" s="1" customFormat="1" ht="25.35" customHeight="1">
      <c r="B39" s="34"/>
      <c r="C39" s="92"/>
      <c r="D39" s="93" t="s">
        <v>52</v>
      </c>
      <c r="E39" s="56"/>
      <c r="F39" s="56"/>
      <c r="G39" s="94" t="s">
        <v>53</v>
      </c>
      <c r="H39" s="95" t="s">
        <v>54</v>
      </c>
      <c r="I39" s="56"/>
      <c r="J39" s="96">
        <f>SUM(J30:J37)</f>
        <v>0</v>
      </c>
      <c r="K39" s="97"/>
      <c r="L39" s="34"/>
    </row>
    <row r="40" spans="2:12" s="1" customFormat="1" ht="14.45" customHeight="1">
      <c r="B40" s="43"/>
      <c r="C40" s="44"/>
      <c r="D40" s="44"/>
      <c r="E40" s="44"/>
      <c r="F40" s="44"/>
      <c r="G40" s="44"/>
      <c r="H40" s="44"/>
      <c r="I40" s="44"/>
      <c r="J40" s="44"/>
      <c r="K40" s="44"/>
      <c r="L40" s="34"/>
    </row>
    <row r="44" spans="2:12" s="1" customFormat="1" ht="6.95" customHeight="1">
      <c r="B44" s="45"/>
      <c r="C44" s="46"/>
      <c r="D44" s="46"/>
      <c r="E44" s="46"/>
      <c r="F44" s="46"/>
      <c r="G44" s="46"/>
      <c r="H44" s="46"/>
      <c r="I44" s="46"/>
      <c r="J44" s="46"/>
      <c r="K44" s="46"/>
      <c r="L44" s="34"/>
    </row>
    <row r="45" spans="2:12" s="1" customFormat="1" ht="24.95" customHeight="1">
      <c r="B45" s="34"/>
      <c r="C45" s="22" t="s">
        <v>183</v>
      </c>
      <c r="L45" s="34"/>
    </row>
    <row r="46" spans="2:12" s="1" customFormat="1" ht="6.95" customHeight="1">
      <c r="B46" s="34"/>
      <c r="L46" s="34"/>
    </row>
    <row r="47" spans="2:12" s="1" customFormat="1" ht="12" customHeight="1">
      <c r="B47" s="34"/>
      <c r="C47" s="28" t="s">
        <v>16</v>
      </c>
      <c r="L47" s="34"/>
    </row>
    <row r="48" spans="2:12" s="1" customFormat="1" ht="16.5" customHeight="1">
      <c r="B48" s="34"/>
      <c r="E48" s="320" t="str">
        <f>E7</f>
        <v>II/231 Rekonstrukce ul. 28.října, II.část</v>
      </c>
      <c r="F48" s="321"/>
      <c r="G48" s="321"/>
      <c r="H48" s="321"/>
      <c r="L48" s="34"/>
    </row>
    <row r="49" spans="2:47" s="1" customFormat="1" ht="12" customHeight="1">
      <c r="B49" s="34"/>
      <c r="C49" s="28" t="s">
        <v>180</v>
      </c>
      <c r="L49" s="34"/>
    </row>
    <row r="50" spans="2:47" s="1" customFormat="1" ht="16.5" customHeight="1">
      <c r="B50" s="34"/>
      <c r="E50" s="315" t="str">
        <f>E9</f>
        <v>SO 132.2 - SO 132.2 - Stání pro kontejnery (100% město)</v>
      </c>
      <c r="F50" s="322"/>
      <c r="G50" s="322"/>
      <c r="H50" s="322"/>
      <c r="L50" s="34"/>
    </row>
    <row r="51" spans="2:47" s="1" customFormat="1" ht="6.95" customHeight="1">
      <c r="B51" s="34"/>
      <c r="L51" s="34"/>
    </row>
    <row r="52" spans="2:47" s="1" customFormat="1" ht="12" customHeight="1">
      <c r="B52" s="34"/>
      <c r="C52" s="28" t="s">
        <v>21</v>
      </c>
      <c r="F52" s="26" t="str">
        <f>F12</f>
        <v xml:space="preserve"> </v>
      </c>
      <c r="I52" s="28" t="s">
        <v>23</v>
      </c>
      <c r="J52" s="51" t="str">
        <f>IF(J12="","",J12)</f>
        <v>1. 10. 2024</v>
      </c>
      <c r="L52" s="34"/>
    </row>
    <row r="53" spans="2:47" s="1" customFormat="1" ht="6.95" customHeight="1">
      <c r="B53" s="34"/>
      <c r="L53" s="34"/>
    </row>
    <row r="54" spans="2:47" s="1" customFormat="1" ht="15.2" customHeight="1">
      <c r="B54" s="34"/>
      <c r="C54" s="28" t="s">
        <v>29</v>
      </c>
      <c r="F54" s="26" t="str">
        <f>E15</f>
        <v>Statutární město Plzeň+ SÚS Plzeňského kraje, p.o.</v>
      </c>
      <c r="I54" s="28" t="s">
        <v>35</v>
      </c>
      <c r="J54" s="32" t="str">
        <f>E21</f>
        <v>PSDS s.r.o.</v>
      </c>
      <c r="L54" s="34"/>
    </row>
    <row r="55" spans="2:47" s="1" customFormat="1" ht="15.2" customHeight="1">
      <c r="B55" s="34"/>
      <c r="C55" s="28" t="s">
        <v>33</v>
      </c>
      <c r="F55" s="26" t="str">
        <f>IF(E18="","",E18)</f>
        <v>Vyplň údaj</v>
      </c>
      <c r="I55" s="28" t="s">
        <v>38</v>
      </c>
      <c r="J55" s="32" t="str">
        <f>E24</f>
        <v xml:space="preserve"> </v>
      </c>
      <c r="L55" s="34"/>
    </row>
    <row r="56" spans="2:47" s="1" customFormat="1" ht="10.35" customHeight="1">
      <c r="B56" s="34"/>
      <c r="L56" s="34"/>
    </row>
    <row r="57" spans="2:47" s="1" customFormat="1" ht="29.25" customHeight="1">
      <c r="B57" s="34"/>
      <c r="C57" s="98" t="s">
        <v>184</v>
      </c>
      <c r="D57" s="92"/>
      <c r="E57" s="92"/>
      <c r="F57" s="92"/>
      <c r="G57" s="92"/>
      <c r="H57" s="92"/>
      <c r="I57" s="92"/>
      <c r="J57" s="99" t="s">
        <v>185</v>
      </c>
      <c r="K57" s="92"/>
      <c r="L57" s="34"/>
    </row>
    <row r="58" spans="2:47" s="1" customFormat="1" ht="10.35" customHeight="1">
      <c r="B58" s="34"/>
      <c r="L58" s="34"/>
    </row>
    <row r="59" spans="2:47" s="1" customFormat="1" ht="22.9" customHeight="1">
      <c r="B59" s="34"/>
      <c r="C59" s="100" t="s">
        <v>74</v>
      </c>
      <c r="J59" s="65">
        <f>J93</f>
        <v>0</v>
      </c>
      <c r="L59" s="34"/>
      <c r="AU59" s="18" t="s">
        <v>186</v>
      </c>
    </row>
    <row r="60" spans="2:47" s="8" customFormat="1" ht="24.95" customHeight="1">
      <c r="B60" s="101"/>
      <c r="D60" s="102" t="s">
        <v>187</v>
      </c>
      <c r="E60" s="103"/>
      <c r="F60" s="103"/>
      <c r="G60" s="103"/>
      <c r="H60" s="103"/>
      <c r="I60" s="103"/>
      <c r="J60" s="104">
        <f>J94</f>
        <v>0</v>
      </c>
      <c r="L60" s="101"/>
    </row>
    <row r="61" spans="2:47" s="9" customFormat="1" ht="19.899999999999999" customHeight="1">
      <c r="B61" s="105"/>
      <c r="D61" s="106" t="s">
        <v>188</v>
      </c>
      <c r="E61" s="107"/>
      <c r="F61" s="107"/>
      <c r="G61" s="107"/>
      <c r="H61" s="107"/>
      <c r="I61" s="107"/>
      <c r="J61" s="108">
        <f>J95</f>
        <v>0</v>
      </c>
      <c r="L61" s="105"/>
    </row>
    <row r="62" spans="2:47" s="9" customFormat="1" ht="14.85" customHeight="1">
      <c r="B62" s="105"/>
      <c r="D62" s="106" t="s">
        <v>189</v>
      </c>
      <c r="E62" s="107"/>
      <c r="F62" s="107"/>
      <c r="G62" s="107"/>
      <c r="H62" s="107"/>
      <c r="I62" s="107"/>
      <c r="J62" s="108">
        <f>J96</f>
        <v>0</v>
      </c>
      <c r="L62" s="105"/>
    </row>
    <row r="63" spans="2:47" s="9" customFormat="1" ht="14.85" customHeight="1">
      <c r="B63" s="105"/>
      <c r="D63" s="106" t="s">
        <v>1144</v>
      </c>
      <c r="E63" s="107"/>
      <c r="F63" s="107"/>
      <c r="G63" s="107"/>
      <c r="H63" s="107"/>
      <c r="I63" s="107"/>
      <c r="J63" s="108">
        <f>J106</f>
        <v>0</v>
      </c>
      <c r="L63" s="105"/>
    </row>
    <row r="64" spans="2:47" s="9" customFormat="1" ht="14.85" customHeight="1">
      <c r="B64" s="105"/>
      <c r="D64" s="106" t="s">
        <v>1584</v>
      </c>
      <c r="E64" s="107"/>
      <c r="F64" s="107"/>
      <c r="G64" s="107"/>
      <c r="H64" s="107"/>
      <c r="I64" s="107"/>
      <c r="J64" s="108">
        <f>J124</f>
        <v>0</v>
      </c>
      <c r="L64" s="105"/>
    </row>
    <row r="65" spans="2:12" s="9" customFormat="1" ht="19.899999999999999" customHeight="1">
      <c r="B65" s="105"/>
      <c r="D65" s="106" t="s">
        <v>192</v>
      </c>
      <c r="E65" s="107"/>
      <c r="F65" s="107"/>
      <c r="G65" s="107"/>
      <c r="H65" s="107"/>
      <c r="I65" s="107"/>
      <c r="J65" s="108">
        <f>J130</f>
        <v>0</v>
      </c>
      <c r="L65" s="105"/>
    </row>
    <row r="66" spans="2:12" s="9" customFormat="1" ht="14.85" customHeight="1">
      <c r="B66" s="105"/>
      <c r="D66" s="106" t="s">
        <v>193</v>
      </c>
      <c r="E66" s="107"/>
      <c r="F66" s="107"/>
      <c r="G66" s="107"/>
      <c r="H66" s="107"/>
      <c r="I66" s="107"/>
      <c r="J66" s="108">
        <f>J131</f>
        <v>0</v>
      </c>
      <c r="L66" s="105"/>
    </row>
    <row r="67" spans="2:12" s="9" customFormat="1" ht="14.85" customHeight="1">
      <c r="B67" s="105"/>
      <c r="D67" s="106" t="s">
        <v>195</v>
      </c>
      <c r="E67" s="107"/>
      <c r="F67" s="107"/>
      <c r="G67" s="107"/>
      <c r="H67" s="107"/>
      <c r="I67" s="107"/>
      <c r="J67" s="108">
        <f>J136</f>
        <v>0</v>
      </c>
      <c r="L67" s="105"/>
    </row>
    <row r="68" spans="2:12" s="9" customFormat="1" ht="14.85" customHeight="1">
      <c r="B68" s="105"/>
      <c r="D68" s="106" t="s">
        <v>196</v>
      </c>
      <c r="E68" s="107"/>
      <c r="F68" s="107"/>
      <c r="G68" s="107"/>
      <c r="H68" s="107"/>
      <c r="I68" s="107"/>
      <c r="J68" s="108">
        <f>J146</f>
        <v>0</v>
      </c>
      <c r="L68" s="105"/>
    </row>
    <row r="69" spans="2:12" s="9" customFormat="1" ht="19.899999999999999" customHeight="1">
      <c r="B69" s="105"/>
      <c r="D69" s="106" t="s">
        <v>202</v>
      </c>
      <c r="E69" s="107"/>
      <c r="F69" s="107"/>
      <c r="G69" s="107"/>
      <c r="H69" s="107"/>
      <c r="I69" s="107"/>
      <c r="J69" s="108">
        <f>J154</f>
        <v>0</v>
      </c>
      <c r="L69" s="105"/>
    </row>
    <row r="70" spans="2:12" s="9" customFormat="1" ht="14.85" customHeight="1">
      <c r="B70" s="105"/>
      <c r="D70" s="106" t="s">
        <v>203</v>
      </c>
      <c r="E70" s="107"/>
      <c r="F70" s="107"/>
      <c r="G70" s="107"/>
      <c r="H70" s="107"/>
      <c r="I70" s="107"/>
      <c r="J70" s="108">
        <f>J155</f>
        <v>0</v>
      </c>
      <c r="L70" s="105"/>
    </row>
    <row r="71" spans="2:12" s="9" customFormat="1" ht="14.85" customHeight="1">
      <c r="B71" s="105"/>
      <c r="D71" s="106" t="s">
        <v>204</v>
      </c>
      <c r="E71" s="107"/>
      <c r="F71" s="107"/>
      <c r="G71" s="107"/>
      <c r="H71" s="107"/>
      <c r="I71" s="107"/>
      <c r="J71" s="108">
        <f>J158</f>
        <v>0</v>
      </c>
      <c r="L71" s="105"/>
    </row>
    <row r="72" spans="2:12" s="9" customFormat="1" ht="14.85" customHeight="1">
      <c r="B72" s="105"/>
      <c r="D72" s="106" t="s">
        <v>205</v>
      </c>
      <c r="E72" s="107"/>
      <c r="F72" s="107"/>
      <c r="G72" s="107"/>
      <c r="H72" s="107"/>
      <c r="I72" s="107"/>
      <c r="J72" s="108">
        <f>J173</f>
        <v>0</v>
      </c>
      <c r="L72" s="105"/>
    </row>
    <row r="73" spans="2:12" s="9" customFormat="1" ht="14.85" customHeight="1">
      <c r="B73" s="105"/>
      <c r="D73" s="106" t="s">
        <v>207</v>
      </c>
      <c r="E73" s="107"/>
      <c r="F73" s="107"/>
      <c r="G73" s="107"/>
      <c r="H73" s="107"/>
      <c r="I73" s="107"/>
      <c r="J73" s="108">
        <f>J188</f>
        <v>0</v>
      </c>
      <c r="L73" s="105"/>
    </row>
    <row r="74" spans="2:12" s="1" customFormat="1" ht="21.75" customHeight="1">
      <c r="B74" s="34"/>
      <c r="L74" s="34"/>
    </row>
    <row r="75" spans="2:12" s="1" customFormat="1" ht="6.95" customHeight="1">
      <c r="B75" s="43"/>
      <c r="C75" s="44"/>
      <c r="D75" s="44"/>
      <c r="E75" s="44"/>
      <c r="F75" s="44"/>
      <c r="G75" s="44"/>
      <c r="H75" s="44"/>
      <c r="I75" s="44"/>
      <c r="J75" s="44"/>
      <c r="K75" s="44"/>
      <c r="L75" s="34"/>
    </row>
    <row r="79" spans="2:12" s="1" customFormat="1" ht="6.95" customHeight="1">
      <c r="B79" s="45"/>
      <c r="C79" s="46"/>
      <c r="D79" s="46"/>
      <c r="E79" s="46"/>
      <c r="F79" s="46"/>
      <c r="G79" s="46"/>
      <c r="H79" s="46"/>
      <c r="I79" s="46"/>
      <c r="J79" s="46"/>
      <c r="K79" s="46"/>
      <c r="L79" s="34"/>
    </row>
    <row r="80" spans="2:12" s="1" customFormat="1" ht="24.95" customHeight="1">
      <c r="B80" s="34"/>
      <c r="C80" s="22" t="s">
        <v>208</v>
      </c>
      <c r="L80" s="34"/>
    </row>
    <row r="81" spans="2:63" s="1" customFormat="1" ht="6.95" customHeight="1">
      <c r="B81" s="34"/>
      <c r="L81" s="34"/>
    </row>
    <row r="82" spans="2:63" s="1" customFormat="1" ht="12" customHeight="1">
      <c r="B82" s="34"/>
      <c r="C82" s="28" t="s">
        <v>16</v>
      </c>
      <c r="L82" s="34"/>
    </row>
    <row r="83" spans="2:63" s="1" customFormat="1" ht="16.5" customHeight="1">
      <c r="B83" s="34"/>
      <c r="E83" s="320" t="str">
        <f>E7</f>
        <v>II/231 Rekonstrukce ul. 28.října, II.část</v>
      </c>
      <c r="F83" s="321"/>
      <c r="G83" s="321"/>
      <c r="H83" s="321"/>
      <c r="L83" s="34"/>
    </row>
    <row r="84" spans="2:63" s="1" customFormat="1" ht="12" customHeight="1">
      <c r="B84" s="34"/>
      <c r="C84" s="28" t="s">
        <v>180</v>
      </c>
      <c r="L84" s="34"/>
    </row>
    <row r="85" spans="2:63" s="1" customFormat="1" ht="16.5" customHeight="1">
      <c r="B85" s="34"/>
      <c r="E85" s="315" t="str">
        <f>E9</f>
        <v>SO 132.2 - SO 132.2 - Stání pro kontejnery (100% město)</v>
      </c>
      <c r="F85" s="322"/>
      <c r="G85" s="322"/>
      <c r="H85" s="322"/>
      <c r="L85" s="34"/>
    </row>
    <row r="86" spans="2:63" s="1" customFormat="1" ht="6.95" customHeight="1">
      <c r="B86" s="34"/>
      <c r="L86" s="34"/>
    </row>
    <row r="87" spans="2:63" s="1" customFormat="1" ht="12" customHeight="1">
      <c r="B87" s="34"/>
      <c r="C87" s="28" t="s">
        <v>21</v>
      </c>
      <c r="F87" s="26" t="str">
        <f>F12</f>
        <v xml:space="preserve"> </v>
      </c>
      <c r="I87" s="28" t="s">
        <v>23</v>
      </c>
      <c r="J87" s="51" t="str">
        <f>IF(J12="","",J12)</f>
        <v>1. 10. 2024</v>
      </c>
      <c r="L87" s="34"/>
    </row>
    <row r="88" spans="2:63" s="1" customFormat="1" ht="6.95" customHeight="1">
      <c r="B88" s="34"/>
      <c r="L88" s="34"/>
    </row>
    <row r="89" spans="2:63" s="1" customFormat="1" ht="15.2" customHeight="1">
      <c r="B89" s="34"/>
      <c r="C89" s="28" t="s">
        <v>29</v>
      </c>
      <c r="F89" s="26" t="str">
        <f>E15</f>
        <v>Statutární město Plzeň+ SÚS Plzeňského kraje, p.o.</v>
      </c>
      <c r="I89" s="28" t="s">
        <v>35</v>
      </c>
      <c r="J89" s="32" t="str">
        <f>E21</f>
        <v>PSDS s.r.o.</v>
      </c>
      <c r="L89" s="34"/>
    </row>
    <row r="90" spans="2:63" s="1" customFormat="1" ht="15.2" customHeight="1">
      <c r="B90" s="34"/>
      <c r="C90" s="28" t="s">
        <v>33</v>
      </c>
      <c r="F90" s="26" t="str">
        <f>IF(E18="","",E18)</f>
        <v>Vyplň údaj</v>
      </c>
      <c r="I90" s="28" t="s">
        <v>38</v>
      </c>
      <c r="J90" s="32" t="str">
        <f>E24</f>
        <v xml:space="preserve"> </v>
      </c>
      <c r="L90" s="34"/>
    </row>
    <row r="91" spans="2:63" s="1" customFormat="1" ht="10.35" customHeight="1">
      <c r="B91" s="34"/>
      <c r="L91" s="34"/>
    </row>
    <row r="92" spans="2:63" s="10" customFormat="1" ht="29.25" customHeight="1">
      <c r="B92" s="109"/>
      <c r="C92" s="110" t="s">
        <v>209</v>
      </c>
      <c r="D92" s="111" t="s">
        <v>61</v>
      </c>
      <c r="E92" s="111" t="s">
        <v>57</v>
      </c>
      <c r="F92" s="111" t="s">
        <v>58</v>
      </c>
      <c r="G92" s="111" t="s">
        <v>210</v>
      </c>
      <c r="H92" s="111" t="s">
        <v>211</v>
      </c>
      <c r="I92" s="111" t="s">
        <v>212</v>
      </c>
      <c r="J92" s="111" t="s">
        <v>185</v>
      </c>
      <c r="K92" s="112" t="s">
        <v>213</v>
      </c>
      <c r="L92" s="109"/>
      <c r="M92" s="58" t="s">
        <v>19</v>
      </c>
      <c r="N92" s="59" t="s">
        <v>46</v>
      </c>
      <c r="O92" s="59" t="s">
        <v>214</v>
      </c>
      <c r="P92" s="59" t="s">
        <v>215</v>
      </c>
      <c r="Q92" s="59" t="s">
        <v>216</v>
      </c>
      <c r="R92" s="59" t="s">
        <v>217</v>
      </c>
      <c r="S92" s="59" t="s">
        <v>218</v>
      </c>
      <c r="T92" s="60" t="s">
        <v>219</v>
      </c>
    </row>
    <row r="93" spans="2:63" s="1" customFormat="1" ht="22.9" customHeight="1">
      <c r="B93" s="34"/>
      <c r="C93" s="63" t="s">
        <v>220</v>
      </c>
      <c r="J93" s="113">
        <f>BK93</f>
        <v>0</v>
      </c>
      <c r="L93" s="34"/>
      <c r="M93" s="61"/>
      <c r="N93" s="52"/>
      <c r="O93" s="52"/>
      <c r="P93" s="114">
        <f>P94</f>
        <v>0</v>
      </c>
      <c r="Q93" s="52"/>
      <c r="R93" s="114">
        <f>R94</f>
        <v>5.810789999999999</v>
      </c>
      <c r="S93" s="52"/>
      <c r="T93" s="115">
        <f>T94</f>
        <v>1.9224999999999999</v>
      </c>
      <c r="AT93" s="18" t="s">
        <v>75</v>
      </c>
      <c r="AU93" s="18" t="s">
        <v>186</v>
      </c>
      <c r="BK93" s="116">
        <f>BK94</f>
        <v>0</v>
      </c>
    </row>
    <row r="94" spans="2:63" s="11" customFormat="1" ht="25.9" customHeight="1">
      <c r="B94" s="117"/>
      <c r="D94" s="118" t="s">
        <v>75</v>
      </c>
      <c r="E94" s="119" t="s">
        <v>221</v>
      </c>
      <c r="F94" s="119" t="s">
        <v>222</v>
      </c>
      <c r="I94" s="120"/>
      <c r="J94" s="121">
        <f>BK94</f>
        <v>0</v>
      </c>
      <c r="L94" s="117"/>
      <c r="M94" s="122"/>
      <c r="P94" s="123">
        <f>P95+P130+P154</f>
        <v>0</v>
      </c>
      <c r="R94" s="123">
        <f>R95+R130+R154</f>
        <v>5.810789999999999</v>
      </c>
      <c r="T94" s="124">
        <f>T95+T130+T154</f>
        <v>1.9224999999999999</v>
      </c>
      <c r="AR94" s="118" t="s">
        <v>84</v>
      </c>
      <c r="AT94" s="125" t="s">
        <v>75</v>
      </c>
      <c r="AU94" s="125" t="s">
        <v>76</v>
      </c>
      <c r="AY94" s="118" t="s">
        <v>223</v>
      </c>
      <c r="BK94" s="126">
        <f>BK95+BK130+BK154</f>
        <v>0</v>
      </c>
    </row>
    <row r="95" spans="2:63" s="11" customFormat="1" ht="22.9" customHeight="1">
      <c r="B95" s="117"/>
      <c r="D95" s="118" t="s">
        <v>75</v>
      </c>
      <c r="E95" s="127" t="s">
        <v>84</v>
      </c>
      <c r="F95" s="127" t="s">
        <v>224</v>
      </c>
      <c r="I95" s="120"/>
      <c r="J95" s="128">
        <f>BK95</f>
        <v>0</v>
      </c>
      <c r="L95" s="117"/>
      <c r="M95" s="122"/>
      <c r="P95" s="123">
        <f>P96+P106+P124</f>
        <v>0</v>
      </c>
      <c r="R95" s="123">
        <f>R96+R106+R124</f>
        <v>0</v>
      </c>
      <c r="T95" s="124">
        <f>T96+T106+T124</f>
        <v>0</v>
      </c>
      <c r="AR95" s="118" t="s">
        <v>84</v>
      </c>
      <c r="AT95" s="125" t="s">
        <v>75</v>
      </c>
      <c r="AU95" s="125" t="s">
        <v>84</v>
      </c>
      <c r="AY95" s="118" t="s">
        <v>223</v>
      </c>
      <c r="BK95" s="126">
        <f>BK96+BK106+BK124</f>
        <v>0</v>
      </c>
    </row>
    <row r="96" spans="2:63" s="11" customFormat="1" ht="20.85" customHeight="1">
      <c r="B96" s="117"/>
      <c r="D96" s="118" t="s">
        <v>75</v>
      </c>
      <c r="E96" s="127" t="s">
        <v>225</v>
      </c>
      <c r="F96" s="127" t="s">
        <v>226</v>
      </c>
      <c r="I96" s="120"/>
      <c r="J96" s="128">
        <f>BK96</f>
        <v>0</v>
      </c>
      <c r="L96" s="117"/>
      <c r="M96" s="122"/>
      <c r="P96" s="123">
        <f>SUM(P97:P105)</f>
        <v>0</v>
      </c>
      <c r="R96" s="123">
        <f>SUM(R97:R105)</f>
        <v>0</v>
      </c>
      <c r="T96" s="124">
        <f>SUM(T97:T105)</f>
        <v>0</v>
      </c>
      <c r="AR96" s="118" t="s">
        <v>84</v>
      </c>
      <c r="AT96" s="125" t="s">
        <v>75</v>
      </c>
      <c r="AU96" s="125" t="s">
        <v>87</v>
      </c>
      <c r="AY96" s="118" t="s">
        <v>223</v>
      </c>
      <c r="BK96" s="126">
        <f>SUM(BK97:BK105)</f>
        <v>0</v>
      </c>
    </row>
    <row r="97" spans="2:65" s="1" customFormat="1" ht="66.75" customHeight="1">
      <c r="B97" s="34"/>
      <c r="C97" s="129" t="s">
        <v>84</v>
      </c>
      <c r="D97" s="129" t="s">
        <v>227</v>
      </c>
      <c r="E97" s="130" t="s">
        <v>245</v>
      </c>
      <c r="F97" s="131" t="s">
        <v>246</v>
      </c>
      <c r="G97" s="132" t="s">
        <v>247</v>
      </c>
      <c r="H97" s="133">
        <v>3.2759999999999998</v>
      </c>
      <c r="I97" s="134"/>
      <c r="J97" s="135">
        <f>ROUND(I97*H97,2)</f>
        <v>0</v>
      </c>
      <c r="K97" s="131" t="s">
        <v>231</v>
      </c>
      <c r="L97" s="34"/>
      <c r="M97" s="136" t="s">
        <v>19</v>
      </c>
      <c r="N97" s="137" t="s">
        <v>47</v>
      </c>
      <c r="P97" s="138">
        <f>O97*H97</f>
        <v>0</v>
      </c>
      <c r="Q97" s="138">
        <v>0</v>
      </c>
      <c r="R97" s="138">
        <f>Q97*H97</f>
        <v>0</v>
      </c>
      <c r="S97" s="138">
        <v>0</v>
      </c>
      <c r="T97" s="139">
        <f>S97*H97</f>
        <v>0</v>
      </c>
      <c r="AR97" s="140" t="s">
        <v>232</v>
      </c>
      <c r="AT97" s="140" t="s">
        <v>227</v>
      </c>
      <c r="AU97" s="140" t="s">
        <v>233</v>
      </c>
      <c r="AY97" s="18" t="s">
        <v>223</v>
      </c>
      <c r="BE97" s="141">
        <f>IF(N97="základní",J97,0)</f>
        <v>0</v>
      </c>
      <c r="BF97" s="141">
        <f>IF(N97="snížená",J97,0)</f>
        <v>0</v>
      </c>
      <c r="BG97" s="141">
        <f>IF(N97="zákl. přenesená",J97,0)</f>
        <v>0</v>
      </c>
      <c r="BH97" s="141">
        <f>IF(N97="sníž. přenesená",J97,0)</f>
        <v>0</v>
      </c>
      <c r="BI97" s="141">
        <f>IF(N97="nulová",J97,0)</f>
        <v>0</v>
      </c>
      <c r="BJ97" s="18" t="s">
        <v>84</v>
      </c>
      <c r="BK97" s="141">
        <f>ROUND(I97*H97,2)</f>
        <v>0</v>
      </c>
      <c r="BL97" s="18" t="s">
        <v>232</v>
      </c>
      <c r="BM97" s="140" t="s">
        <v>1656</v>
      </c>
    </row>
    <row r="98" spans="2:65" s="12" customFormat="1" ht="11.25">
      <c r="B98" s="142"/>
      <c r="D98" s="143" t="s">
        <v>249</v>
      </c>
      <c r="E98" s="144" t="s">
        <v>19</v>
      </c>
      <c r="F98" s="145" t="s">
        <v>1155</v>
      </c>
      <c r="H98" s="144" t="s">
        <v>19</v>
      </c>
      <c r="I98" s="146"/>
      <c r="L98" s="142"/>
      <c r="M98" s="147"/>
      <c r="T98" s="148"/>
      <c r="AT98" s="144" t="s">
        <v>249</v>
      </c>
      <c r="AU98" s="144" t="s">
        <v>233</v>
      </c>
      <c r="AV98" s="12" t="s">
        <v>84</v>
      </c>
      <c r="AW98" s="12" t="s">
        <v>37</v>
      </c>
      <c r="AX98" s="12" t="s">
        <v>76</v>
      </c>
      <c r="AY98" s="144" t="s">
        <v>223</v>
      </c>
    </row>
    <row r="99" spans="2:65" s="13" customFormat="1" ht="11.25">
      <c r="B99" s="149"/>
      <c r="D99" s="143" t="s">
        <v>249</v>
      </c>
      <c r="E99" s="150" t="s">
        <v>19</v>
      </c>
      <c r="F99" s="151" t="s">
        <v>1657</v>
      </c>
      <c r="H99" s="152">
        <v>3.2759999999999998</v>
      </c>
      <c r="I99" s="153"/>
      <c r="L99" s="149"/>
      <c r="M99" s="154"/>
      <c r="T99" s="155"/>
      <c r="AT99" s="150" t="s">
        <v>249</v>
      </c>
      <c r="AU99" s="150" t="s">
        <v>233</v>
      </c>
      <c r="AV99" s="13" t="s">
        <v>87</v>
      </c>
      <c r="AW99" s="13" t="s">
        <v>37</v>
      </c>
      <c r="AX99" s="13" t="s">
        <v>84</v>
      </c>
      <c r="AY99" s="150" t="s">
        <v>223</v>
      </c>
    </row>
    <row r="100" spans="2:65" s="1" customFormat="1" ht="49.15" customHeight="1">
      <c r="B100" s="34"/>
      <c r="C100" s="129" t="s">
        <v>87</v>
      </c>
      <c r="D100" s="129" t="s">
        <v>227</v>
      </c>
      <c r="E100" s="130" t="s">
        <v>263</v>
      </c>
      <c r="F100" s="131" t="s">
        <v>264</v>
      </c>
      <c r="G100" s="132" t="s">
        <v>265</v>
      </c>
      <c r="H100" s="133">
        <v>6.3879999999999999</v>
      </c>
      <c r="I100" s="134"/>
      <c r="J100" s="135">
        <f>ROUND(I100*H100,2)</f>
        <v>0</v>
      </c>
      <c r="K100" s="131" t="s">
        <v>231</v>
      </c>
      <c r="L100" s="34"/>
      <c r="M100" s="136" t="s">
        <v>19</v>
      </c>
      <c r="N100" s="137" t="s">
        <v>47</v>
      </c>
      <c r="P100" s="138">
        <f>O100*H100</f>
        <v>0</v>
      </c>
      <c r="Q100" s="138">
        <v>0</v>
      </c>
      <c r="R100" s="138">
        <f>Q100*H100</f>
        <v>0</v>
      </c>
      <c r="S100" s="138">
        <v>0</v>
      </c>
      <c r="T100" s="139">
        <f>S100*H100</f>
        <v>0</v>
      </c>
      <c r="AR100" s="140" t="s">
        <v>232</v>
      </c>
      <c r="AT100" s="140" t="s">
        <v>227</v>
      </c>
      <c r="AU100" s="140" t="s">
        <v>233</v>
      </c>
      <c r="AY100" s="18" t="s">
        <v>223</v>
      </c>
      <c r="BE100" s="141">
        <f>IF(N100="základní",J100,0)</f>
        <v>0</v>
      </c>
      <c r="BF100" s="141">
        <f>IF(N100="snížená",J100,0)</f>
        <v>0</v>
      </c>
      <c r="BG100" s="141">
        <f>IF(N100="zákl. přenesená",J100,0)</f>
        <v>0</v>
      </c>
      <c r="BH100" s="141">
        <f>IF(N100="sníž. přenesená",J100,0)</f>
        <v>0</v>
      </c>
      <c r="BI100" s="141">
        <f>IF(N100="nulová",J100,0)</f>
        <v>0</v>
      </c>
      <c r="BJ100" s="18" t="s">
        <v>84</v>
      </c>
      <c r="BK100" s="141">
        <f>ROUND(I100*H100,2)</f>
        <v>0</v>
      </c>
      <c r="BL100" s="18" t="s">
        <v>232</v>
      </c>
      <c r="BM100" s="140" t="s">
        <v>1658</v>
      </c>
    </row>
    <row r="101" spans="2:65" s="13" customFormat="1" ht="22.5">
      <c r="B101" s="149"/>
      <c r="D101" s="143" t="s">
        <v>249</v>
      </c>
      <c r="E101" s="150" t="s">
        <v>19</v>
      </c>
      <c r="F101" s="151" t="s">
        <v>1659</v>
      </c>
      <c r="H101" s="152">
        <v>6.3879999999999999</v>
      </c>
      <c r="I101" s="153"/>
      <c r="L101" s="149"/>
      <c r="M101" s="154"/>
      <c r="T101" s="155"/>
      <c r="AT101" s="150" t="s">
        <v>249</v>
      </c>
      <c r="AU101" s="150" t="s">
        <v>233</v>
      </c>
      <c r="AV101" s="13" t="s">
        <v>87</v>
      </c>
      <c r="AW101" s="13" t="s">
        <v>37</v>
      </c>
      <c r="AX101" s="13" t="s">
        <v>84</v>
      </c>
      <c r="AY101" s="150" t="s">
        <v>223</v>
      </c>
    </row>
    <row r="102" spans="2:65" s="1" customFormat="1" ht="24.2" customHeight="1">
      <c r="B102" s="34"/>
      <c r="C102" s="129" t="s">
        <v>233</v>
      </c>
      <c r="D102" s="129" t="s">
        <v>227</v>
      </c>
      <c r="E102" s="130" t="s">
        <v>269</v>
      </c>
      <c r="F102" s="131" t="s">
        <v>270</v>
      </c>
      <c r="G102" s="132" t="s">
        <v>271</v>
      </c>
      <c r="H102" s="133">
        <v>12.6</v>
      </c>
      <c r="I102" s="134"/>
      <c r="J102" s="135">
        <f>ROUND(I102*H102,2)</f>
        <v>0</v>
      </c>
      <c r="K102" s="131" t="s">
        <v>272</v>
      </c>
      <c r="L102" s="34"/>
      <c r="M102" s="136" t="s">
        <v>19</v>
      </c>
      <c r="N102" s="137" t="s">
        <v>47</v>
      </c>
      <c r="P102" s="138">
        <f>O102*H102</f>
        <v>0</v>
      </c>
      <c r="Q102" s="138">
        <v>0</v>
      </c>
      <c r="R102" s="138">
        <f>Q102*H102</f>
        <v>0</v>
      </c>
      <c r="S102" s="138">
        <v>0</v>
      </c>
      <c r="T102" s="139">
        <f>S102*H102</f>
        <v>0</v>
      </c>
      <c r="AR102" s="140" t="s">
        <v>232</v>
      </c>
      <c r="AT102" s="140" t="s">
        <v>227</v>
      </c>
      <c r="AU102" s="140" t="s">
        <v>233</v>
      </c>
      <c r="AY102" s="18" t="s">
        <v>223</v>
      </c>
      <c r="BE102" s="141">
        <f>IF(N102="základní",J102,0)</f>
        <v>0</v>
      </c>
      <c r="BF102" s="141">
        <f>IF(N102="snížená",J102,0)</f>
        <v>0</v>
      </c>
      <c r="BG102" s="141">
        <f>IF(N102="zákl. přenesená",J102,0)</f>
        <v>0</v>
      </c>
      <c r="BH102" s="141">
        <f>IF(N102="sníž. přenesená",J102,0)</f>
        <v>0</v>
      </c>
      <c r="BI102" s="141">
        <f>IF(N102="nulová",J102,0)</f>
        <v>0</v>
      </c>
      <c r="BJ102" s="18" t="s">
        <v>84</v>
      </c>
      <c r="BK102" s="141">
        <f>ROUND(I102*H102,2)</f>
        <v>0</v>
      </c>
      <c r="BL102" s="18" t="s">
        <v>232</v>
      </c>
      <c r="BM102" s="140" t="s">
        <v>1660</v>
      </c>
    </row>
    <row r="103" spans="2:65" s="1" customFormat="1" ht="11.25">
      <c r="B103" s="34"/>
      <c r="D103" s="163" t="s">
        <v>274</v>
      </c>
      <c r="F103" s="164" t="s">
        <v>275</v>
      </c>
      <c r="I103" s="165"/>
      <c r="L103" s="34"/>
      <c r="M103" s="166"/>
      <c r="T103" s="55"/>
      <c r="AT103" s="18" t="s">
        <v>274</v>
      </c>
      <c r="AU103" s="18" t="s">
        <v>233</v>
      </c>
    </row>
    <row r="104" spans="2:65" s="12" customFormat="1" ht="11.25">
      <c r="B104" s="142"/>
      <c r="D104" s="143" t="s">
        <v>249</v>
      </c>
      <c r="E104" s="144" t="s">
        <v>19</v>
      </c>
      <c r="F104" s="145" t="s">
        <v>276</v>
      </c>
      <c r="H104" s="144" t="s">
        <v>19</v>
      </c>
      <c r="I104" s="146"/>
      <c r="L104" s="142"/>
      <c r="M104" s="147"/>
      <c r="T104" s="148"/>
      <c r="AT104" s="144" t="s">
        <v>249</v>
      </c>
      <c r="AU104" s="144" t="s">
        <v>233</v>
      </c>
      <c r="AV104" s="12" t="s">
        <v>84</v>
      </c>
      <c r="AW104" s="12" t="s">
        <v>37</v>
      </c>
      <c r="AX104" s="12" t="s">
        <v>76</v>
      </c>
      <c r="AY104" s="144" t="s">
        <v>223</v>
      </c>
    </row>
    <row r="105" spans="2:65" s="13" customFormat="1" ht="11.25">
      <c r="B105" s="149"/>
      <c r="D105" s="143" t="s">
        <v>249</v>
      </c>
      <c r="E105" s="150" t="s">
        <v>19</v>
      </c>
      <c r="F105" s="151" t="s">
        <v>1661</v>
      </c>
      <c r="H105" s="152">
        <v>12.6</v>
      </c>
      <c r="I105" s="153"/>
      <c r="L105" s="149"/>
      <c r="M105" s="154"/>
      <c r="T105" s="155"/>
      <c r="AT105" s="150" t="s">
        <v>249</v>
      </c>
      <c r="AU105" s="150" t="s">
        <v>233</v>
      </c>
      <c r="AV105" s="13" t="s">
        <v>87</v>
      </c>
      <c r="AW105" s="13" t="s">
        <v>37</v>
      </c>
      <c r="AX105" s="13" t="s">
        <v>84</v>
      </c>
      <c r="AY105" s="150" t="s">
        <v>223</v>
      </c>
    </row>
    <row r="106" spans="2:65" s="11" customFormat="1" ht="20.85" customHeight="1">
      <c r="B106" s="117"/>
      <c r="D106" s="118" t="s">
        <v>75</v>
      </c>
      <c r="E106" s="127" t="s">
        <v>280</v>
      </c>
      <c r="F106" s="127" t="s">
        <v>1167</v>
      </c>
      <c r="I106" s="120"/>
      <c r="J106" s="128">
        <f>BK106</f>
        <v>0</v>
      </c>
      <c r="L106" s="117"/>
      <c r="M106" s="122"/>
      <c r="P106" s="123">
        <f>SUM(P107:P123)</f>
        <v>0</v>
      </c>
      <c r="R106" s="123">
        <f>SUM(R107:R123)</f>
        <v>0</v>
      </c>
      <c r="T106" s="124">
        <f>SUM(T107:T123)</f>
        <v>0</v>
      </c>
      <c r="AR106" s="118" t="s">
        <v>84</v>
      </c>
      <c r="AT106" s="125" t="s">
        <v>75</v>
      </c>
      <c r="AU106" s="125" t="s">
        <v>87</v>
      </c>
      <c r="AY106" s="118" t="s">
        <v>223</v>
      </c>
      <c r="BK106" s="126">
        <f>SUM(BK107:BK123)</f>
        <v>0</v>
      </c>
    </row>
    <row r="107" spans="2:65" s="1" customFormat="1" ht="37.9" customHeight="1">
      <c r="B107" s="34"/>
      <c r="C107" s="129" t="s">
        <v>232</v>
      </c>
      <c r="D107" s="129" t="s">
        <v>227</v>
      </c>
      <c r="E107" s="130" t="s">
        <v>283</v>
      </c>
      <c r="F107" s="131" t="s">
        <v>284</v>
      </c>
      <c r="G107" s="132" t="s">
        <v>247</v>
      </c>
      <c r="H107" s="133">
        <v>3.2759999999999998</v>
      </c>
      <c r="I107" s="134"/>
      <c r="J107" s="135">
        <f>ROUND(I107*H107,2)</f>
        <v>0</v>
      </c>
      <c r="K107" s="131" t="s">
        <v>272</v>
      </c>
      <c r="L107" s="34"/>
      <c r="M107" s="136" t="s">
        <v>19</v>
      </c>
      <c r="N107" s="137" t="s">
        <v>47</v>
      </c>
      <c r="P107" s="138">
        <f>O107*H107</f>
        <v>0</v>
      </c>
      <c r="Q107" s="138">
        <v>0</v>
      </c>
      <c r="R107" s="138">
        <f>Q107*H107</f>
        <v>0</v>
      </c>
      <c r="S107" s="138">
        <v>0</v>
      </c>
      <c r="T107" s="139">
        <f>S107*H107</f>
        <v>0</v>
      </c>
      <c r="AR107" s="140" t="s">
        <v>232</v>
      </c>
      <c r="AT107" s="140" t="s">
        <v>227</v>
      </c>
      <c r="AU107" s="140" t="s">
        <v>233</v>
      </c>
      <c r="AY107" s="18" t="s">
        <v>223</v>
      </c>
      <c r="BE107" s="141">
        <f>IF(N107="základní",J107,0)</f>
        <v>0</v>
      </c>
      <c r="BF107" s="141">
        <f>IF(N107="snížená",J107,0)</f>
        <v>0</v>
      </c>
      <c r="BG107" s="141">
        <f>IF(N107="zákl. přenesená",J107,0)</f>
        <v>0</v>
      </c>
      <c r="BH107" s="141">
        <f>IF(N107="sníž. přenesená",J107,0)</f>
        <v>0</v>
      </c>
      <c r="BI107" s="141">
        <f>IF(N107="nulová",J107,0)</f>
        <v>0</v>
      </c>
      <c r="BJ107" s="18" t="s">
        <v>84</v>
      </c>
      <c r="BK107" s="141">
        <f>ROUND(I107*H107,2)</f>
        <v>0</v>
      </c>
      <c r="BL107" s="18" t="s">
        <v>232</v>
      </c>
      <c r="BM107" s="140" t="s">
        <v>1168</v>
      </c>
    </row>
    <row r="108" spans="2:65" s="1" customFormat="1" ht="11.25">
      <c r="B108" s="34"/>
      <c r="D108" s="163" t="s">
        <v>274</v>
      </c>
      <c r="F108" s="164" t="s">
        <v>286</v>
      </c>
      <c r="I108" s="165"/>
      <c r="L108" s="34"/>
      <c r="M108" s="166"/>
      <c r="T108" s="55"/>
      <c r="AT108" s="18" t="s">
        <v>274</v>
      </c>
      <c r="AU108" s="18" t="s">
        <v>233</v>
      </c>
    </row>
    <row r="109" spans="2:65" s="12" customFormat="1" ht="11.25">
      <c r="B109" s="142"/>
      <c r="D109" s="143" t="s">
        <v>249</v>
      </c>
      <c r="E109" s="144" t="s">
        <v>19</v>
      </c>
      <c r="F109" s="145" t="s">
        <v>287</v>
      </c>
      <c r="H109" s="144" t="s">
        <v>19</v>
      </c>
      <c r="I109" s="146"/>
      <c r="L109" s="142"/>
      <c r="M109" s="147"/>
      <c r="T109" s="148"/>
      <c r="AT109" s="144" t="s">
        <v>249</v>
      </c>
      <c r="AU109" s="144" t="s">
        <v>233</v>
      </c>
      <c r="AV109" s="12" t="s">
        <v>84</v>
      </c>
      <c r="AW109" s="12" t="s">
        <v>37</v>
      </c>
      <c r="AX109" s="12" t="s">
        <v>76</v>
      </c>
      <c r="AY109" s="144" t="s">
        <v>223</v>
      </c>
    </row>
    <row r="110" spans="2:65" s="12" customFormat="1" ht="11.25">
      <c r="B110" s="142"/>
      <c r="D110" s="143" t="s">
        <v>249</v>
      </c>
      <c r="E110" s="144" t="s">
        <v>19</v>
      </c>
      <c r="F110" s="145" t="s">
        <v>288</v>
      </c>
      <c r="H110" s="144" t="s">
        <v>19</v>
      </c>
      <c r="I110" s="146"/>
      <c r="L110" s="142"/>
      <c r="M110" s="147"/>
      <c r="T110" s="148"/>
      <c r="AT110" s="144" t="s">
        <v>249</v>
      </c>
      <c r="AU110" s="144" t="s">
        <v>233</v>
      </c>
      <c r="AV110" s="12" t="s">
        <v>84</v>
      </c>
      <c r="AW110" s="12" t="s">
        <v>37</v>
      </c>
      <c r="AX110" s="12" t="s">
        <v>76</v>
      </c>
      <c r="AY110" s="144" t="s">
        <v>223</v>
      </c>
    </row>
    <row r="111" spans="2:65" s="13" customFormat="1" ht="11.25">
      <c r="B111" s="149"/>
      <c r="D111" s="143" t="s">
        <v>249</v>
      </c>
      <c r="E111" s="150" t="s">
        <v>19</v>
      </c>
      <c r="F111" s="151" t="s">
        <v>1662</v>
      </c>
      <c r="H111" s="152">
        <v>3.2759999999999998</v>
      </c>
      <c r="I111" s="153"/>
      <c r="L111" s="149"/>
      <c r="M111" s="154"/>
      <c r="T111" s="155"/>
      <c r="AT111" s="150" t="s">
        <v>249</v>
      </c>
      <c r="AU111" s="150" t="s">
        <v>233</v>
      </c>
      <c r="AV111" s="13" t="s">
        <v>87</v>
      </c>
      <c r="AW111" s="13" t="s">
        <v>37</v>
      </c>
      <c r="AX111" s="13" t="s">
        <v>84</v>
      </c>
      <c r="AY111" s="150" t="s">
        <v>223</v>
      </c>
    </row>
    <row r="112" spans="2:65" s="1" customFormat="1" ht="37.9" customHeight="1">
      <c r="B112" s="34"/>
      <c r="C112" s="129" t="s">
        <v>244</v>
      </c>
      <c r="D112" s="129" t="s">
        <v>227</v>
      </c>
      <c r="E112" s="130" t="s">
        <v>302</v>
      </c>
      <c r="F112" s="131" t="s">
        <v>303</v>
      </c>
      <c r="G112" s="132" t="s">
        <v>247</v>
      </c>
      <c r="H112" s="133">
        <v>6.6000000000000003E-2</v>
      </c>
      <c r="I112" s="134"/>
      <c r="J112" s="135">
        <f>ROUND(I112*H112,2)</f>
        <v>0</v>
      </c>
      <c r="K112" s="131" t="s">
        <v>272</v>
      </c>
      <c r="L112" s="34"/>
      <c r="M112" s="136" t="s">
        <v>19</v>
      </c>
      <c r="N112" s="137" t="s">
        <v>47</v>
      </c>
      <c r="P112" s="138">
        <f>O112*H112</f>
        <v>0</v>
      </c>
      <c r="Q112" s="138">
        <v>0</v>
      </c>
      <c r="R112" s="138">
        <f>Q112*H112</f>
        <v>0</v>
      </c>
      <c r="S112" s="138">
        <v>0</v>
      </c>
      <c r="T112" s="139">
        <f>S112*H112</f>
        <v>0</v>
      </c>
      <c r="AR112" s="140" t="s">
        <v>232</v>
      </c>
      <c r="AT112" s="140" t="s">
        <v>227</v>
      </c>
      <c r="AU112" s="140" t="s">
        <v>233</v>
      </c>
      <c r="AY112" s="18" t="s">
        <v>223</v>
      </c>
      <c r="BE112" s="141">
        <f>IF(N112="základní",J112,0)</f>
        <v>0</v>
      </c>
      <c r="BF112" s="141">
        <f>IF(N112="snížená",J112,0)</f>
        <v>0</v>
      </c>
      <c r="BG112" s="141">
        <f>IF(N112="zákl. přenesená",J112,0)</f>
        <v>0</v>
      </c>
      <c r="BH112" s="141">
        <f>IF(N112="sníž. přenesená",J112,0)</f>
        <v>0</v>
      </c>
      <c r="BI112" s="141">
        <f>IF(N112="nulová",J112,0)</f>
        <v>0</v>
      </c>
      <c r="BJ112" s="18" t="s">
        <v>84</v>
      </c>
      <c r="BK112" s="141">
        <f>ROUND(I112*H112,2)</f>
        <v>0</v>
      </c>
      <c r="BL112" s="18" t="s">
        <v>232</v>
      </c>
      <c r="BM112" s="140" t="s">
        <v>1180</v>
      </c>
    </row>
    <row r="113" spans="2:65" s="1" customFormat="1" ht="11.25">
      <c r="B113" s="34"/>
      <c r="D113" s="163" t="s">
        <v>274</v>
      </c>
      <c r="F113" s="164" t="s">
        <v>305</v>
      </c>
      <c r="I113" s="165"/>
      <c r="L113" s="34"/>
      <c r="M113" s="166"/>
      <c r="T113" s="55"/>
      <c r="AT113" s="18" t="s">
        <v>274</v>
      </c>
      <c r="AU113" s="18" t="s">
        <v>233</v>
      </c>
    </row>
    <row r="114" spans="2:65" s="12" customFormat="1" ht="11.25">
      <c r="B114" s="142"/>
      <c r="D114" s="143" t="s">
        <v>249</v>
      </c>
      <c r="E114" s="144" t="s">
        <v>19</v>
      </c>
      <c r="F114" s="145" t="s">
        <v>306</v>
      </c>
      <c r="H114" s="144" t="s">
        <v>19</v>
      </c>
      <c r="I114" s="146"/>
      <c r="L114" s="142"/>
      <c r="M114" s="147"/>
      <c r="T114" s="148"/>
      <c r="AT114" s="144" t="s">
        <v>249</v>
      </c>
      <c r="AU114" s="144" t="s">
        <v>233</v>
      </c>
      <c r="AV114" s="12" t="s">
        <v>84</v>
      </c>
      <c r="AW114" s="12" t="s">
        <v>37</v>
      </c>
      <c r="AX114" s="12" t="s">
        <v>76</v>
      </c>
      <c r="AY114" s="144" t="s">
        <v>223</v>
      </c>
    </row>
    <row r="115" spans="2:65" s="13" customFormat="1" ht="11.25">
      <c r="B115" s="149"/>
      <c r="D115" s="143" t="s">
        <v>249</v>
      </c>
      <c r="E115" s="150" t="s">
        <v>19</v>
      </c>
      <c r="F115" s="151" t="s">
        <v>1663</v>
      </c>
      <c r="H115" s="152">
        <v>6.6000000000000003E-2</v>
      </c>
      <c r="I115" s="153"/>
      <c r="L115" s="149"/>
      <c r="M115" s="154"/>
      <c r="T115" s="155"/>
      <c r="AT115" s="150" t="s">
        <v>249</v>
      </c>
      <c r="AU115" s="150" t="s">
        <v>233</v>
      </c>
      <c r="AV115" s="13" t="s">
        <v>87</v>
      </c>
      <c r="AW115" s="13" t="s">
        <v>37</v>
      </c>
      <c r="AX115" s="13" t="s">
        <v>84</v>
      </c>
      <c r="AY115" s="150" t="s">
        <v>223</v>
      </c>
    </row>
    <row r="116" spans="2:65" s="1" customFormat="1" ht="55.5" customHeight="1">
      <c r="B116" s="34"/>
      <c r="C116" s="129" t="s">
        <v>254</v>
      </c>
      <c r="D116" s="129" t="s">
        <v>227</v>
      </c>
      <c r="E116" s="130" t="s">
        <v>826</v>
      </c>
      <c r="F116" s="131" t="s">
        <v>827</v>
      </c>
      <c r="G116" s="132" t="s">
        <v>247</v>
      </c>
      <c r="H116" s="133">
        <v>0.16</v>
      </c>
      <c r="I116" s="134"/>
      <c r="J116" s="135">
        <f>ROUND(I116*H116,2)</f>
        <v>0</v>
      </c>
      <c r="K116" s="131" t="s">
        <v>272</v>
      </c>
      <c r="L116" s="34"/>
      <c r="M116" s="136" t="s">
        <v>19</v>
      </c>
      <c r="N116" s="137" t="s">
        <v>47</v>
      </c>
      <c r="P116" s="138">
        <f>O116*H116</f>
        <v>0</v>
      </c>
      <c r="Q116" s="138">
        <v>0</v>
      </c>
      <c r="R116" s="138">
        <f>Q116*H116</f>
        <v>0</v>
      </c>
      <c r="S116" s="138">
        <v>0</v>
      </c>
      <c r="T116" s="139">
        <f>S116*H116</f>
        <v>0</v>
      </c>
      <c r="AR116" s="140" t="s">
        <v>232</v>
      </c>
      <c r="AT116" s="140" t="s">
        <v>227</v>
      </c>
      <c r="AU116" s="140" t="s">
        <v>233</v>
      </c>
      <c r="AY116" s="18" t="s">
        <v>223</v>
      </c>
      <c r="BE116" s="141">
        <f>IF(N116="základní",J116,0)</f>
        <v>0</v>
      </c>
      <c r="BF116" s="141">
        <f>IF(N116="snížená",J116,0)</f>
        <v>0</v>
      </c>
      <c r="BG116" s="141">
        <f>IF(N116="zákl. přenesená",J116,0)</f>
        <v>0</v>
      </c>
      <c r="BH116" s="141">
        <f>IF(N116="sníž. přenesená",J116,0)</f>
        <v>0</v>
      </c>
      <c r="BI116" s="141">
        <f>IF(N116="nulová",J116,0)</f>
        <v>0</v>
      </c>
      <c r="BJ116" s="18" t="s">
        <v>84</v>
      </c>
      <c r="BK116" s="141">
        <f>ROUND(I116*H116,2)</f>
        <v>0</v>
      </c>
      <c r="BL116" s="18" t="s">
        <v>232</v>
      </c>
      <c r="BM116" s="140" t="s">
        <v>1185</v>
      </c>
    </row>
    <row r="117" spans="2:65" s="1" customFormat="1" ht="11.25">
      <c r="B117" s="34"/>
      <c r="D117" s="163" t="s">
        <v>274</v>
      </c>
      <c r="F117" s="164" t="s">
        <v>829</v>
      </c>
      <c r="I117" s="165"/>
      <c r="L117" s="34"/>
      <c r="M117" s="166"/>
      <c r="T117" s="55"/>
      <c r="AT117" s="18" t="s">
        <v>274</v>
      </c>
      <c r="AU117" s="18" t="s">
        <v>233</v>
      </c>
    </row>
    <row r="118" spans="2:65" s="12" customFormat="1" ht="11.25">
      <c r="B118" s="142"/>
      <c r="D118" s="143" t="s">
        <v>249</v>
      </c>
      <c r="E118" s="144" t="s">
        <v>19</v>
      </c>
      <c r="F118" s="145" t="s">
        <v>830</v>
      </c>
      <c r="H118" s="144" t="s">
        <v>19</v>
      </c>
      <c r="I118" s="146"/>
      <c r="L118" s="142"/>
      <c r="M118" s="147"/>
      <c r="T118" s="148"/>
      <c r="AT118" s="144" t="s">
        <v>249</v>
      </c>
      <c r="AU118" s="144" t="s">
        <v>233</v>
      </c>
      <c r="AV118" s="12" t="s">
        <v>84</v>
      </c>
      <c r="AW118" s="12" t="s">
        <v>37</v>
      </c>
      <c r="AX118" s="12" t="s">
        <v>76</v>
      </c>
      <c r="AY118" s="144" t="s">
        <v>223</v>
      </c>
    </row>
    <row r="119" spans="2:65" s="13" customFormat="1" ht="11.25">
      <c r="B119" s="149"/>
      <c r="D119" s="143" t="s">
        <v>249</v>
      </c>
      <c r="E119" s="150" t="s">
        <v>19</v>
      </c>
      <c r="F119" s="151" t="s">
        <v>1664</v>
      </c>
      <c r="H119" s="152">
        <v>0.16</v>
      </c>
      <c r="I119" s="153"/>
      <c r="L119" s="149"/>
      <c r="M119" s="154"/>
      <c r="T119" s="155"/>
      <c r="AT119" s="150" t="s">
        <v>249</v>
      </c>
      <c r="AU119" s="150" t="s">
        <v>233</v>
      </c>
      <c r="AV119" s="13" t="s">
        <v>87</v>
      </c>
      <c r="AW119" s="13" t="s">
        <v>37</v>
      </c>
      <c r="AX119" s="13" t="s">
        <v>84</v>
      </c>
      <c r="AY119" s="150" t="s">
        <v>223</v>
      </c>
    </row>
    <row r="120" spans="2:65" s="1" customFormat="1" ht="16.5" customHeight="1">
      <c r="B120" s="34"/>
      <c r="C120" s="174" t="s">
        <v>262</v>
      </c>
      <c r="D120" s="174" t="s">
        <v>314</v>
      </c>
      <c r="E120" s="175" t="s">
        <v>354</v>
      </c>
      <c r="F120" s="176" t="s">
        <v>355</v>
      </c>
      <c r="G120" s="177" t="s">
        <v>265</v>
      </c>
      <c r="H120" s="178">
        <v>0.32</v>
      </c>
      <c r="I120" s="179"/>
      <c r="J120" s="180">
        <f>ROUND(I120*H120,2)</f>
        <v>0</v>
      </c>
      <c r="K120" s="176" t="s">
        <v>272</v>
      </c>
      <c r="L120" s="181"/>
      <c r="M120" s="182" t="s">
        <v>19</v>
      </c>
      <c r="N120" s="183" t="s">
        <v>47</v>
      </c>
      <c r="P120" s="138">
        <f>O120*H120</f>
        <v>0</v>
      </c>
      <c r="Q120" s="138">
        <v>0</v>
      </c>
      <c r="R120" s="138">
        <f>Q120*H120</f>
        <v>0</v>
      </c>
      <c r="S120" s="138">
        <v>0</v>
      </c>
      <c r="T120" s="139">
        <f>S120*H120</f>
        <v>0</v>
      </c>
      <c r="AR120" s="140" t="s">
        <v>268</v>
      </c>
      <c r="AT120" s="140" t="s">
        <v>314</v>
      </c>
      <c r="AU120" s="140" t="s">
        <v>233</v>
      </c>
      <c r="AY120" s="18" t="s">
        <v>223</v>
      </c>
      <c r="BE120" s="141">
        <f>IF(N120="základní",J120,0)</f>
        <v>0</v>
      </c>
      <c r="BF120" s="141">
        <f>IF(N120="snížená",J120,0)</f>
        <v>0</v>
      </c>
      <c r="BG120" s="141">
        <f>IF(N120="zákl. přenesená",J120,0)</f>
        <v>0</v>
      </c>
      <c r="BH120" s="141">
        <f>IF(N120="sníž. přenesená",J120,0)</f>
        <v>0</v>
      </c>
      <c r="BI120" s="141">
        <f>IF(N120="nulová",J120,0)</f>
        <v>0</v>
      </c>
      <c r="BJ120" s="18" t="s">
        <v>84</v>
      </c>
      <c r="BK120" s="141">
        <f>ROUND(I120*H120,2)</f>
        <v>0</v>
      </c>
      <c r="BL120" s="18" t="s">
        <v>232</v>
      </c>
      <c r="BM120" s="140" t="s">
        <v>1665</v>
      </c>
    </row>
    <row r="121" spans="2:65" s="12" customFormat="1" ht="11.25">
      <c r="B121" s="142"/>
      <c r="D121" s="143" t="s">
        <v>249</v>
      </c>
      <c r="E121" s="144" t="s">
        <v>19</v>
      </c>
      <c r="F121" s="145" t="s">
        <v>351</v>
      </c>
      <c r="H121" s="144" t="s">
        <v>19</v>
      </c>
      <c r="I121" s="146"/>
      <c r="L121" s="142"/>
      <c r="M121" s="147"/>
      <c r="T121" s="148"/>
      <c r="AT121" s="144" t="s">
        <v>249</v>
      </c>
      <c r="AU121" s="144" t="s">
        <v>233</v>
      </c>
      <c r="AV121" s="12" t="s">
        <v>84</v>
      </c>
      <c r="AW121" s="12" t="s">
        <v>37</v>
      </c>
      <c r="AX121" s="12" t="s">
        <v>76</v>
      </c>
      <c r="AY121" s="144" t="s">
        <v>223</v>
      </c>
    </row>
    <row r="122" spans="2:65" s="13" customFormat="1" ht="11.25">
      <c r="B122" s="149"/>
      <c r="D122" s="143" t="s">
        <v>249</v>
      </c>
      <c r="E122" s="150" t="s">
        <v>19</v>
      </c>
      <c r="F122" s="151" t="s">
        <v>1666</v>
      </c>
      <c r="H122" s="152">
        <v>0.16</v>
      </c>
      <c r="I122" s="153"/>
      <c r="L122" s="149"/>
      <c r="M122" s="154"/>
      <c r="T122" s="155"/>
      <c r="AT122" s="150" t="s">
        <v>249</v>
      </c>
      <c r="AU122" s="150" t="s">
        <v>233</v>
      </c>
      <c r="AV122" s="13" t="s">
        <v>87</v>
      </c>
      <c r="AW122" s="13" t="s">
        <v>37</v>
      </c>
      <c r="AX122" s="13" t="s">
        <v>84</v>
      </c>
      <c r="AY122" s="150" t="s">
        <v>223</v>
      </c>
    </row>
    <row r="123" spans="2:65" s="13" customFormat="1" ht="11.25">
      <c r="B123" s="149"/>
      <c r="D123" s="143" t="s">
        <v>249</v>
      </c>
      <c r="F123" s="151" t="s">
        <v>1667</v>
      </c>
      <c r="H123" s="152">
        <v>0.32</v>
      </c>
      <c r="I123" s="153"/>
      <c r="L123" s="149"/>
      <c r="M123" s="154"/>
      <c r="T123" s="155"/>
      <c r="AT123" s="150" t="s">
        <v>249</v>
      </c>
      <c r="AU123" s="150" t="s">
        <v>233</v>
      </c>
      <c r="AV123" s="13" t="s">
        <v>87</v>
      </c>
      <c r="AW123" s="13" t="s">
        <v>4</v>
      </c>
      <c r="AX123" s="13" t="s">
        <v>84</v>
      </c>
      <c r="AY123" s="150" t="s">
        <v>223</v>
      </c>
    </row>
    <row r="124" spans="2:65" s="11" customFormat="1" ht="20.85" customHeight="1">
      <c r="B124" s="117"/>
      <c r="D124" s="118" t="s">
        <v>75</v>
      </c>
      <c r="E124" s="127" t="s">
        <v>1597</v>
      </c>
      <c r="F124" s="127" t="s">
        <v>1598</v>
      </c>
      <c r="I124" s="120"/>
      <c r="J124" s="128">
        <f>BK124</f>
        <v>0</v>
      </c>
      <c r="L124" s="117"/>
      <c r="M124" s="122"/>
      <c r="P124" s="123">
        <f>SUM(P125:P129)</f>
        <v>0</v>
      </c>
      <c r="R124" s="123">
        <f>SUM(R125:R129)</f>
        <v>0</v>
      </c>
      <c r="T124" s="124">
        <f>SUM(T125:T129)</f>
        <v>0</v>
      </c>
      <c r="AR124" s="118" t="s">
        <v>84</v>
      </c>
      <c r="AT124" s="125" t="s">
        <v>75</v>
      </c>
      <c r="AU124" s="125" t="s">
        <v>87</v>
      </c>
      <c r="AY124" s="118" t="s">
        <v>223</v>
      </c>
      <c r="BK124" s="126">
        <f>SUM(BK125:BK129)</f>
        <v>0</v>
      </c>
    </row>
    <row r="125" spans="2:65" s="1" customFormat="1" ht="24.2" customHeight="1">
      <c r="B125" s="34"/>
      <c r="C125" s="129" t="s">
        <v>268</v>
      </c>
      <c r="D125" s="129" t="s">
        <v>227</v>
      </c>
      <c r="E125" s="130" t="s">
        <v>1599</v>
      </c>
      <c r="F125" s="131" t="s">
        <v>1600</v>
      </c>
      <c r="G125" s="132" t="s">
        <v>247</v>
      </c>
      <c r="H125" s="133">
        <v>1.3</v>
      </c>
      <c r="I125" s="134"/>
      <c r="J125" s="135">
        <f>ROUND(I125*H125,2)</f>
        <v>0</v>
      </c>
      <c r="K125" s="131" t="s">
        <v>272</v>
      </c>
      <c r="L125" s="34"/>
      <c r="M125" s="136" t="s">
        <v>19</v>
      </c>
      <c r="N125" s="137" t="s">
        <v>47</v>
      </c>
      <c r="P125" s="138">
        <f>O125*H125</f>
        <v>0</v>
      </c>
      <c r="Q125" s="138">
        <v>0</v>
      </c>
      <c r="R125" s="138">
        <f>Q125*H125</f>
        <v>0</v>
      </c>
      <c r="S125" s="138">
        <v>0</v>
      </c>
      <c r="T125" s="139">
        <f>S125*H125</f>
        <v>0</v>
      </c>
      <c r="AR125" s="140" t="s">
        <v>232</v>
      </c>
      <c r="AT125" s="140" t="s">
        <v>227</v>
      </c>
      <c r="AU125" s="140" t="s">
        <v>233</v>
      </c>
      <c r="AY125" s="18" t="s">
        <v>223</v>
      </c>
      <c r="BE125" s="141">
        <f>IF(N125="základní",J125,0)</f>
        <v>0</v>
      </c>
      <c r="BF125" s="141">
        <f>IF(N125="snížená",J125,0)</f>
        <v>0</v>
      </c>
      <c r="BG125" s="141">
        <f>IF(N125="zákl. přenesená",J125,0)</f>
        <v>0</v>
      </c>
      <c r="BH125" s="141">
        <f>IF(N125="sníž. přenesená",J125,0)</f>
        <v>0</v>
      </c>
      <c r="BI125" s="141">
        <f>IF(N125="nulová",J125,0)</f>
        <v>0</v>
      </c>
      <c r="BJ125" s="18" t="s">
        <v>84</v>
      </c>
      <c r="BK125" s="141">
        <f>ROUND(I125*H125,2)</f>
        <v>0</v>
      </c>
      <c r="BL125" s="18" t="s">
        <v>232</v>
      </c>
      <c r="BM125" s="140" t="s">
        <v>1668</v>
      </c>
    </row>
    <row r="126" spans="2:65" s="1" customFormat="1" ht="11.25">
      <c r="B126" s="34"/>
      <c r="D126" s="163" t="s">
        <v>274</v>
      </c>
      <c r="F126" s="164" t="s">
        <v>1602</v>
      </c>
      <c r="I126" s="165"/>
      <c r="L126" s="34"/>
      <c r="M126" s="166"/>
      <c r="T126" s="55"/>
      <c r="AT126" s="18" t="s">
        <v>274</v>
      </c>
      <c r="AU126" s="18" t="s">
        <v>233</v>
      </c>
    </row>
    <row r="127" spans="2:65" s="12" customFormat="1" ht="11.25">
      <c r="B127" s="142"/>
      <c r="D127" s="143" t="s">
        <v>249</v>
      </c>
      <c r="E127" s="144" t="s">
        <v>19</v>
      </c>
      <c r="F127" s="145" t="s">
        <v>1603</v>
      </c>
      <c r="H127" s="144" t="s">
        <v>19</v>
      </c>
      <c r="I127" s="146"/>
      <c r="L127" s="142"/>
      <c r="M127" s="147"/>
      <c r="T127" s="148"/>
      <c r="AT127" s="144" t="s">
        <v>249</v>
      </c>
      <c r="AU127" s="144" t="s">
        <v>233</v>
      </c>
      <c r="AV127" s="12" t="s">
        <v>84</v>
      </c>
      <c r="AW127" s="12" t="s">
        <v>37</v>
      </c>
      <c r="AX127" s="12" t="s">
        <v>76</v>
      </c>
      <c r="AY127" s="144" t="s">
        <v>223</v>
      </c>
    </row>
    <row r="128" spans="2:65" s="12" customFormat="1" ht="11.25">
      <c r="B128" s="142"/>
      <c r="D128" s="143" t="s">
        <v>249</v>
      </c>
      <c r="E128" s="144" t="s">
        <v>19</v>
      </c>
      <c r="F128" s="145" t="s">
        <v>1604</v>
      </c>
      <c r="H128" s="144" t="s">
        <v>19</v>
      </c>
      <c r="I128" s="146"/>
      <c r="L128" s="142"/>
      <c r="M128" s="147"/>
      <c r="T128" s="148"/>
      <c r="AT128" s="144" t="s">
        <v>249</v>
      </c>
      <c r="AU128" s="144" t="s">
        <v>233</v>
      </c>
      <c r="AV128" s="12" t="s">
        <v>84</v>
      </c>
      <c r="AW128" s="12" t="s">
        <v>37</v>
      </c>
      <c r="AX128" s="12" t="s">
        <v>76</v>
      </c>
      <c r="AY128" s="144" t="s">
        <v>223</v>
      </c>
    </row>
    <row r="129" spans="2:65" s="13" customFormat="1" ht="11.25">
      <c r="B129" s="149"/>
      <c r="D129" s="143" t="s">
        <v>249</v>
      </c>
      <c r="E129" s="150" t="s">
        <v>19</v>
      </c>
      <c r="F129" s="151" t="s">
        <v>1669</v>
      </c>
      <c r="H129" s="152">
        <v>1.3</v>
      </c>
      <c r="I129" s="153"/>
      <c r="L129" s="149"/>
      <c r="M129" s="154"/>
      <c r="T129" s="155"/>
      <c r="AT129" s="150" t="s">
        <v>249</v>
      </c>
      <c r="AU129" s="150" t="s">
        <v>233</v>
      </c>
      <c r="AV129" s="13" t="s">
        <v>87</v>
      </c>
      <c r="AW129" s="13" t="s">
        <v>37</v>
      </c>
      <c r="AX129" s="13" t="s">
        <v>84</v>
      </c>
      <c r="AY129" s="150" t="s">
        <v>223</v>
      </c>
    </row>
    <row r="130" spans="2:65" s="11" customFormat="1" ht="22.9" customHeight="1">
      <c r="B130" s="117"/>
      <c r="D130" s="118" t="s">
        <v>75</v>
      </c>
      <c r="E130" s="127" t="s">
        <v>244</v>
      </c>
      <c r="F130" s="127" t="s">
        <v>358</v>
      </c>
      <c r="I130" s="120"/>
      <c r="J130" s="128">
        <f>BK130</f>
        <v>0</v>
      </c>
      <c r="L130" s="117"/>
      <c r="M130" s="122"/>
      <c r="P130" s="123">
        <f>P131+P136+P146</f>
        <v>0</v>
      </c>
      <c r="R130" s="123">
        <f>R131+R136+R146</f>
        <v>2.80071</v>
      </c>
      <c r="T130" s="124">
        <f>T131+T136+T146</f>
        <v>0</v>
      </c>
      <c r="AR130" s="118" t="s">
        <v>84</v>
      </c>
      <c r="AT130" s="125" t="s">
        <v>75</v>
      </c>
      <c r="AU130" s="125" t="s">
        <v>84</v>
      </c>
      <c r="AY130" s="118" t="s">
        <v>223</v>
      </c>
      <c r="BK130" s="126">
        <f>BK131+BK136+BK146</f>
        <v>0</v>
      </c>
    </row>
    <row r="131" spans="2:65" s="11" customFormat="1" ht="20.85" customHeight="1">
      <c r="B131" s="117"/>
      <c r="D131" s="118" t="s">
        <v>75</v>
      </c>
      <c r="E131" s="127" t="s">
        <v>359</v>
      </c>
      <c r="F131" s="127" t="s">
        <v>360</v>
      </c>
      <c r="I131" s="120"/>
      <c r="J131" s="128">
        <f>BK131</f>
        <v>0</v>
      </c>
      <c r="L131" s="117"/>
      <c r="M131" s="122"/>
      <c r="P131" s="123">
        <f>SUM(P132:P135)</f>
        <v>0</v>
      </c>
      <c r="R131" s="123">
        <f>SUM(R132:R135)</f>
        <v>0</v>
      </c>
      <c r="T131" s="124">
        <f>SUM(T132:T135)</f>
        <v>0</v>
      </c>
      <c r="AR131" s="118" t="s">
        <v>84</v>
      </c>
      <c r="AT131" s="125" t="s">
        <v>75</v>
      </c>
      <c r="AU131" s="125" t="s">
        <v>87</v>
      </c>
      <c r="AY131" s="118" t="s">
        <v>223</v>
      </c>
      <c r="BK131" s="126">
        <f>SUM(BK132:BK135)</f>
        <v>0</v>
      </c>
    </row>
    <row r="132" spans="2:65" s="1" customFormat="1" ht="33" customHeight="1">
      <c r="B132" s="34"/>
      <c r="C132" s="129" t="s">
        <v>282</v>
      </c>
      <c r="D132" s="129" t="s">
        <v>227</v>
      </c>
      <c r="E132" s="130" t="s">
        <v>362</v>
      </c>
      <c r="F132" s="131" t="s">
        <v>363</v>
      </c>
      <c r="G132" s="132" t="s">
        <v>271</v>
      </c>
      <c r="H132" s="133">
        <v>13.32</v>
      </c>
      <c r="I132" s="134"/>
      <c r="J132" s="135">
        <f>ROUND(I132*H132,2)</f>
        <v>0</v>
      </c>
      <c r="K132" s="131" t="s">
        <v>272</v>
      </c>
      <c r="L132" s="34"/>
      <c r="M132" s="136" t="s">
        <v>19</v>
      </c>
      <c r="N132" s="137" t="s">
        <v>47</v>
      </c>
      <c r="P132" s="138">
        <f>O132*H132</f>
        <v>0</v>
      </c>
      <c r="Q132" s="138">
        <v>0</v>
      </c>
      <c r="R132" s="138">
        <f>Q132*H132</f>
        <v>0</v>
      </c>
      <c r="S132" s="138">
        <v>0</v>
      </c>
      <c r="T132" s="139">
        <f>S132*H132</f>
        <v>0</v>
      </c>
      <c r="AR132" s="140" t="s">
        <v>232</v>
      </c>
      <c r="AT132" s="140" t="s">
        <v>227</v>
      </c>
      <c r="AU132" s="140" t="s">
        <v>233</v>
      </c>
      <c r="AY132" s="18" t="s">
        <v>223</v>
      </c>
      <c r="BE132" s="141">
        <f>IF(N132="základní",J132,0)</f>
        <v>0</v>
      </c>
      <c r="BF132" s="141">
        <f>IF(N132="snížená",J132,0)</f>
        <v>0</v>
      </c>
      <c r="BG132" s="141">
        <f>IF(N132="zákl. přenesená",J132,0)</f>
        <v>0</v>
      </c>
      <c r="BH132" s="141">
        <f>IF(N132="sníž. přenesená",J132,0)</f>
        <v>0</v>
      </c>
      <c r="BI132" s="141">
        <f>IF(N132="nulová",J132,0)</f>
        <v>0</v>
      </c>
      <c r="BJ132" s="18" t="s">
        <v>84</v>
      </c>
      <c r="BK132" s="141">
        <f>ROUND(I132*H132,2)</f>
        <v>0</v>
      </c>
      <c r="BL132" s="18" t="s">
        <v>232</v>
      </c>
      <c r="BM132" s="140" t="s">
        <v>1293</v>
      </c>
    </row>
    <row r="133" spans="2:65" s="1" customFormat="1" ht="11.25">
      <c r="B133" s="34"/>
      <c r="D133" s="163" t="s">
        <v>274</v>
      </c>
      <c r="F133" s="164" t="s">
        <v>365</v>
      </c>
      <c r="I133" s="165"/>
      <c r="L133" s="34"/>
      <c r="M133" s="166"/>
      <c r="T133" s="55"/>
      <c r="AT133" s="18" t="s">
        <v>274</v>
      </c>
      <c r="AU133" s="18" t="s">
        <v>233</v>
      </c>
    </row>
    <row r="134" spans="2:65" s="12" customFormat="1" ht="11.25">
      <c r="B134" s="142"/>
      <c r="D134" s="143" t="s">
        <v>249</v>
      </c>
      <c r="E134" s="144" t="s">
        <v>19</v>
      </c>
      <c r="F134" s="145" t="s">
        <v>366</v>
      </c>
      <c r="H134" s="144" t="s">
        <v>19</v>
      </c>
      <c r="I134" s="146"/>
      <c r="L134" s="142"/>
      <c r="M134" s="147"/>
      <c r="T134" s="148"/>
      <c r="AT134" s="144" t="s">
        <v>249</v>
      </c>
      <c r="AU134" s="144" t="s">
        <v>233</v>
      </c>
      <c r="AV134" s="12" t="s">
        <v>84</v>
      </c>
      <c r="AW134" s="12" t="s">
        <v>37</v>
      </c>
      <c r="AX134" s="12" t="s">
        <v>76</v>
      </c>
      <c r="AY134" s="144" t="s">
        <v>223</v>
      </c>
    </row>
    <row r="135" spans="2:65" s="13" customFormat="1" ht="11.25">
      <c r="B135" s="149"/>
      <c r="D135" s="143" t="s">
        <v>249</v>
      </c>
      <c r="E135" s="150" t="s">
        <v>19</v>
      </c>
      <c r="F135" s="151" t="s">
        <v>1670</v>
      </c>
      <c r="H135" s="152">
        <v>13.32</v>
      </c>
      <c r="I135" s="153"/>
      <c r="L135" s="149"/>
      <c r="M135" s="154"/>
      <c r="T135" s="155"/>
      <c r="AT135" s="150" t="s">
        <v>249</v>
      </c>
      <c r="AU135" s="150" t="s">
        <v>233</v>
      </c>
      <c r="AV135" s="13" t="s">
        <v>87</v>
      </c>
      <c r="AW135" s="13" t="s">
        <v>37</v>
      </c>
      <c r="AX135" s="13" t="s">
        <v>84</v>
      </c>
      <c r="AY135" s="150" t="s">
        <v>223</v>
      </c>
    </row>
    <row r="136" spans="2:65" s="11" customFormat="1" ht="20.85" customHeight="1">
      <c r="B136" s="117"/>
      <c r="D136" s="118" t="s">
        <v>75</v>
      </c>
      <c r="E136" s="127" t="s">
        <v>431</v>
      </c>
      <c r="F136" s="127" t="s">
        <v>432</v>
      </c>
      <c r="I136" s="120"/>
      <c r="J136" s="128">
        <f>BK136</f>
        <v>0</v>
      </c>
      <c r="L136" s="117"/>
      <c r="M136" s="122"/>
      <c r="P136" s="123">
        <f>SUM(P137:P145)</f>
        <v>0</v>
      </c>
      <c r="R136" s="123">
        <f>SUM(R137:R145)</f>
        <v>0.34694999999999998</v>
      </c>
      <c r="T136" s="124">
        <f>SUM(T137:T145)</f>
        <v>0</v>
      </c>
      <c r="AR136" s="118" t="s">
        <v>84</v>
      </c>
      <c r="AT136" s="125" t="s">
        <v>75</v>
      </c>
      <c r="AU136" s="125" t="s">
        <v>87</v>
      </c>
      <c r="AY136" s="118" t="s">
        <v>223</v>
      </c>
      <c r="BK136" s="126">
        <f>SUM(BK137:BK145)</f>
        <v>0</v>
      </c>
    </row>
    <row r="137" spans="2:65" s="1" customFormat="1" ht="78" customHeight="1">
      <c r="B137" s="34"/>
      <c r="C137" s="129" t="s">
        <v>301</v>
      </c>
      <c r="D137" s="129" t="s">
        <v>227</v>
      </c>
      <c r="E137" s="130" t="s">
        <v>434</v>
      </c>
      <c r="F137" s="131" t="s">
        <v>435</v>
      </c>
      <c r="G137" s="132" t="s">
        <v>271</v>
      </c>
      <c r="H137" s="133">
        <v>1.5</v>
      </c>
      <c r="I137" s="134"/>
      <c r="J137" s="135">
        <f>ROUND(I137*H137,2)</f>
        <v>0</v>
      </c>
      <c r="K137" s="131" t="s">
        <v>272</v>
      </c>
      <c r="L137" s="34"/>
      <c r="M137" s="136" t="s">
        <v>19</v>
      </c>
      <c r="N137" s="137" t="s">
        <v>47</v>
      </c>
      <c r="P137" s="138">
        <f>O137*H137</f>
        <v>0</v>
      </c>
      <c r="Q137" s="138">
        <v>0.11162</v>
      </c>
      <c r="R137" s="138">
        <f>Q137*H137</f>
        <v>0.16743</v>
      </c>
      <c r="S137" s="138">
        <v>0</v>
      </c>
      <c r="T137" s="139">
        <f>S137*H137</f>
        <v>0</v>
      </c>
      <c r="AR137" s="140" t="s">
        <v>232</v>
      </c>
      <c r="AT137" s="140" t="s">
        <v>227</v>
      </c>
      <c r="AU137" s="140" t="s">
        <v>233</v>
      </c>
      <c r="AY137" s="18" t="s">
        <v>223</v>
      </c>
      <c r="BE137" s="141">
        <f>IF(N137="základní",J137,0)</f>
        <v>0</v>
      </c>
      <c r="BF137" s="141">
        <f>IF(N137="snížená",J137,0)</f>
        <v>0</v>
      </c>
      <c r="BG137" s="141">
        <f>IF(N137="zákl. přenesená",J137,0)</f>
        <v>0</v>
      </c>
      <c r="BH137" s="141">
        <f>IF(N137="sníž. přenesená",J137,0)</f>
        <v>0</v>
      </c>
      <c r="BI137" s="141">
        <f>IF(N137="nulová",J137,0)</f>
        <v>0</v>
      </c>
      <c r="BJ137" s="18" t="s">
        <v>84</v>
      </c>
      <c r="BK137" s="141">
        <f>ROUND(I137*H137,2)</f>
        <v>0</v>
      </c>
      <c r="BL137" s="18" t="s">
        <v>232</v>
      </c>
      <c r="BM137" s="140" t="s">
        <v>1671</v>
      </c>
    </row>
    <row r="138" spans="2:65" s="1" customFormat="1" ht="11.25">
      <c r="B138" s="34"/>
      <c r="D138" s="163" t="s">
        <v>274</v>
      </c>
      <c r="F138" s="164" t="s">
        <v>437</v>
      </c>
      <c r="I138" s="165"/>
      <c r="L138" s="34"/>
      <c r="M138" s="166"/>
      <c r="T138" s="55"/>
      <c r="AT138" s="18" t="s">
        <v>274</v>
      </c>
      <c r="AU138" s="18" t="s">
        <v>233</v>
      </c>
    </row>
    <row r="139" spans="2:65" s="13" customFormat="1" ht="11.25">
      <c r="B139" s="149"/>
      <c r="D139" s="143" t="s">
        <v>249</v>
      </c>
      <c r="E139" s="150" t="s">
        <v>19</v>
      </c>
      <c r="F139" s="151" t="s">
        <v>1672</v>
      </c>
      <c r="H139" s="152">
        <v>1</v>
      </c>
      <c r="I139" s="153"/>
      <c r="L139" s="149"/>
      <c r="M139" s="154"/>
      <c r="T139" s="155"/>
      <c r="AT139" s="150" t="s">
        <v>249</v>
      </c>
      <c r="AU139" s="150" t="s">
        <v>233</v>
      </c>
      <c r="AV139" s="13" t="s">
        <v>87</v>
      </c>
      <c r="AW139" s="13" t="s">
        <v>37</v>
      </c>
      <c r="AX139" s="13" t="s">
        <v>76</v>
      </c>
      <c r="AY139" s="150" t="s">
        <v>223</v>
      </c>
    </row>
    <row r="140" spans="2:65" s="13" customFormat="1" ht="11.25">
      <c r="B140" s="149"/>
      <c r="D140" s="143" t="s">
        <v>249</v>
      </c>
      <c r="E140" s="150" t="s">
        <v>19</v>
      </c>
      <c r="F140" s="151" t="s">
        <v>1673</v>
      </c>
      <c r="H140" s="152">
        <v>0.5</v>
      </c>
      <c r="I140" s="153"/>
      <c r="L140" s="149"/>
      <c r="M140" s="154"/>
      <c r="T140" s="155"/>
      <c r="AT140" s="150" t="s">
        <v>249</v>
      </c>
      <c r="AU140" s="150" t="s">
        <v>233</v>
      </c>
      <c r="AV140" s="13" t="s">
        <v>87</v>
      </c>
      <c r="AW140" s="13" t="s">
        <v>37</v>
      </c>
      <c r="AX140" s="13" t="s">
        <v>76</v>
      </c>
      <c r="AY140" s="150" t="s">
        <v>223</v>
      </c>
    </row>
    <row r="141" spans="2:65" s="14" customFormat="1" ht="11.25">
      <c r="B141" s="156"/>
      <c r="D141" s="143" t="s">
        <v>249</v>
      </c>
      <c r="E141" s="157" t="s">
        <v>19</v>
      </c>
      <c r="F141" s="158" t="s">
        <v>253</v>
      </c>
      <c r="H141" s="159">
        <v>1.5</v>
      </c>
      <c r="I141" s="160"/>
      <c r="L141" s="156"/>
      <c r="M141" s="161"/>
      <c r="T141" s="162"/>
      <c r="AT141" s="157" t="s">
        <v>249</v>
      </c>
      <c r="AU141" s="157" t="s">
        <v>233</v>
      </c>
      <c r="AV141" s="14" t="s">
        <v>232</v>
      </c>
      <c r="AW141" s="14" t="s">
        <v>37</v>
      </c>
      <c r="AX141" s="14" t="s">
        <v>84</v>
      </c>
      <c r="AY141" s="157" t="s">
        <v>223</v>
      </c>
    </row>
    <row r="142" spans="2:65" s="1" customFormat="1" ht="24.2" customHeight="1">
      <c r="B142" s="34"/>
      <c r="C142" s="174" t="s">
        <v>308</v>
      </c>
      <c r="D142" s="174" t="s">
        <v>314</v>
      </c>
      <c r="E142" s="175" t="s">
        <v>1674</v>
      </c>
      <c r="F142" s="176" t="s">
        <v>1675</v>
      </c>
      <c r="G142" s="177" t="s">
        <v>271</v>
      </c>
      <c r="H142" s="178">
        <v>1.02</v>
      </c>
      <c r="I142" s="179"/>
      <c r="J142" s="180">
        <f>ROUND(I142*H142,2)</f>
        <v>0</v>
      </c>
      <c r="K142" s="176" t="s">
        <v>272</v>
      </c>
      <c r="L142" s="181"/>
      <c r="M142" s="182" t="s">
        <v>19</v>
      </c>
      <c r="N142" s="183" t="s">
        <v>47</v>
      </c>
      <c r="P142" s="138">
        <f>O142*H142</f>
        <v>0</v>
      </c>
      <c r="Q142" s="138">
        <v>0.17599999999999999</v>
      </c>
      <c r="R142" s="138">
        <f>Q142*H142</f>
        <v>0.17951999999999999</v>
      </c>
      <c r="S142" s="138">
        <v>0</v>
      </c>
      <c r="T142" s="139">
        <f>S142*H142</f>
        <v>0</v>
      </c>
      <c r="AR142" s="140" t="s">
        <v>268</v>
      </c>
      <c r="AT142" s="140" t="s">
        <v>314</v>
      </c>
      <c r="AU142" s="140" t="s">
        <v>233</v>
      </c>
      <c r="AY142" s="18" t="s">
        <v>223</v>
      </c>
      <c r="BE142" s="141">
        <f>IF(N142="základní",J142,0)</f>
        <v>0</v>
      </c>
      <c r="BF142" s="141">
        <f>IF(N142="snížená",J142,0)</f>
        <v>0</v>
      </c>
      <c r="BG142" s="141">
        <f>IF(N142="zákl. přenesená",J142,0)</f>
        <v>0</v>
      </c>
      <c r="BH142" s="141">
        <f>IF(N142="sníž. přenesená",J142,0)</f>
        <v>0</v>
      </c>
      <c r="BI142" s="141">
        <f>IF(N142="nulová",J142,0)</f>
        <v>0</v>
      </c>
      <c r="BJ142" s="18" t="s">
        <v>84</v>
      </c>
      <c r="BK142" s="141">
        <f>ROUND(I142*H142,2)</f>
        <v>0</v>
      </c>
      <c r="BL142" s="18" t="s">
        <v>232</v>
      </c>
      <c r="BM142" s="140" t="s">
        <v>1676</v>
      </c>
    </row>
    <row r="143" spans="2:65" s="13" customFormat="1" ht="11.25">
      <c r="B143" s="149"/>
      <c r="D143" s="143" t="s">
        <v>249</v>
      </c>
      <c r="E143" s="150" t="s">
        <v>19</v>
      </c>
      <c r="F143" s="151" t="s">
        <v>1677</v>
      </c>
      <c r="H143" s="152">
        <v>1</v>
      </c>
      <c r="I143" s="153"/>
      <c r="L143" s="149"/>
      <c r="M143" s="154"/>
      <c r="T143" s="155"/>
      <c r="AT143" s="150" t="s">
        <v>249</v>
      </c>
      <c r="AU143" s="150" t="s">
        <v>233</v>
      </c>
      <c r="AV143" s="13" t="s">
        <v>87</v>
      </c>
      <c r="AW143" s="13" t="s">
        <v>37</v>
      </c>
      <c r="AX143" s="13" t="s">
        <v>76</v>
      </c>
      <c r="AY143" s="150" t="s">
        <v>223</v>
      </c>
    </row>
    <row r="144" spans="2:65" s="13" customFormat="1" ht="11.25">
      <c r="B144" s="149"/>
      <c r="D144" s="143" t="s">
        <v>249</v>
      </c>
      <c r="E144" s="150" t="s">
        <v>19</v>
      </c>
      <c r="F144" s="151" t="s">
        <v>1678</v>
      </c>
      <c r="H144" s="152">
        <v>0.02</v>
      </c>
      <c r="I144" s="153"/>
      <c r="L144" s="149"/>
      <c r="M144" s="154"/>
      <c r="T144" s="155"/>
      <c r="AT144" s="150" t="s">
        <v>249</v>
      </c>
      <c r="AU144" s="150" t="s">
        <v>233</v>
      </c>
      <c r="AV144" s="13" t="s">
        <v>87</v>
      </c>
      <c r="AW144" s="13" t="s">
        <v>37</v>
      </c>
      <c r="AX144" s="13" t="s">
        <v>76</v>
      </c>
      <c r="AY144" s="150" t="s">
        <v>223</v>
      </c>
    </row>
    <row r="145" spans="2:65" s="14" customFormat="1" ht="11.25">
      <c r="B145" s="156"/>
      <c r="D145" s="143" t="s">
        <v>249</v>
      </c>
      <c r="E145" s="157" t="s">
        <v>19</v>
      </c>
      <c r="F145" s="158" t="s">
        <v>253</v>
      </c>
      <c r="H145" s="159">
        <v>1.02</v>
      </c>
      <c r="I145" s="160"/>
      <c r="L145" s="156"/>
      <c r="M145" s="161"/>
      <c r="T145" s="162"/>
      <c r="AT145" s="157" t="s">
        <v>249</v>
      </c>
      <c r="AU145" s="157" t="s">
        <v>233</v>
      </c>
      <c r="AV145" s="14" t="s">
        <v>232</v>
      </c>
      <c r="AW145" s="14" t="s">
        <v>37</v>
      </c>
      <c r="AX145" s="14" t="s">
        <v>84</v>
      </c>
      <c r="AY145" s="157" t="s">
        <v>223</v>
      </c>
    </row>
    <row r="146" spans="2:65" s="11" customFormat="1" ht="20.85" customHeight="1">
      <c r="B146" s="117"/>
      <c r="D146" s="118" t="s">
        <v>75</v>
      </c>
      <c r="E146" s="127" t="s">
        <v>444</v>
      </c>
      <c r="F146" s="127" t="s">
        <v>445</v>
      </c>
      <c r="I146" s="120"/>
      <c r="J146" s="128">
        <f>BK146</f>
        <v>0</v>
      </c>
      <c r="L146" s="117"/>
      <c r="M146" s="122"/>
      <c r="P146" s="123">
        <f>SUM(P147:P153)</f>
        <v>0</v>
      </c>
      <c r="R146" s="123">
        <f>SUM(R147:R153)</f>
        <v>2.4537599999999999</v>
      </c>
      <c r="T146" s="124">
        <f>SUM(T147:T153)</f>
        <v>0</v>
      </c>
      <c r="AR146" s="118" t="s">
        <v>84</v>
      </c>
      <c r="AT146" s="125" t="s">
        <v>75</v>
      </c>
      <c r="AU146" s="125" t="s">
        <v>87</v>
      </c>
      <c r="AY146" s="118" t="s">
        <v>223</v>
      </c>
      <c r="BK146" s="126">
        <f>SUM(BK147:BK153)</f>
        <v>0</v>
      </c>
    </row>
    <row r="147" spans="2:65" s="1" customFormat="1" ht="78" customHeight="1">
      <c r="B147" s="34"/>
      <c r="C147" s="129" t="s">
        <v>8</v>
      </c>
      <c r="D147" s="129" t="s">
        <v>227</v>
      </c>
      <c r="E147" s="130" t="s">
        <v>447</v>
      </c>
      <c r="F147" s="131" t="s">
        <v>448</v>
      </c>
      <c r="G147" s="132" t="s">
        <v>271</v>
      </c>
      <c r="H147" s="133">
        <v>12</v>
      </c>
      <c r="I147" s="134"/>
      <c r="J147" s="135">
        <f>ROUND(I147*H147,2)</f>
        <v>0</v>
      </c>
      <c r="K147" s="131" t="s">
        <v>272</v>
      </c>
      <c r="L147" s="34"/>
      <c r="M147" s="136" t="s">
        <v>19</v>
      </c>
      <c r="N147" s="137" t="s">
        <v>47</v>
      </c>
      <c r="P147" s="138">
        <f>O147*H147</f>
        <v>0</v>
      </c>
      <c r="Q147" s="138">
        <v>8.9219999999999994E-2</v>
      </c>
      <c r="R147" s="138">
        <f>Q147*H147</f>
        <v>1.07064</v>
      </c>
      <c r="S147" s="138">
        <v>0</v>
      </c>
      <c r="T147" s="139">
        <f>S147*H147</f>
        <v>0</v>
      </c>
      <c r="AR147" s="140" t="s">
        <v>232</v>
      </c>
      <c r="AT147" s="140" t="s">
        <v>227</v>
      </c>
      <c r="AU147" s="140" t="s">
        <v>233</v>
      </c>
      <c r="AY147" s="18" t="s">
        <v>223</v>
      </c>
      <c r="BE147" s="141">
        <f>IF(N147="základní",J147,0)</f>
        <v>0</v>
      </c>
      <c r="BF147" s="141">
        <f>IF(N147="snížená",J147,0)</f>
        <v>0</v>
      </c>
      <c r="BG147" s="141">
        <f>IF(N147="zákl. přenesená",J147,0)</f>
        <v>0</v>
      </c>
      <c r="BH147" s="141">
        <f>IF(N147="sníž. přenesená",J147,0)</f>
        <v>0</v>
      </c>
      <c r="BI147" s="141">
        <f>IF(N147="nulová",J147,0)</f>
        <v>0</v>
      </c>
      <c r="BJ147" s="18" t="s">
        <v>84</v>
      </c>
      <c r="BK147" s="141">
        <f>ROUND(I147*H147,2)</f>
        <v>0</v>
      </c>
      <c r="BL147" s="18" t="s">
        <v>232</v>
      </c>
      <c r="BM147" s="140" t="s">
        <v>449</v>
      </c>
    </row>
    <row r="148" spans="2:65" s="1" customFormat="1" ht="11.25">
      <c r="B148" s="34"/>
      <c r="D148" s="163" t="s">
        <v>274</v>
      </c>
      <c r="F148" s="164" t="s">
        <v>450</v>
      </c>
      <c r="I148" s="165"/>
      <c r="L148" s="34"/>
      <c r="M148" s="166"/>
      <c r="T148" s="55"/>
      <c r="AT148" s="18" t="s">
        <v>274</v>
      </c>
      <c r="AU148" s="18" t="s">
        <v>233</v>
      </c>
    </row>
    <row r="149" spans="2:65" s="13" customFormat="1" ht="11.25">
      <c r="B149" s="149"/>
      <c r="D149" s="143" t="s">
        <v>249</v>
      </c>
      <c r="E149" s="150" t="s">
        <v>19</v>
      </c>
      <c r="F149" s="151" t="s">
        <v>1679</v>
      </c>
      <c r="H149" s="152">
        <v>12</v>
      </c>
      <c r="I149" s="153"/>
      <c r="L149" s="149"/>
      <c r="M149" s="154"/>
      <c r="T149" s="155"/>
      <c r="AT149" s="150" t="s">
        <v>249</v>
      </c>
      <c r="AU149" s="150" t="s">
        <v>233</v>
      </c>
      <c r="AV149" s="13" t="s">
        <v>87</v>
      </c>
      <c r="AW149" s="13" t="s">
        <v>37</v>
      </c>
      <c r="AX149" s="13" t="s">
        <v>84</v>
      </c>
      <c r="AY149" s="150" t="s">
        <v>223</v>
      </c>
    </row>
    <row r="150" spans="2:65" s="1" customFormat="1" ht="24.2" customHeight="1">
      <c r="B150" s="34"/>
      <c r="C150" s="174" t="s">
        <v>322</v>
      </c>
      <c r="D150" s="174" t="s">
        <v>314</v>
      </c>
      <c r="E150" s="175" t="s">
        <v>453</v>
      </c>
      <c r="F150" s="176" t="s">
        <v>454</v>
      </c>
      <c r="G150" s="177" t="s">
        <v>271</v>
      </c>
      <c r="H150" s="178">
        <v>12.24</v>
      </c>
      <c r="I150" s="179"/>
      <c r="J150" s="180">
        <f>ROUND(I150*H150,2)</f>
        <v>0</v>
      </c>
      <c r="K150" s="176" t="s">
        <v>272</v>
      </c>
      <c r="L150" s="181"/>
      <c r="M150" s="182" t="s">
        <v>19</v>
      </c>
      <c r="N150" s="183" t="s">
        <v>47</v>
      </c>
      <c r="P150" s="138">
        <f>O150*H150</f>
        <v>0</v>
      </c>
      <c r="Q150" s="138">
        <v>0.113</v>
      </c>
      <c r="R150" s="138">
        <f>Q150*H150</f>
        <v>1.3831200000000001</v>
      </c>
      <c r="S150" s="138">
        <v>0</v>
      </c>
      <c r="T150" s="139">
        <f>S150*H150</f>
        <v>0</v>
      </c>
      <c r="AR150" s="140" t="s">
        <v>268</v>
      </c>
      <c r="AT150" s="140" t="s">
        <v>314</v>
      </c>
      <c r="AU150" s="140" t="s">
        <v>233</v>
      </c>
      <c r="AY150" s="18" t="s">
        <v>223</v>
      </c>
      <c r="BE150" s="141">
        <f>IF(N150="základní",J150,0)</f>
        <v>0</v>
      </c>
      <c r="BF150" s="141">
        <f>IF(N150="snížená",J150,0)</f>
        <v>0</v>
      </c>
      <c r="BG150" s="141">
        <f>IF(N150="zákl. přenesená",J150,0)</f>
        <v>0</v>
      </c>
      <c r="BH150" s="141">
        <f>IF(N150="sníž. přenesená",J150,0)</f>
        <v>0</v>
      </c>
      <c r="BI150" s="141">
        <f>IF(N150="nulová",J150,0)</f>
        <v>0</v>
      </c>
      <c r="BJ150" s="18" t="s">
        <v>84</v>
      </c>
      <c r="BK150" s="141">
        <f>ROUND(I150*H150,2)</f>
        <v>0</v>
      </c>
      <c r="BL150" s="18" t="s">
        <v>232</v>
      </c>
      <c r="BM150" s="140" t="s">
        <v>455</v>
      </c>
    </row>
    <row r="151" spans="2:65" s="13" customFormat="1" ht="11.25">
      <c r="B151" s="149"/>
      <c r="D151" s="143" t="s">
        <v>249</v>
      </c>
      <c r="E151" s="150" t="s">
        <v>19</v>
      </c>
      <c r="F151" s="151" t="s">
        <v>1680</v>
      </c>
      <c r="H151" s="152">
        <v>12</v>
      </c>
      <c r="I151" s="153"/>
      <c r="L151" s="149"/>
      <c r="M151" s="154"/>
      <c r="T151" s="155"/>
      <c r="AT151" s="150" t="s">
        <v>249</v>
      </c>
      <c r="AU151" s="150" t="s">
        <v>233</v>
      </c>
      <c r="AV151" s="13" t="s">
        <v>87</v>
      </c>
      <c r="AW151" s="13" t="s">
        <v>37</v>
      </c>
      <c r="AX151" s="13" t="s">
        <v>76</v>
      </c>
      <c r="AY151" s="150" t="s">
        <v>223</v>
      </c>
    </row>
    <row r="152" spans="2:65" s="13" customFormat="1" ht="11.25">
      <c r="B152" s="149"/>
      <c r="D152" s="143" t="s">
        <v>249</v>
      </c>
      <c r="E152" s="150" t="s">
        <v>19</v>
      </c>
      <c r="F152" s="151" t="s">
        <v>1681</v>
      </c>
      <c r="H152" s="152">
        <v>0.24</v>
      </c>
      <c r="I152" s="153"/>
      <c r="L152" s="149"/>
      <c r="M152" s="154"/>
      <c r="T152" s="155"/>
      <c r="AT152" s="150" t="s">
        <v>249</v>
      </c>
      <c r="AU152" s="150" t="s">
        <v>233</v>
      </c>
      <c r="AV152" s="13" t="s">
        <v>87</v>
      </c>
      <c r="AW152" s="13" t="s">
        <v>37</v>
      </c>
      <c r="AX152" s="13" t="s">
        <v>76</v>
      </c>
      <c r="AY152" s="150" t="s">
        <v>223</v>
      </c>
    </row>
    <row r="153" spans="2:65" s="14" customFormat="1" ht="11.25">
      <c r="B153" s="156"/>
      <c r="D153" s="143" t="s">
        <v>249</v>
      </c>
      <c r="E153" s="157" t="s">
        <v>19</v>
      </c>
      <c r="F153" s="158" t="s">
        <v>253</v>
      </c>
      <c r="H153" s="159">
        <v>12.24</v>
      </c>
      <c r="I153" s="160"/>
      <c r="L153" s="156"/>
      <c r="M153" s="161"/>
      <c r="T153" s="162"/>
      <c r="AT153" s="157" t="s">
        <v>249</v>
      </c>
      <c r="AU153" s="157" t="s">
        <v>233</v>
      </c>
      <c r="AV153" s="14" t="s">
        <v>232</v>
      </c>
      <c r="AW153" s="14" t="s">
        <v>37</v>
      </c>
      <c r="AX153" s="14" t="s">
        <v>84</v>
      </c>
      <c r="AY153" s="157" t="s">
        <v>223</v>
      </c>
    </row>
    <row r="154" spans="2:65" s="11" customFormat="1" ht="22.9" customHeight="1">
      <c r="B154" s="117"/>
      <c r="D154" s="118" t="s">
        <v>75</v>
      </c>
      <c r="E154" s="127" t="s">
        <v>282</v>
      </c>
      <c r="F154" s="127" t="s">
        <v>614</v>
      </c>
      <c r="I154" s="120"/>
      <c r="J154" s="128">
        <f>BK154</f>
        <v>0</v>
      </c>
      <c r="L154" s="117"/>
      <c r="M154" s="122"/>
      <c r="P154" s="123">
        <f>P155+P158+P173+P188</f>
        <v>0</v>
      </c>
      <c r="R154" s="123">
        <f>R155+R158+R173+R188</f>
        <v>3.0100799999999994</v>
      </c>
      <c r="T154" s="124">
        <f>T155+T158+T173+T188</f>
        <v>1.9224999999999999</v>
      </c>
      <c r="AR154" s="118" t="s">
        <v>84</v>
      </c>
      <c r="AT154" s="125" t="s">
        <v>75</v>
      </c>
      <c r="AU154" s="125" t="s">
        <v>84</v>
      </c>
      <c r="AY154" s="118" t="s">
        <v>223</v>
      </c>
      <c r="BK154" s="126">
        <f>BK155+BK158+BK173+BK188</f>
        <v>0</v>
      </c>
    </row>
    <row r="155" spans="2:65" s="11" customFormat="1" ht="20.85" customHeight="1">
      <c r="B155" s="117"/>
      <c r="D155" s="118" t="s">
        <v>75</v>
      </c>
      <c r="E155" s="127" t="s">
        <v>615</v>
      </c>
      <c r="F155" s="127" t="s">
        <v>616</v>
      </c>
      <c r="I155" s="120"/>
      <c r="J155" s="128">
        <f>BK155</f>
        <v>0</v>
      </c>
      <c r="L155" s="117"/>
      <c r="M155" s="122"/>
      <c r="P155" s="123">
        <f>SUM(P156:P157)</f>
        <v>0</v>
      </c>
      <c r="R155" s="123">
        <f>SUM(R156:R157)</f>
        <v>0</v>
      </c>
      <c r="T155" s="124">
        <f>SUM(T156:T157)</f>
        <v>0.24</v>
      </c>
      <c r="AR155" s="118" t="s">
        <v>84</v>
      </c>
      <c r="AT155" s="125" t="s">
        <v>75</v>
      </c>
      <c r="AU155" s="125" t="s">
        <v>87</v>
      </c>
      <c r="AY155" s="118" t="s">
        <v>223</v>
      </c>
      <c r="BK155" s="126">
        <f>SUM(BK156:BK157)</f>
        <v>0</v>
      </c>
    </row>
    <row r="156" spans="2:65" s="1" customFormat="1" ht="66.75" customHeight="1">
      <c r="B156" s="34"/>
      <c r="C156" s="129" t="s">
        <v>328</v>
      </c>
      <c r="D156" s="129" t="s">
        <v>227</v>
      </c>
      <c r="E156" s="130" t="s">
        <v>636</v>
      </c>
      <c r="F156" s="131" t="s">
        <v>637</v>
      </c>
      <c r="G156" s="132" t="s">
        <v>271</v>
      </c>
      <c r="H156" s="133">
        <v>12</v>
      </c>
      <c r="I156" s="134"/>
      <c r="J156" s="135">
        <f>ROUND(I156*H156,2)</f>
        <v>0</v>
      </c>
      <c r="K156" s="131" t="s">
        <v>231</v>
      </c>
      <c r="L156" s="34"/>
      <c r="M156" s="136" t="s">
        <v>19</v>
      </c>
      <c r="N156" s="137" t="s">
        <v>47</v>
      </c>
      <c r="P156" s="138">
        <f>O156*H156</f>
        <v>0</v>
      </c>
      <c r="Q156" s="138">
        <v>0</v>
      </c>
      <c r="R156" s="138">
        <f>Q156*H156</f>
        <v>0</v>
      </c>
      <c r="S156" s="138">
        <v>0.02</v>
      </c>
      <c r="T156" s="139">
        <f>S156*H156</f>
        <v>0.24</v>
      </c>
      <c r="AR156" s="140" t="s">
        <v>232</v>
      </c>
      <c r="AT156" s="140" t="s">
        <v>227</v>
      </c>
      <c r="AU156" s="140" t="s">
        <v>233</v>
      </c>
      <c r="AY156" s="18" t="s">
        <v>223</v>
      </c>
      <c r="BE156" s="141">
        <f>IF(N156="základní",J156,0)</f>
        <v>0</v>
      </c>
      <c r="BF156" s="141">
        <f>IF(N156="snížená",J156,0)</f>
        <v>0</v>
      </c>
      <c r="BG156" s="141">
        <f>IF(N156="zákl. přenesená",J156,0)</f>
        <v>0</v>
      </c>
      <c r="BH156" s="141">
        <f>IF(N156="sníž. přenesená",J156,0)</f>
        <v>0</v>
      </c>
      <c r="BI156" s="141">
        <f>IF(N156="nulová",J156,0)</f>
        <v>0</v>
      </c>
      <c r="BJ156" s="18" t="s">
        <v>84</v>
      </c>
      <c r="BK156" s="141">
        <f>ROUND(I156*H156,2)</f>
        <v>0</v>
      </c>
      <c r="BL156" s="18" t="s">
        <v>232</v>
      </c>
      <c r="BM156" s="140" t="s">
        <v>1682</v>
      </c>
    </row>
    <row r="157" spans="2:65" s="13" customFormat="1" ht="11.25">
      <c r="B157" s="149"/>
      <c r="D157" s="143" t="s">
        <v>249</v>
      </c>
      <c r="E157" s="150" t="s">
        <v>19</v>
      </c>
      <c r="F157" s="151" t="s">
        <v>1680</v>
      </c>
      <c r="H157" s="152">
        <v>12</v>
      </c>
      <c r="I157" s="153"/>
      <c r="L157" s="149"/>
      <c r="M157" s="154"/>
      <c r="T157" s="155"/>
      <c r="AT157" s="150" t="s">
        <v>249</v>
      </c>
      <c r="AU157" s="150" t="s">
        <v>233</v>
      </c>
      <c r="AV157" s="13" t="s">
        <v>87</v>
      </c>
      <c r="AW157" s="13" t="s">
        <v>37</v>
      </c>
      <c r="AX157" s="13" t="s">
        <v>84</v>
      </c>
      <c r="AY157" s="150" t="s">
        <v>223</v>
      </c>
    </row>
    <row r="158" spans="2:65" s="11" customFormat="1" ht="20.85" customHeight="1">
      <c r="B158" s="117"/>
      <c r="D158" s="118" t="s">
        <v>75</v>
      </c>
      <c r="E158" s="127" t="s">
        <v>642</v>
      </c>
      <c r="F158" s="127" t="s">
        <v>643</v>
      </c>
      <c r="I158" s="120"/>
      <c r="J158" s="128">
        <f>BK158</f>
        <v>0</v>
      </c>
      <c r="L158" s="117"/>
      <c r="M158" s="122"/>
      <c r="P158" s="123">
        <f>SUM(P159:P172)</f>
        <v>0</v>
      </c>
      <c r="R158" s="123">
        <f>SUM(R159:R172)</f>
        <v>3.0100799999999994</v>
      </c>
      <c r="T158" s="124">
        <f>SUM(T159:T172)</f>
        <v>0</v>
      </c>
      <c r="AR158" s="118" t="s">
        <v>84</v>
      </c>
      <c r="AT158" s="125" t="s">
        <v>75</v>
      </c>
      <c r="AU158" s="125" t="s">
        <v>87</v>
      </c>
      <c r="AY158" s="118" t="s">
        <v>223</v>
      </c>
      <c r="BK158" s="126">
        <f>SUM(BK159:BK172)</f>
        <v>0</v>
      </c>
    </row>
    <row r="159" spans="2:65" s="1" customFormat="1" ht="49.15" customHeight="1">
      <c r="B159" s="34"/>
      <c r="C159" s="129" t="s">
        <v>334</v>
      </c>
      <c r="D159" s="129" t="s">
        <v>227</v>
      </c>
      <c r="E159" s="130" t="s">
        <v>657</v>
      </c>
      <c r="F159" s="131" t="s">
        <v>658</v>
      </c>
      <c r="G159" s="132" t="s">
        <v>563</v>
      </c>
      <c r="H159" s="133">
        <v>8</v>
      </c>
      <c r="I159" s="134"/>
      <c r="J159" s="135">
        <f>ROUND(I159*H159,2)</f>
        <v>0</v>
      </c>
      <c r="K159" s="131" t="s">
        <v>272</v>
      </c>
      <c r="L159" s="34"/>
      <c r="M159" s="136" t="s">
        <v>19</v>
      </c>
      <c r="N159" s="137" t="s">
        <v>47</v>
      </c>
      <c r="P159" s="138">
        <f>O159*H159</f>
        <v>0</v>
      </c>
      <c r="Q159" s="138">
        <v>0.14066999999999999</v>
      </c>
      <c r="R159" s="138">
        <f>Q159*H159</f>
        <v>1.1253599999999999</v>
      </c>
      <c r="S159" s="138">
        <v>0</v>
      </c>
      <c r="T159" s="139">
        <f>S159*H159</f>
        <v>0</v>
      </c>
      <c r="AR159" s="140" t="s">
        <v>232</v>
      </c>
      <c r="AT159" s="140" t="s">
        <v>227</v>
      </c>
      <c r="AU159" s="140" t="s">
        <v>233</v>
      </c>
      <c r="AY159" s="18" t="s">
        <v>223</v>
      </c>
      <c r="BE159" s="141">
        <f>IF(N159="základní",J159,0)</f>
        <v>0</v>
      </c>
      <c r="BF159" s="141">
        <f>IF(N159="snížená",J159,0)</f>
        <v>0</v>
      </c>
      <c r="BG159" s="141">
        <f>IF(N159="zákl. přenesená",J159,0)</f>
        <v>0</v>
      </c>
      <c r="BH159" s="141">
        <f>IF(N159="sníž. přenesená",J159,0)</f>
        <v>0</v>
      </c>
      <c r="BI159" s="141">
        <f>IF(N159="nulová",J159,0)</f>
        <v>0</v>
      </c>
      <c r="BJ159" s="18" t="s">
        <v>84</v>
      </c>
      <c r="BK159" s="141">
        <f>ROUND(I159*H159,2)</f>
        <v>0</v>
      </c>
      <c r="BL159" s="18" t="s">
        <v>232</v>
      </c>
      <c r="BM159" s="140" t="s">
        <v>1433</v>
      </c>
    </row>
    <row r="160" spans="2:65" s="1" customFormat="1" ht="11.25">
      <c r="B160" s="34"/>
      <c r="D160" s="163" t="s">
        <v>274</v>
      </c>
      <c r="F160" s="164" t="s">
        <v>660</v>
      </c>
      <c r="I160" s="165"/>
      <c r="L160" s="34"/>
      <c r="M160" s="166"/>
      <c r="T160" s="55"/>
      <c r="AT160" s="18" t="s">
        <v>274</v>
      </c>
      <c r="AU160" s="18" t="s">
        <v>233</v>
      </c>
    </row>
    <row r="161" spans="2:65" s="13" customFormat="1" ht="11.25">
      <c r="B161" s="149"/>
      <c r="D161" s="143" t="s">
        <v>249</v>
      </c>
      <c r="E161" s="150" t="s">
        <v>19</v>
      </c>
      <c r="F161" s="151" t="s">
        <v>1683</v>
      </c>
      <c r="H161" s="152">
        <v>8</v>
      </c>
      <c r="I161" s="153"/>
      <c r="L161" s="149"/>
      <c r="M161" s="154"/>
      <c r="T161" s="155"/>
      <c r="AT161" s="150" t="s">
        <v>249</v>
      </c>
      <c r="AU161" s="150" t="s">
        <v>233</v>
      </c>
      <c r="AV161" s="13" t="s">
        <v>87</v>
      </c>
      <c r="AW161" s="13" t="s">
        <v>37</v>
      </c>
      <c r="AX161" s="13" t="s">
        <v>84</v>
      </c>
      <c r="AY161" s="150" t="s">
        <v>223</v>
      </c>
    </row>
    <row r="162" spans="2:65" s="1" customFormat="1" ht="16.5" customHeight="1">
      <c r="B162" s="34"/>
      <c r="C162" s="174" t="s">
        <v>340</v>
      </c>
      <c r="D162" s="174" t="s">
        <v>314</v>
      </c>
      <c r="E162" s="175" t="s">
        <v>663</v>
      </c>
      <c r="F162" s="176" t="s">
        <v>664</v>
      </c>
      <c r="G162" s="177" t="s">
        <v>563</v>
      </c>
      <c r="H162" s="178">
        <v>8.16</v>
      </c>
      <c r="I162" s="179"/>
      <c r="J162" s="180">
        <f>ROUND(I162*H162,2)</f>
        <v>0</v>
      </c>
      <c r="K162" s="176" t="s">
        <v>231</v>
      </c>
      <c r="L162" s="181"/>
      <c r="M162" s="182" t="s">
        <v>19</v>
      </c>
      <c r="N162" s="183" t="s">
        <v>47</v>
      </c>
      <c r="P162" s="138">
        <f>O162*H162</f>
        <v>0</v>
      </c>
      <c r="Q162" s="138">
        <v>0.104</v>
      </c>
      <c r="R162" s="138">
        <f>Q162*H162</f>
        <v>0.84863999999999995</v>
      </c>
      <c r="S162" s="138">
        <v>0</v>
      </c>
      <c r="T162" s="139">
        <f>S162*H162</f>
        <v>0</v>
      </c>
      <c r="AR162" s="140" t="s">
        <v>268</v>
      </c>
      <c r="AT162" s="140" t="s">
        <v>314</v>
      </c>
      <c r="AU162" s="140" t="s">
        <v>233</v>
      </c>
      <c r="AY162" s="18" t="s">
        <v>223</v>
      </c>
      <c r="BE162" s="141">
        <f>IF(N162="základní",J162,0)</f>
        <v>0</v>
      </c>
      <c r="BF162" s="141">
        <f>IF(N162="snížená",J162,0)</f>
        <v>0</v>
      </c>
      <c r="BG162" s="141">
        <f>IF(N162="zákl. přenesená",J162,0)</f>
        <v>0</v>
      </c>
      <c r="BH162" s="141">
        <f>IF(N162="sníž. přenesená",J162,0)</f>
        <v>0</v>
      </c>
      <c r="BI162" s="141">
        <f>IF(N162="nulová",J162,0)</f>
        <v>0</v>
      </c>
      <c r="BJ162" s="18" t="s">
        <v>84</v>
      </c>
      <c r="BK162" s="141">
        <f>ROUND(I162*H162,2)</f>
        <v>0</v>
      </c>
      <c r="BL162" s="18" t="s">
        <v>232</v>
      </c>
      <c r="BM162" s="140" t="s">
        <v>1435</v>
      </c>
    </row>
    <row r="163" spans="2:65" s="13" customFormat="1" ht="11.25">
      <c r="B163" s="149"/>
      <c r="D163" s="143" t="s">
        <v>249</v>
      </c>
      <c r="E163" s="150" t="s">
        <v>19</v>
      </c>
      <c r="F163" s="151" t="s">
        <v>1683</v>
      </c>
      <c r="H163" s="152">
        <v>8</v>
      </c>
      <c r="I163" s="153"/>
      <c r="L163" s="149"/>
      <c r="M163" s="154"/>
      <c r="T163" s="155"/>
      <c r="AT163" s="150" t="s">
        <v>249</v>
      </c>
      <c r="AU163" s="150" t="s">
        <v>233</v>
      </c>
      <c r="AV163" s="13" t="s">
        <v>87</v>
      </c>
      <c r="AW163" s="13" t="s">
        <v>37</v>
      </c>
      <c r="AX163" s="13" t="s">
        <v>76</v>
      </c>
      <c r="AY163" s="150" t="s">
        <v>223</v>
      </c>
    </row>
    <row r="164" spans="2:65" s="13" customFormat="1" ht="11.25">
      <c r="B164" s="149"/>
      <c r="D164" s="143" t="s">
        <v>249</v>
      </c>
      <c r="E164" s="150" t="s">
        <v>19</v>
      </c>
      <c r="F164" s="151" t="s">
        <v>1684</v>
      </c>
      <c r="H164" s="152">
        <v>0.16</v>
      </c>
      <c r="I164" s="153"/>
      <c r="L164" s="149"/>
      <c r="M164" s="154"/>
      <c r="T164" s="155"/>
      <c r="AT164" s="150" t="s">
        <v>249</v>
      </c>
      <c r="AU164" s="150" t="s">
        <v>233</v>
      </c>
      <c r="AV164" s="13" t="s">
        <v>87</v>
      </c>
      <c r="AW164" s="13" t="s">
        <v>37</v>
      </c>
      <c r="AX164" s="13" t="s">
        <v>76</v>
      </c>
      <c r="AY164" s="150" t="s">
        <v>223</v>
      </c>
    </row>
    <row r="165" spans="2:65" s="14" customFormat="1" ht="11.25">
      <c r="B165" s="156"/>
      <c r="D165" s="143" t="s">
        <v>249</v>
      </c>
      <c r="E165" s="157" t="s">
        <v>19</v>
      </c>
      <c r="F165" s="158" t="s">
        <v>253</v>
      </c>
      <c r="H165" s="159">
        <v>8.16</v>
      </c>
      <c r="I165" s="160"/>
      <c r="L165" s="156"/>
      <c r="M165" s="161"/>
      <c r="T165" s="162"/>
      <c r="AT165" s="157" t="s">
        <v>249</v>
      </c>
      <c r="AU165" s="157" t="s">
        <v>233</v>
      </c>
      <c r="AV165" s="14" t="s">
        <v>232</v>
      </c>
      <c r="AW165" s="14" t="s">
        <v>37</v>
      </c>
      <c r="AX165" s="14" t="s">
        <v>84</v>
      </c>
      <c r="AY165" s="157" t="s">
        <v>223</v>
      </c>
    </row>
    <row r="166" spans="2:65" s="1" customFormat="1" ht="44.25" customHeight="1">
      <c r="B166" s="34"/>
      <c r="C166" s="129" t="s">
        <v>346</v>
      </c>
      <c r="D166" s="129" t="s">
        <v>227</v>
      </c>
      <c r="E166" s="130" t="s">
        <v>668</v>
      </c>
      <c r="F166" s="131" t="s">
        <v>669</v>
      </c>
      <c r="G166" s="132" t="s">
        <v>563</v>
      </c>
      <c r="H166" s="133">
        <v>8</v>
      </c>
      <c r="I166" s="134"/>
      <c r="J166" s="135">
        <f>ROUND(I166*H166,2)</f>
        <v>0</v>
      </c>
      <c r="K166" s="131" t="s">
        <v>272</v>
      </c>
      <c r="L166" s="34"/>
      <c r="M166" s="136" t="s">
        <v>19</v>
      </c>
      <c r="N166" s="137" t="s">
        <v>47</v>
      </c>
      <c r="P166" s="138">
        <f>O166*H166</f>
        <v>0</v>
      </c>
      <c r="Q166" s="138">
        <v>0.10095</v>
      </c>
      <c r="R166" s="138">
        <f>Q166*H166</f>
        <v>0.80759999999999998</v>
      </c>
      <c r="S166" s="138">
        <v>0</v>
      </c>
      <c r="T166" s="139">
        <f>S166*H166</f>
        <v>0</v>
      </c>
      <c r="AR166" s="140" t="s">
        <v>232</v>
      </c>
      <c r="AT166" s="140" t="s">
        <v>227</v>
      </c>
      <c r="AU166" s="140" t="s">
        <v>233</v>
      </c>
      <c r="AY166" s="18" t="s">
        <v>223</v>
      </c>
      <c r="BE166" s="141">
        <f>IF(N166="základní",J166,0)</f>
        <v>0</v>
      </c>
      <c r="BF166" s="141">
        <f>IF(N166="snížená",J166,0)</f>
        <v>0</v>
      </c>
      <c r="BG166" s="141">
        <f>IF(N166="zákl. přenesená",J166,0)</f>
        <v>0</v>
      </c>
      <c r="BH166" s="141">
        <f>IF(N166="sníž. přenesená",J166,0)</f>
        <v>0</v>
      </c>
      <c r="BI166" s="141">
        <f>IF(N166="nulová",J166,0)</f>
        <v>0</v>
      </c>
      <c r="BJ166" s="18" t="s">
        <v>84</v>
      </c>
      <c r="BK166" s="141">
        <f>ROUND(I166*H166,2)</f>
        <v>0</v>
      </c>
      <c r="BL166" s="18" t="s">
        <v>232</v>
      </c>
      <c r="BM166" s="140" t="s">
        <v>670</v>
      </c>
    </row>
    <row r="167" spans="2:65" s="1" customFormat="1" ht="11.25">
      <c r="B167" s="34"/>
      <c r="D167" s="163" t="s">
        <v>274</v>
      </c>
      <c r="F167" s="164" t="s">
        <v>671</v>
      </c>
      <c r="I167" s="165"/>
      <c r="L167" s="34"/>
      <c r="M167" s="166"/>
      <c r="T167" s="55"/>
      <c r="AT167" s="18" t="s">
        <v>274</v>
      </c>
      <c r="AU167" s="18" t="s">
        <v>233</v>
      </c>
    </row>
    <row r="168" spans="2:65" s="13" customFormat="1" ht="11.25">
      <c r="B168" s="149"/>
      <c r="D168" s="143" t="s">
        <v>249</v>
      </c>
      <c r="E168" s="150" t="s">
        <v>19</v>
      </c>
      <c r="F168" s="151" t="s">
        <v>1685</v>
      </c>
      <c r="H168" s="152">
        <v>8</v>
      </c>
      <c r="I168" s="153"/>
      <c r="L168" s="149"/>
      <c r="M168" s="154"/>
      <c r="T168" s="155"/>
      <c r="AT168" s="150" t="s">
        <v>249</v>
      </c>
      <c r="AU168" s="150" t="s">
        <v>233</v>
      </c>
      <c r="AV168" s="13" t="s">
        <v>87</v>
      </c>
      <c r="AW168" s="13" t="s">
        <v>37</v>
      </c>
      <c r="AX168" s="13" t="s">
        <v>84</v>
      </c>
      <c r="AY168" s="150" t="s">
        <v>223</v>
      </c>
    </row>
    <row r="169" spans="2:65" s="1" customFormat="1" ht="16.5" customHeight="1">
      <c r="B169" s="34"/>
      <c r="C169" s="174" t="s">
        <v>353</v>
      </c>
      <c r="D169" s="174" t="s">
        <v>314</v>
      </c>
      <c r="E169" s="175" t="s">
        <v>674</v>
      </c>
      <c r="F169" s="176" t="s">
        <v>675</v>
      </c>
      <c r="G169" s="177" t="s">
        <v>563</v>
      </c>
      <c r="H169" s="178">
        <v>8.16</v>
      </c>
      <c r="I169" s="179"/>
      <c r="J169" s="180">
        <f>ROUND(I169*H169,2)</f>
        <v>0</v>
      </c>
      <c r="K169" s="176" t="s">
        <v>272</v>
      </c>
      <c r="L169" s="181"/>
      <c r="M169" s="182" t="s">
        <v>19</v>
      </c>
      <c r="N169" s="183" t="s">
        <v>47</v>
      </c>
      <c r="P169" s="138">
        <f>O169*H169</f>
        <v>0</v>
      </c>
      <c r="Q169" s="138">
        <v>2.8000000000000001E-2</v>
      </c>
      <c r="R169" s="138">
        <f>Q169*H169</f>
        <v>0.22848000000000002</v>
      </c>
      <c r="S169" s="138">
        <v>0</v>
      </c>
      <c r="T169" s="139">
        <f>S169*H169</f>
        <v>0</v>
      </c>
      <c r="AR169" s="140" t="s">
        <v>268</v>
      </c>
      <c r="AT169" s="140" t="s">
        <v>314</v>
      </c>
      <c r="AU169" s="140" t="s">
        <v>233</v>
      </c>
      <c r="AY169" s="18" t="s">
        <v>223</v>
      </c>
      <c r="BE169" s="141">
        <f>IF(N169="základní",J169,0)</f>
        <v>0</v>
      </c>
      <c r="BF169" s="141">
        <f>IF(N169="snížená",J169,0)</f>
        <v>0</v>
      </c>
      <c r="BG169" s="141">
        <f>IF(N169="zákl. přenesená",J169,0)</f>
        <v>0</v>
      </c>
      <c r="BH169" s="141">
        <f>IF(N169="sníž. přenesená",J169,0)</f>
        <v>0</v>
      </c>
      <c r="BI169" s="141">
        <f>IF(N169="nulová",J169,0)</f>
        <v>0</v>
      </c>
      <c r="BJ169" s="18" t="s">
        <v>84</v>
      </c>
      <c r="BK169" s="141">
        <f>ROUND(I169*H169,2)</f>
        <v>0</v>
      </c>
      <c r="BL169" s="18" t="s">
        <v>232</v>
      </c>
      <c r="BM169" s="140" t="s">
        <v>676</v>
      </c>
    </row>
    <row r="170" spans="2:65" s="13" customFormat="1" ht="11.25">
      <c r="B170" s="149"/>
      <c r="D170" s="143" t="s">
        <v>249</v>
      </c>
      <c r="E170" s="150" t="s">
        <v>19</v>
      </c>
      <c r="F170" s="151" t="s">
        <v>1686</v>
      </c>
      <c r="H170" s="152">
        <v>8</v>
      </c>
      <c r="I170" s="153"/>
      <c r="L170" s="149"/>
      <c r="M170" s="154"/>
      <c r="T170" s="155"/>
      <c r="AT170" s="150" t="s">
        <v>249</v>
      </c>
      <c r="AU170" s="150" t="s">
        <v>233</v>
      </c>
      <c r="AV170" s="13" t="s">
        <v>87</v>
      </c>
      <c r="AW170" s="13" t="s">
        <v>37</v>
      </c>
      <c r="AX170" s="13" t="s">
        <v>76</v>
      </c>
      <c r="AY170" s="150" t="s">
        <v>223</v>
      </c>
    </row>
    <row r="171" spans="2:65" s="13" customFormat="1" ht="11.25">
      <c r="B171" s="149"/>
      <c r="D171" s="143" t="s">
        <v>249</v>
      </c>
      <c r="E171" s="150" t="s">
        <v>19</v>
      </c>
      <c r="F171" s="151" t="s">
        <v>1684</v>
      </c>
      <c r="H171" s="152">
        <v>0.16</v>
      </c>
      <c r="I171" s="153"/>
      <c r="L171" s="149"/>
      <c r="M171" s="154"/>
      <c r="T171" s="155"/>
      <c r="AT171" s="150" t="s">
        <v>249</v>
      </c>
      <c r="AU171" s="150" t="s">
        <v>233</v>
      </c>
      <c r="AV171" s="13" t="s">
        <v>87</v>
      </c>
      <c r="AW171" s="13" t="s">
        <v>37</v>
      </c>
      <c r="AX171" s="13" t="s">
        <v>76</v>
      </c>
      <c r="AY171" s="150" t="s">
        <v>223</v>
      </c>
    </row>
    <row r="172" spans="2:65" s="14" customFormat="1" ht="11.25">
      <c r="B172" s="156"/>
      <c r="D172" s="143" t="s">
        <v>249</v>
      </c>
      <c r="E172" s="157" t="s">
        <v>19</v>
      </c>
      <c r="F172" s="158" t="s">
        <v>253</v>
      </c>
      <c r="H172" s="159">
        <v>8.16</v>
      </c>
      <c r="I172" s="160"/>
      <c r="L172" s="156"/>
      <c r="M172" s="161"/>
      <c r="T172" s="162"/>
      <c r="AT172" s="157" t="s">
        <v>249</v>
      </c>
      <c r="AU172" s="157" t="s">
        <v>233</v>
      </c>
      <c r="AV172" s="14" t="s">
        <v>232</v>
      </c>
      <c r="AW172" s="14" t="s">
        <v>37</v>
      </c>
      <c r="AX172" s="14" t="s">
        <v>84</v>
      </c>
      <c r="AY172" s="157" t="s">
        <v>223</v>
      </c>
    </row>
    <row r="173" spans="2:65" s="11" customFormat="1" ht="20.85" customHeight="1">
      <c r="B173" s="117"/>
      <c r="D173" s="118" t="s">
        <v>75</v>
      </c>
      <c r="E173" s="127" t="s">
        <v>678</v>
      </c>
      <c r="F173" s="127" t="s">
        <v>679</v>
      </c>
      <c r="I173" s="120"/>
      <c r="J173" s="128">
        <f>BK173</f>
        <v>0</v>
      </c>
      <c r="L173" s="117"/>
      <c r="M173" s="122"/>
      <c r="P173" s="123">
        <f>SUM(P174:P187)</f>
        <v>0</v>
      </c>
      <c r="R173" s="123">
        <f>SUM(R174:R187)</f>
        <v>0</v>
      </c>
      <c r="T173" s="124">
        <f>SUM(T174:T187)</f>
        <v>1.6824999999999999</v>
      </c>
      <c r="AR173" s="118" t="s">
        <v>84</v>
      </c>
      <c r="AT173" s="125" t="s">
        <v>75</v>
      </c>
      <c r="AU173" s="125" t="s">
        <v>87</v>
      </c>
      <c r="AY173" s="118" t="s">
        <v>223</v>
      </c>
      <c r="BK173" s="126">
        <f>SUM(BK174:BK187)</f>
        <v>0</v>
      </c>
    </row>
    <row r="174" spans="2:65" s="1" customFormat="1" ht="55.5" customHeight="1">
      <c r="B174" s="34"/>
      <c r="C174" s="129" t="s">
        <v>361</v>
      </c>
      <c r="D174" s="129" t="s">
        <v>227</v>
      </c>
      <c r="E174" s="130" t="s">
        <v>971</v>
      </c>
      <c r="F174" s="131" t="s">
        <v>972</v>
      </c>
      <c r="G174" s="132" t="s">
        <v>271</v>
      </c>
      <c r="H174" s="133">
        <v>0.5</v>
      </c>
      <c r="I174" s="134"/>
      <c r="J174" s="135">
        <f>ROUND(I174*H174,2)</f>
        <v>0</v>
      </c>
      <c r="K174" s="131" t="s">
        <v>272</v>
      </c>
      <c r="L174" s="34"/>
      <c r="M174" s="136" t="s">
        <v>19</v>
      </c>
      <c r="N174" s="137" t="s">
        <v>47</v>
      </c>
      <c r="P174" s="138">
        <f>O174*H174</f>
        <v>0</v>
      </c>
      <c r="Q174" s="138">
        <v>0</v>
      </c>
      <c r="R174" s="138">
        <f>Q174*H174</f>
        <v>0</v>
      </c>
      <c r="S174" s="138">
        <v>0</v>
      </c>
      <c r="T174" s="139">
        <f>S174*H174</f>
        <v>0</v>
      </c>
      <c r="AR174" s="140" t="s">
        <v>232</v>
      </c>
      <c r="AT174" s="140" t="s">
        <v>227</v>
      </c>
      <c r="AU174" s="140" t="s">
        <v>233</v>
      </c>
      <c r="AY174" s="18" t="s">
        <v>223</v>
      </c>
      <c r="BE174" s="141">
        <f>IF(N174="základní",J174,0)</f>
        <v>0</v>
      </c>
      <c r="BF174" s="141">
        <f>IF(N174="snížená",J174,0)</f>
        <v>0</v>
      </c>
      <c r="BG174" s="141">
        <f>IF(N174="zákl. přenesená",J174,0)</f>
        <v>0</v>
      </c>
      <c r="BH174" s="141">
        <f>IF(N174="sníž. přenesená",J174,0)</f>
        <v>0</v>
      </c>
      <c r="BI174" s="141">
        <f>IF(N174="nulová",J174,0)</f>
        <v>0</v>
      </c>
      <c r="BJ174" s="18" t="s">
        <v>84</v>
      </c>
      <c r="BK174" s="141">
        <f>ROUND(I174*H174,2)</f>
        <v>0</v>
      </c>
      <c r="BL174" s="18" t="s">
        <v>232</v>
      </c>
      <c r="BM174" s="140" t="s">
        <v>1687</v>
      </c>
    </row>
    <row r="175" spans="2:65" s="1" customFormat="1" ht="11.25">
      <c r="B175" s="34"/>
      <c r="D175" s="163" t="s">
        <v>274</v>
      </c>
      <c r="F175" s="164" t="s">
        <v>974</v>
      </c>
      <c r="I175" s="165"/>
      <c r="L175" s="34"/>
      <c r="M175" s="166"/>
      <c r="T175" s="55"/>
      <c r="AT175" s="18" t="s">
        <v>274</v>
      </c>
      <c r="AU175" s="18" t="s">
        <v>233</v>
      </c>
    </row>
    <row r="176" spans="2:65" s="13" customFormat="1" ht="11.25">
      <c r="B176" s="149"/>
      <c r="D176" s="143" t="s">
        <v>249</v>
      </c>
      <c r="E176" s="150" t="s">
        <v>19</v>
      </c>
      <c r="F176" s="151" t="s">
        <v>1688</v>
      </c>
      <c r="H176" s="152">
        <v>0.5</v>
      </c>
      <c r="I176" s="153"/>
      <c r="L176" s="149"/>
      <c r="M176" s="154"/>
      <c r="T176" s="155"/>
      <c r="AT176" s="150" t="s">
        <v>249</v>
      </c>
      <c r="AU176" s="150" t="s">
        <v>233</v>
      </c>
      <c r="AV176" s="13" t="s">
        <v>87</v>
      </c>
      <c r="AW176" s="13" t="s">
        <v>37</v>
      </c>
      <c r="AX176" s="13" t="s">
        <v>84</v>
      </c>
      <c r="AY176" s="150" t="s">
        <v>223</v>
      </c>
    </row>
    <row r="177" spans="2:65" s="1" customFormat="1" ht="66.75" customHeight="1">
      <c r="B177" s="34"/>
      <c r="C177" s="129" t="s">
        <v>369</v>
      </c>
      <c r="D177" s="129" t="s">
        <v>227</v>
      </c>
      <c r="E177" s="130" t="s">
        <v>713</v>
      </c>
      <c r="F177" s="131" t="s">
        <v>714</v>
      </c>
      <c r="G177" s="132" t="s">
        <v>271</v>
      </c>
      <c r="H177" s="133">
        <v>0.5</v>
      </c>
      <c r="I177" s="134"/>
      <c r="J177" s="135">
        <f>ROUND(I177*H177,2)</f>
        <v>0</v>
      </c>
      <c r="K177" s="131" t="s">
        <v>272</v>
      </c>
      <c r="L177" s="34"/>
      <c r="M177" s="136" t="s">
        <v>19</v>
      </c>
      <c r="N177" s="137" t="s">
        <v>47</v>
      </c>
      <c r="P177" s="138">
        <f>O177*H177</f>
        <v>0</v>
      </c>
      <c r="Q177" s="138">
        <v>0</v>
      </c>
      <c r="R177" s="138">
        <f>Q177*H177</f>
        <v>0</v>
      </c>
      <c r="S177" s="138">
        <v>0.28999999999999998</v>
      </c>
      <c r="T177" s="139">
        <f>S177*H177</f>
        <v>0.14499999999999999</v>
      </c>
      <c r="AR177" s="140" t="s">
        <v>232</v>
      </c>
      <c r="AT177" s="140" t="s">
        <v>227</v>
      </c>
      <c r="AU177" s="140" t="s">
        <v>233</v>
      </c>
      <c r="AY177" s="18" t="s">
        <v>223</v>
      </c>
      <c r="BE177" s="141">
        <f>IF(N177="základní",J177,0)</f>
        <v>0</v>
      </c>
      <c r="BF177" s="141">
        <f>IF(N177="snížená",J177,0)</f>
        <v>0</v>
      </c>
      <c r="BG177" s="141">
        <f>IF(N177="zákl. přenesená",J177,0)</f>
        <v>0</v>
      </c>
      <c r="BH177" s="141">
        <f>IF(N177="sníž. přenesená",J177,0)</f>
        <v>0</v>
      </c>
      <c r="BI177" s="141">
        <f>IF(N177="nulová",J177,0)</f>
        <v>0</v>
      </c>
      <c r="BJ177" s="18" t="s">
        <v>84</v>
      </c>
      <c r="BK177" s="141">
        <f>ROUND(I177*H177,2)</f>
        <v>0</v>
      </c>
      <c r="BL177" s="18" t="s">
        <v>232</v>
      </c>
      <c r="BM177" s="140" t="s">
        <v>1061</v>
      </c>
    </row>
    <row r="178" spans="2:65" s="1" customFormat="1" ht="11.25">
      <c r="B178" s="34"/>
      <c r="D178" s="163" t="s">
        <v>274</v>
      </c>
      <c r="F178" s="164" t="s">
        <v>716</v>
      </c>
      <c r="I178" s="165"/>
      <c r="L178" s="34"/>
      <c r="M178" s="166"/>
      <c r="T178" s="55"/>
      <c r="AT178" s="18" t="s">
        <v>274</v>
      </c>
      <c r="AU178" s="18" t="s">
        <v>233</v>
      </c>
    </row>
    <row r="179" spans="2:65" s="12" customFormat="1" ht="11.25">
      <c r="B179" s="142"/>
      <c r="D179" s="143" t="s">
        <v>249</v>
      </c>
      <c r="E179" s="144" t="s">
        <v>19</v>
      </c>
      <c r="F179" s="145" t="s">
        <v>366</v>
      </c>
      <c r="H179" s="144" t="s">
        <v>19</v>
      </c>
      <c r="I179" s="146"/>
      <c r="L179" s="142"/>
      <c r="M179" s="147"/>
      <c r="T179" s="148"/>
      <c r="AT179" s="144" t="s">
        <v>249</v>
      </c>
      <c r="AU179" s="144" t="s">
        <v>233</v>
      </c>
      <c r="AV179" s="12" t="s">
        <v>84</v>
      </c>
      <c r="AW179" s="12" t="s">
        <v>37</v>
      </c>
      <c r="AX179" s="12" t="s">
        <v>76</v>
      </c>
      <c r="AY179" s="144" t="s">
        <v>223</v>
      </c>
    </row>
    <row r="180" spans="2:65" s="13" customFormat="1" ht="11.25">
      <c r="B180" s="149"/>
      <c r="D180" s="143" t="s">
        <v>249</v>
      </c>
      <c r="E180" s="150" t="s">
        <v>19</v>
      </c>
      <c r="F180" s="151" t="s">
        <v>1689</v>
      </c>
      <c r="H180" s="152">
        <v>0.5</v>
      </c>
      <c r="I180" s="153"/>
      <c r="L180" s="149"/>
      <c r="M180" s="154"/>
      <c r="T180" s="155"/>
      <c r="AT180" s="150" t="s">
        <v>249</v>
      </c>
      <c r="AU180" s="150" t="s">
        <v>233</v>
      </c>
      <c r="AV180" s="13" t="s">
        <v>87</v>
      </c>
      <c r="AW180" s="13" t="s">
        <v>37</v>
      </c>
      <c r="AX180" s="13" t="s">
        <v>84</v>
      </c>
      <c r="AY180" s="150" t="s">
        <v>223</v>
      </c>
    </row>
    <row r="181" spans="2:65" s="1" customFormat="1" ht="49.15" customHeight="1">
      <c r="B181" s="34"/>
      <c r="C181" s="129" t="s">
        <v>7</v>
      </c>
      <c r="D181" s="129" t="s">
        <v>227</v>
      </c>
      <c r="E181" s="130" t="s">
        <v>721</v>
      </c>
      <c r="F181" s="131" t="s">
        <v>722</v>
      </c>
      <c r="G181" s="132" t="s">
        <v>563</v>
      </c>
      <c r="H181" s="133">
        <v>7.5</v>
      </c>
      <c r="I181" s="134"/>
      <c r="J181" s="135">
        <f>ROUND(I181*H181,2)</f>
        <v>0</v>
      </c>
      <c r="K181" s="131" t="s">
        <v>272</v>
      </c>
      <c r="L181" s="34"/>
      <c r="M181" s="136" t="s">
        <v>19</v>
      </c>
      <c r="N181" s="137" t="s">
        <v>47</v>
      </c>
      <c r="P181" s="138">
        <f>O181*H181</f>
        <v>0</v>
      </c>
      <c r="Q181" s="138">
        <v>0</v>
      </c>
      <c r="R181" s="138">
        <f>Q181*H181</f>
        <v>0</v>
      </c>
      <c r="S181" s="138">
        <v>0.20499999999999999</v>
      </c>
      <c r="T181" s="139">
        <f>S181*H181</f>
        <v>1.5374999999999999</v>
      </c>
      <c r="AR181" s="140" t="s">
        <v>232</v>
      </c>
      <c r="AT181" s="140" t="s">
        <v>227</v>
      </c>
      <c r="AU181" s="140" t="s">
        <v>233</v>
      </c>
      <c r="AY181" s="18" t="s">
        <v>223</v>
      </c>
      <c r="BE181" s="141">
        <f>IF(N181="základní",J181,0)</f>
        <v>0</v>
      </c>
      <c r="BF181" s="141">
        <f>IF(N181="snížená",J181,0)</f>
        <v>0</v>
      </c>
      <c r="BG181" s="141">
        <f>IF(N181="zákl. přenesená",J181,0)</f>
        <v>0</v>
      </c>
      <c r="BH181" s="141">
        <f>IF(N181="sníž. přenesená",J181,0)</f>
        <v>0</v>
      </c>
      <c r="BI181" s="141">
        <f>IF(N181="nulová",J181,0)</f>
        <v>0</v>
      </c>
      <c r="BJ181" s="18" t="s">
        <v>84</v>
      </c>
      <c r="BK181" s="141">
        <f>ROUND(I181*H181,2)</f>
        <v>0</v>
      </c>
      <c r="BL181" s="18" t="s">
        <v>232</v>
      </c>
      <c r="BM181" s="140" t="s">
        <v>723</v>
      </c>
    </row>
    <row r="182" spans="2:65" s="1" customFormat="1" ht="11.25">
      <c r="B182" s="34"/>
      <c r="D182" s="163" t="s">
        <v>274</v>
      </c>
      <c r="F182" s="164" t="s">
        <v>724</v>
      </c>
      <c r="I182" s="165"/>
      <c r="L182" s="34"/>
      <c r="M182" s="166"/>
      <c r="T182" s="55"/>
      <c r="AT182" s="18" t="s">
        <v>274</v>
      </c>
      <c r="AU182" s="18" t="s">
        <v>233</v>
      </c>
    </row>
    <row r="183" spans="2:65" s="12" customFormat="1" ht="11.25">
      <c r="B183" s="142"/>
      <c r="D183" s="143" t="s">
        <v>249</v>
      </c>
      <c r="E183" s="144" t="s">
        <v>19</v>
      </c>
      <c r="F183" s="145" t="s">
        <v>1470</v>
      </c>
      <c r="H183" s="144" t="s">
        <v>19</v>
      </c>
      <c r="I183" s="146"/>
      <c r="L183" s="142"/>
      <c r="M183" s="147"/>
      <c r="T183" s="148"/>
      <c r="AT183" s="144" t="s">
        <v>249</v>
      </c>
      <c r="AU183" s="144" t="s">
        <v>233</v>
      </c>
      <c r="AV183" s="12" t="s">
        <v>84</v>
      </c>
      <c r="AW183" s="12" t="s">
        <v>37</v>
      </c>
      <c r="AX183" s="12" t="s">
        <v>76</v>
      </c>
      <c r="AY183" s="144" t="s">
        <v>223</v>
      </c>
    </row>
    <row r="184" spans="2:65" s="13" customFormat="1" ht="11.25">
      <c r="B184" s="149"/>
      <c r="D184" s="143" t="s">
        <v>249</v>
      </c>
      <c r="E184" s="150" t="s">
        <v>19</v>
      </c>
      <c r="F184" s="151" t="s">
        <v>1690</v>
      </c>
      <c r="H184" s="152">
        <v>7.5</v>
      </c>
      <c r="I184" s="153"/>
      <c r="L184" s="149"/>
      <c r="M184" s="154"/>
      <c r="T184" s="155"/>
      <c r="AT184" s="150" t="s">
        <v>249</v>
      </c>
      <c r="AU184" s="150" t="s">
        <v>233</v>
      </c>
      <c r="AV184" s="13" t="s">
        <v>87</v>
      </c>
      <c r="AW184" s="13" t="s">
        <v>37</v>
      </c>
      <c r="AX184" s="13" t="s">
        <v>84</v>
      </c>
      <c r="AY184" s="150" t="s">
        <v>223</v>
      </c>
    </row>
    <row r="185" spans="2:65" s="1" customFormat="1" ht="55.5" customHeight="1">
      <c r="B185" s="34"/>
      <c r="C185" s="129" t="s">
        <v>382</v>
      </c>
      <c r="D185" s="129" t="s">
        <v>227</v>
      </c>
      <c r="E185" s="130" t="s">
        <v>733</v>
      </c>
      <c r="F185" s="131" t="s">
        <v>734</v>
      </c>
      <c r="G185" s="132" t="s">
        <v>271</v>
      </c>
      <c r="H185" s="133">
        <v>0.5</v>
      </c>
      <c r="I185" s="134"/>
      <c r="J185" s="135">
        <f>ROUND(I185*H185,2)</f>
        <v>0</v>
      </c>
      <c r="K185" s="131" t="s">
        <v>272</v>
      </c>
      <c r="L185" s="34"/>
      <c r="M185" s="136" t="s">
        <v>19</v>
      </c>
      <c r="N185" s="137" t="s">
        <v>47</v>
      </c>
      <c r="P185" s="138">
        <f>O185*H185</f>
        <v>0</v>
      </c>
      <c r="Q185" s="138">
        <v>0</v>
      </c>
      <c r="R185" s="138">
        <f>Q185*H185</f>
        <v>0</v>
      </c>
      <c r="S185" s="138">
        <v>0</v>
      </c>
      <c r="T185" s="139">
        <f>S185*H185</f>
        <v>0</v>
      </c>
      <c r="AR185" s="140" t="s">
        <v>232</v>
      </c>
      <c r="AT185" s="140" t="s">
        <v>227</v>
      </c>
      <c r="AU185" s="140" t="s">
        <v>233</v>
      </c>
      <c r="AY185" s="18" t="s">
        <v>223</v>
      </c>
      <c r="BE185" s="141">
        <f>IF(N185="základní",J185,0)</f>
        <v>0</v>
      </c>
      <c r="BF185" s="141">
        <f>IF(N185="snížená",J185,0)</f>
        <v>0</v>
      </c>
      <c r="BG185" s="141">
        <f>IF(N185="zákl. přenesená",J185,0)</f>
        <v>0</v>
      </c>
      <c r="BH185" s="141">
        <f>IF(N185="sníž. přenesená",J185,0)</f>
        <v>0</v>
      </c>
      <c r="BI185" s="141">
        <f>IF(N185="nulová",J185,0)</f>
        <v>0</v>
      </c>
      <c r="BJ185" s="18" t="s">
        <v>84</v>
      </c>
      <c r="BK185" s="141">
        <f>ROUND(I185*H185,2)</f>
        <v>0</v>
      </c>
      <c r="BL185" s="18" t="s">
        <v>232</v>
      </c>
      <c r="BM185" s="140" t="s">
        <v>1480</v>
      </c>
    </row>
    <row r="186" spans="2:65" s="1" customFormat="1" ht="11.25">
      <c r="B186" s="34"/>
      <c r="D186" s="163" t="s">
        <v>274</v>
      </c>
      <c r="F186" s="164" t="s">
        <v>736</v>
      </c>
      <c r="I186" s="165"/>
      <c r="L186" s="34"/>
      <c r="M186" s="166"/>
      <c r="T186" s="55"/>
      <c r="AT186" s="18" t="s">
        <v>274</v>
      </c>
      <c r="AU186" s="18" t="s">
        <v>233</v>
      </c>
    </row>
    <row r="187" spans="2:65" s="13" customFormat="1" ht="11.25">
      <c r="B187" s="149"/>
      <c r="D187" s="143" t="s">
        <v>249</v>
      </c>
      <c r="E187" s="150" t="s">
        <v>19</v>
      </c>
      <c r="F187" s="151" t="s">
        <v>1691</v>
      </c>
      <c r="H187" s="152">
        <v>0.5</v>
      </c>
      <c r="I187" s="153"/>
      <c r="L187" s="149"/>
      <c r="M187" s="154"/>
      <c r="T187" s="155"/>
      <c r="AT187" s="150" t="s">
        <v>249</v>
      </c>
      <c r="AU187" s="150" t="s">
        <v>233</v>
      </c>
      <c r="AV187" s="13" t="s">
        <v>87</v>
      </c>
      <c r="AW187" s="13" t="s">
        <v>37</v>
      </c>
      <c r="AX187" s="13" t="s">
        <v>84</v>
      </c>
      <c r="AY187" s="150" t="s">
        <v>223</v>
      </c>
    </row>
    <row r="188" spans="2:65" s="11" customFormat="1" ht="20.85" customHeight="1">
      <c r="B188" s="117"/>
      <c r="D188" s="118" t="s">
        <v>75</v>
      </c>
      <c r="E188" s="127" t="s">
        <v>758</v>
      </c>
      <c r="F188" s="127" t="s">
        <v>759</v>
      </c>
      <c r="I188" s="120"/>
      <c r="J188" s="128">
        <f>BK188</f>
        <v>0</v>
      </c>
      <c r="L188" s="117"/>
      <c r="M188" s="122"/>
      <c r="P188" s="123">
        <f>SUM(P189:P192)</f>
        <v>0</v>
      </c>
      <c r="R188" s="123">
        <f>SUM(R189:R192)</f>
        <v>0</v>
      </c>
      <c r="T188" s="124">
        <f>SUM(T189:T192)</f>
        <v>0</v>
      </c>
      <c r="AR188" s="118" t="s">
        <v>84</v>
      </c>
      <c r="AT188" s="125" t="s">
        <v>75</v>
      </c>
      <c r="AU188" s="125" t="s">
        <v>87</v>
      </c>
      <c r="AY188" s="118" t="s">
        <v>223</v>
      </c>
      <c r="BK188" s="126">
        <f>SUM(BK189:BK192)</f>
        <v>0</v>
      </c>
    </row>
    <row r="189" spans="2:65" s="1" customFormat="1" ht="49.15" customHeight="1">
      <c r="B189" s="34"/>
      <c r="C189" s="129" t="s">
        <v>391</v>
      </c>
      <c r="D189" s="129" t="s">
        <v>227</v>
      </c>
      <c r="E189" s="130" t="s">
        <v>783</v>
      </c>
      <c r="F189" s="131" t="s">
        <v>784</v>
      </c>
      <c r="G189" s="132" t="s">
        <v>265</v>
      </c>
      <c r="H189" s="133">
        <v>1.538</v>
      </c>
      <c r="I189" s="134"/>
      <c r="J189" s="135">
        <f>ROUND(I189*H189,2)</f>
        <v>0</v>
      </c>
      <c r="K189" s="131" t="s">
        <v>231</v>
      </c>
      <c r="L189" s="34"/>
      <c r="M189" s="136" t="s">
        <v>19</v>
      </c>
      <c r="N189" s="137" t="s">
        <v>47</v>
      </c>
      <c r="P189" s="138">
        <f>O189*H189</f>
        <v>0</v>
      </c>
      <c r="Q189" s="138">
        <v>0</v>
      </c>
      <c r="R189" s="138">
        <f>Q189*H189</f>
        <v>0</v>
      </c>
      <c r="S189" s="138">
        <v>0</v>
      </c>
      <c r="T189" s="139">
        <f>S189*H189</f>
        <v>0</v>
      </c>
      <c r="AR189" s="140" t="s">
        <v>232</v>
      </c>
      <c r="AT189" s="140" t="s">
        <v>227</v>
      </c>
      <c r="AU189" s="140" t="s">
        <v>233</v>
      </c>
      <c r="AY189" s="18" t="s">
        <v>223</v>
      </c>
      <c r="BE189" s="141">
        <f>IF(N189="základní",J189,0)</f>
        <v>0</v>
      </c>
      <c r="BF189" s="141">
        <f>IF(N189="snížená",J189,0)</f>
        <v>0</v>
      </c>
      <c r="BG189" s="141">
        <f>IF(N189="zákl. přenesená",J189,0)</f>
        <v>0</v>
      </c>
      <c r="BH189" s="141">
        <f>IF(N189="sníž. přenesená",J189,0)</f>
        <v>0</v>
      </c>
      <c r="BI189" s="141">
        <f>IF(N189="nulová",J189,0)</f>
        <v>0</v>
      </c>
      <c r="BJ189" s="18" t="s">
        <v>84</v>
      </c>
      <c r="BK189" s="141">
        <f>ROUND(I189*H189,2)</f>
        <v>0</v>
      </c>
      <c r="BL189" s="18" t="s">
        <v>232</v>
      </c>
      <c r="BM189" s="140" t="s">
        <v>1566</v>
      </c>
    </row>
    <row r="190" spans="2:65" s="13" customFormat="1" ht="11.25">
      <c r="B190" s="149"/>
      <c r="D190" s="143" t="s">
        <v>249</v>
      </c>
      <c r="E190" s="150" t="s">
        <v>19</v>
      </c>
      <c r="F190" s="151" t="s">
        <v>1692</v>
      </c>
      <c r="H190" s="152">
        <v>1.538</v>
      </c>
      <c r="I190" s="153"/>
      <c r="L190" s="149"/>
      <c r="M190" s="154"/>
      <c r="T190" s="155"/>
      <c r="AT190" s="150" t="s">
        <v>249</v>
      </c>
      <c r="AU190" s="150" t="s">
        <v>233</v>
      </c>
      <c r="AV190" s="13" t="s">
        <v>87</v>
      </c>
      <c r="AW190" s="13" t="s">
        <v>37</v>
      </c>
      <c r="AX190" s="13" t="s">
        <v>84</v>
      </c>
      <c r="AY190" s="150" t="s">
        <v>223</v>
      </c>
    </row>
    <row r="191" spans="2:65" s="1" customFormat="1" ht="37.9" customHeight="1">
      <c r="B191" s="34"/>
      <c r="C191" s="129" t="s">
        <v>397</v>
      </c>
      <c r="D191" s="129" t="s">
        <v>227</v>
      </c>
      <c r="E191" s="130" t="s">
        <v>1027</v>
      </c>
      <c r="F191" s="131" t="s">
        <v>1028</v>
      </c>
      <c r="G191" s="132" t="s">
        <v>265</v>
      </c>
      <c r="H191" s="133">
        <v>5.8109999999999999</v>
      </c>
      <c r="I191" s="134"/>
      <c r="J191" s="135">
        <f>ROUND(I191*H191,2)</f>
        <v>0</v>
      </c>
      <c r="K191" s="131" t="s">
        <v>272</v>
      </c>
      <c r="L191" s="34"/>
      <c r="M191" s="136" t="s">
        <v>19</v>
      </c>
      <c r="N191" s="137" t="s">
        <v>47</v>
      </c>
      <c r="P191" s="138">
        <f>O191*H191</f>
        <v>0</v>
      </c>
      <c r="Q191" s="138">
        <v>0</v>
      </c>
      <c r="R191" s="138">
        <f>Q191*H191</f>
        <v>0</v>
      </c>
      <c r="S191" s="138">
        <v>0</v>
      </c>
      <c r="T191" s="139">
        <f>S191*H191</f>
        <v>0</v>
      </c>
      <c r="AR191" s="140" t="s">
        <v>232</v>
      </c>
      <c r="AT191" s="140" t="s">
        <v>227</v>
      </c>
      <c r="AU191" s="140" t="s">
        <v>233</v>
      </c>
      <c r="AY191" s="18" t="s">
        <v>223</v>
      </c>
      <c r="BE191" s="141">
        <f>IF(N191="základní",J191,0)</f>
        <v>0</v>
      </c>
      <c r="BF191" s="141">
        <f>IF(N191="snížená",J191,0)</f>
        <v>0</v>
      </c>
      <c r="BG191" s="141">
        <f>IF(N191="zákl. přenesená",J191,0)</f>
        <v>0</v>
      </c>
      <c r="BH191" s="141">
        <f>IF(N191="sníž. přenesená",J191,0)</f>
        <v>0</v>
      </c>
      <c r="BI191" s="141">
        <f>IF(N191="nulová",J191,0)</f>
        <v>0</v>
      </c>
      <c r="BJ191" s="18" t="s">
        <v>84</v>
      </c>
      <c r="BK191" s="141">
        <f>ROUND(I191*H191,2)</f>
        <v>0</v>
      </c>
      <c r="BL191" s="18" t="s">
        <v>232</v>
      </c>
      <c r="BM191" s="140" t="s">
        <v>795</v>
      </c>
    </row>
    <row r="192" spans="2:65" s="1" customFormat="1" ht="11.25">
      <c r="B192" s="34"/>
      <c r="D192" s="163" t="s">
        <v>274</v>
      </c>
      <c r="F192" s="164" t="s">
        <v>1029</v>
      </c>
      <c r="I192" s="165"/>
      <c r="L192" s="34"/>
      <c r="M192" s="184"/>
      <c r="N192" s="185"/>
      <c r="O192" s="185"/>
      <c r="P192" s="185"/>
      <c r="Q192" s="185"/>
      <c r="R192" s="185"/>
      <c r="S192" s="185"/>
      <c r="T192" s="186"/>
      <c r="AT192" s="18" t="s">
        <v>274</v>
      </c>
      <c r="AU192" s="18" t="s">
        <v>233</v>
      </c>
    </row>
    <row r="193" spans="2:12" s="1" customFormat="1" ht="6.95" customHeight="1">
      <c r="B193" s="43"/>
      <c r="C193" s="44"/>
      <c r="D193" s="44"/>
      <c r="E193" s="44"/>
      <c r="F193" s="44"/>
      <c r="G193" s="44"/>
      <c r="H193" s="44"/>
      <c r="I193" s="44"/>
      <c r="J193" s="44"/>
      <c r="K193" s="44"/>
      <c r="L193" s="34"/>
    </row>
  </sheetData>
  <sheetProtection algorithmName="SHA-512" hashValue="OOz2utLDkmlbNOecYIfgqN4UJMyK1LdcnyKAaHAv5OvSdeZDlwXdTT19dbWJKGeL1a5/pNFQBjmWmOqtuyWdwA==" saltValue="iWvwImKQ+XGQj5Y+ukLlPMDtxRNpmpA3s3plAv95qDSC0MrFbOMyloGv8KIoMj06YlJRrmEyPc5l6vfXkA8GJA==" spinCount="100000" sheet="1" objects="1" scenarios="1" formatColumns="0" formatRows="0" autoFilter="0"/>
  <autoFilter ref="C92:K192" xr:uid="{00000000-0009-0000-0000-000008000000}"/>
  <mergeCells count="9">
    <mergeCell ref="E50:H50"/>
    <mergeCell ref="E83:H83"/>
    <mergeCell ref="E85:H85"/>
    <mergeCell ref="L2:V2"/>
    <mergeCell ref="E7:H7"/>
    <mergeCell ref="E9:H9"/>
    <mergeCell ref="E18:H18"/>
    <mergeCell ref="E27:H27"/>
    <mergeCell ref="E48:H48"/>
  </mergeCells>
  <hyperlinks>
    <hyperlink ref="F103" r:id="rId1" xr:uid="{00000000-0004-0000-0800-000000000000}"/>
    <hyperlink ref="F108" r:id="rId2" xr:uid="{00000000-0004-0000-0800-000001000000}"/>
    <hyperlink ref="F113" r:id="rId3" xr:uid="{00000000-0004-0000-0800-000002000000}"/>
    <hyperlink ref="F117" r:id="rId4" xr:uid="{00000000-0004-0000-0800-000003000000}"/>
    <hyperlink ref="F126" r:id="rId5" xr:uid="{00000000-0004-0000-0800-000004000000}"/>
    <hyperlink ref="F133" r:id="rId6" xr:uid="{00000000-0004-0000-0800-000005000000}"/>
    <hyperlink ref="F138" r:id="rId7" xr:uid="{00000000-0004-0000-0800-000006000000}"/>
    <hyperlink ref="F148" r:id="rId8" xr:uid="{00000000-0004-0000-0800-000007000000}"/>
    <hyperlink ref="F160" r:id="rId9" xr:uid="{00000000-0004-0000-0800-000008000000}"/>
    <hyperlink ref="F167" r:id="rId10" xr:uid="{00000000-0004-0000-0800-000009000000}"/>
    <hyperlink ref="F175" r:id="rId11" xr:uid="{00000000-0004-0000-0800-00000A000000}"/>
    <hyperlink ref="F178" r:id="rId12" xr:uid="{00000000-0004-0000-0800-00000B000000}"/>
    <hyperlink ref="F182" r:id="rId13" xr:uid="{00000000-0004-0000-0800-00000C000000}"/>
    <hyperlink ref="F186" r:id="rId14" xr:uid="{00000000-0004-0000-0800-00000D000000}"/>
    <hyperlink ref="F192" r:id="rId15" xr:uid="{00000000-0004-0000-0800-00000E000000}"/>
  </hyperlinks>
  <pageMargins left="0.39370078740157483" right="0.39370078740157483" top="0.39370078740157483" bottom="0.39370078740157483" header="0" footer="0"/>
  <pageSetup paperSize="9" scale="76" fitToHeight="0" orientation="portrait" r:id="rId16"/>
  <headerFooter>
    <oddFooter>&amp;CStrana &amp;P z &amp;N</oddFooter>
  </headerFooter>
  <drawing r:id="rId17"/>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31</vt:i4>
      </vt:variant>
      <vt:variant>
        <vt:lpstr>Pojmenované oblasti</vt:lpstr>
      </vt:variant>
      <vt:variant>
        <vt:i4>61</vt:i4>
      </vt:variant>
    </vt:vector>
  </HeadingPairs>
  <TitlesOfParts>
    <vt:vector size="92" baseType="lpstr">
      <vt:lpstr>Rekapitulace stavby</vt:lpstr>
      <vt:lpstr>SO 101 - SO 101 - Silnice...</vt:lpstr>
      <vt:lpstr>SO 104 - SO 104 - Úpravy ...</vt:lpstr>
      <vt:lpstr>SO 121 - SO 121 - Zastávk...</vt:lpstr>
      <vt:lpstr>SO 121.1.1 - SO 121.1.1 -...</vt:lpstr>
      <vt:lpstr>SO 121.1.2 - SO 121.1.2 -...</vt:lpstr>
      <vt:lpstr>SO 132 - SO 132 - Chodník...</vt:lpstr>
      <vt:lpstr>SO 132.1 - SO 132.1 - Cho...</vt:lpstr>
      <vt:lpstr>SO 132.2 - SO 132.2 - Stá...</vt:lpstr>
      <vt:lpstr>SO 132.3 - SO 132.3 - Par...</vt:lpstr>
      <vt:lpstr>SO 151.1 - SO 151.1 - Dop...</vt:lpstr>
      <vt:lpstr>SO 151.2 - SO 151.2 - Dop...</vt:lpstr>
      <vt:lpstr>SO 152 - SO 152 - Dopravn...</vt:lpstr>
      <vt:lpstr>SO 153.1 - SO 153.1 - Dop...</vt:lpstr>
      <vt:lpstr>SO 153.2 - SO 153.2 - Dop...</vt:lpstr>
      <vt:lpstr>IO 001.1 - IO 001.1 - Pří...</vt:lpstr>
      <vt:lpstr>IO 001.2 - IO 001.2 - Pří...</vt:lpstr>
      <vt:lpstr>IO 301 - IO 301 - Vodovod...</vt:lpstr>
      <vt:lpstr>IO 302 - IO 302 - Vodovod...</vt:lpstr>
      <vt:lpstr>IO 310.1 - IO 310.1 - Kan...</vt:lpstr>
      <vt:lpstr>IO 310.2 - IO 310.2 - Kan...</vt:lpstr>
      <vt:lpstr>IO 310.3 - IO 310.3 - Kan...</vt:lpstr>
      <vt:lpstr>IO 402 - IO 402 - Přeložk...</vt:lpstr>
      <vt:lpstr>IO 411 - IO 411 - Veřejné...</vt:lpstr>
      <vt:lpstr>IO 431.1 - IO 431.1 - Pok...</vt:lpstr>
      <vt:lpstr>IO 431.2 - IO 431.2 - Pok...</vt:lpstr>
      <vt:lpstr>IO 801.1 - IO 801.1 - Veg...</vt:lpstr>
      <vt:lpstr>IO 801.2 - IO 801.2 - Veg...</vt:lpstr>
      <vt:lpstr>VRN.1 - VRN.1 - Vedlejší ...</vt:lpstr>
      <vt:lpstr>VRN.2 - VRN.2 - Vedlejší ...</vt:lpstr>
      <vt:lpstr>Pokyny pro vyplnění</vt:lpstr>
      <vt:lpstr>'IO 001.1 - IO 001.1 - Pří...'!Názvy_tisku</vt:lpstr>
      <vt:lpstr>'IO 001.2 - IO 001.2 - Pří...'!Názvy_tisku</vt:lpstr>
      <vt:lpstr>'IO 301 - IO 301 - Vodovod...'!Názvy_tisku</vt:lpstr>
      <vt:lpstr>'IO 302 - IO 302 - Vodovod...'!Názvy_tisku</vt:lpstr>
      <vt:lpstr>'IO 310.1 - IO 310.1 - Kan...'!Názvy_tisku</vt:lpstr>
      <vt:lpstr>'IO 310.2 - IO 310.2 - Kan...'!Názvy_tisku</vt:lpstr>
      <vt:lpstr>'IO 310.3 - IO 310.3 - Kan...'!Názvy_tisku</vt:lpstr>
      <vt:lpstr>'IO 402 - IO 402 - Přeložk...'!Názvy_tisku</vt:lpstr>
      <vt:lpstr>'IO 411 - IO 411 - Veřejné...'!Názvy_tisku</vt:lpstr>
      <vt:lpstr>'IO 431.1 - IO 431.1 - Pok...'!Názvy_tisku</vt:lpstr>
      <vt:lpstr>'IO 431.2 - IO 431.2 - Pok...'!Názvy_tisku</vt:lpstr>
      <vt:lpstr>'IO 801.1 - IO 801.1 - Veg...'!Názvy_tisku</vt:lpstr>
      <vt:lpstr>'IO 801.2 - IO 801.2 - Veg...'!Názvy_tisku</vt:lpstr>
      <vt:lpstr>'Rekapitulace stavby'!Názvy_tisku</vt:lpstr>
      <vt:lpstr>'SO 101 - SO 101 - Silnice...'!Názvy_tisku</vt:lpstr>
      <vt:lpstr>'SO 104 - SO 104 - Úpravy ...'!Názvy_tisku</vt:lpstr>
      <vt:lpstr>'SO 121 - SO 121 - Zastávk...'!Názvy_tisku</vt:lpstr>
      <vt:lpstr>'SO 121.1.1 - SO 121.1.1 -...'!Názvy_tisku</vt:lpstr>
      <vt:lpstr>'SO 121.1.2 - SO 121.1.2 -...'!Názvy_tisku</vt:lpstr>
      <vt:lpstr>'SO 132 - SO 132 - Chodník...'!Názvy_tisku</vt:lpstr>
      <vt:lpstr>'SO 132.1 - SO 132.1 - Cho...'!Názvy_tisku</vt:lpstr>
      <vt:lpstr>'SO 132.2 - SO 132.2 - Stá...'!Názvy_tisku</vt:lpstr>
      <vt:lpstr>'SO 132.3 - SO 132.3 - Par...'!Názvy_tisku</vt:lpstr>
      <vt:lpstr>'SO 151.1 - SO 151.1 - Dop...'!Názvy_tisku</vt:lpstr>
      <vt:lpstr>'SO 151.2 - SO 151.2 - Dop...'!Názvy_tisku</vt:lpstr>
      <vt:lpstr>'SO 152 - SO 152 - Dopravn...'!Názvy_tisku</vt:lpstr>
      <vt:lpstr>'SO 153.1 - SO 153.1 - Dop...'!Názvy_tisku</vt:lpstr>
      <vt:lpstr>'SO 153.2 - SO 153.2 - Dop...'!Názvy_tisku</vt:lpstr>
      <vt:lpstr>'VRN.1 - VRN.1 - Vedlejší ...'!Názvy_tisku</vt:lpstr>
      <vt:lpstr>'VRN.2 - VRN.2 - Vedlejší ...'!Názvy_tisku</vt:lpstr>
      <vt:lpstr>'IO 001.1 - IO 001.1 - Pří...'!Oblast_tisku</vt:lpstr>
      <vt:lpstr>'IO 001.2 - IO 001.2 - Pří...'!Oblast_tisku</vt:lpstr>
      <vt:lpstr>'IO 301 - IO 301 - Vodovod...'!Oblast_tisku</vt:lpstr>
      <vt:lpstr>'IO 302 - IO 302 - Vodovod...'!Oblast_tisku</vt:lpstr>
      <vt:lpstr>'IO 310.1 - IO 310.1 - Kan...'!Oblast_tisku</vt:lpstr>
      <vt:lpstr>'IO 310.2 - IO 310.2 - Kan...'!Oblast_tisku</vt:lpstr>
      <vt:lpstr>'IO 310.3 - IO 310.3 - Kan...'!Oblast_tisku</vt:lpstr>
      <vt:lpstr>'IO 402 - IO 402 - Přeložk...'!Oblast_tisku</vt:lpstr>
      <vt:lpstr>'IO 411 - IO 411 - Veřejné...'!Oblast_tisku</vt:lpstr>
      <vt:lpstr>'IO 431.1 - IO 431.1 - Pok...'!Oblast_tisku</vt:lpstr>
      <vt:lpstr>'IO 431.2 - IO 431.2 - Pok...'!Oblast_tisku</vt:lpstr>
      <vt:lpstr>'IO 801.1 - IO 801.1 - Veg...'!Oblast_tisku</vt:lpstr>
      <vt:lpstr>'IO 801.2 - IO 801.2 - Veg...'!Oblast_tisku</vt:lpstr>
      <vt:lpstr>'Pokyny pro vyplnění'!Oblast_tisku</vt:lpstr>
      <vt:lpstr>'Rekapitulace stavby'!Oblast_tisku</vt:lpstr>
      <vt:lpstr>'SO 101 - SO 101 - Silnice...'!Oblast_tisku</vt:lpstr>
      <vt:lpstr>'SO 104 - SO 104 - Úpravy ...'!Oblast_tisku</vt:lpstr>
      <vt:lpstr>'SO 121 - SO 121 - Zastávk...'!Oblast_tisku</vt:lpstr>
      <vt:lpstr>'SO 121.1.1 - SO 121.1.1 -...'!Oblast_tisku</vt:lpstr>
      <vt:lpstr>'SO 121.1.2 - SO 121.1.2 -...'!Oblast_tisku</vt:lpstr>
      <vt:lpstr>'SO 132 - SO 132 - Chodník...'!Oblast_tisku</vt:lpstr>
      <vt:lpstr>'SO 132.1 - SO 132.1 - Cho...'!Oblast_tisku</vt:lpstr>
      <vt:lpstr>'SO 132.2 - SO 132.2 - Stá...'!Oblast_tisku</vt:lpstr>
      <vt:lpstr>'SO 132.3 - SO 132.3 - Par...'!Oblast_tisku</vt:lpstr>
      <vt:lpstr>'SO 151.1 - SO 151.1 - Dop...'!Oblast_tisku</vt:lpstr>
      <vt:lpstr>'SO 151.2 - SO 151.2 - Dop...'!Oblast_tisku</vt:lpstr>
      <vt:lpstr>'SO 152 - SO 152 - Dopravn...'!Oblast_tisku</vt:lpstr>
      <vt:lpstr>'SO 153.1 - SO 153.1 - Dop...'!Oblast_tisku</vt:lpstr>
      <vt:lpstr>'SO 153.2 - SO 153.2 - Dop...'!Oblast_tisku</vt:lpstr>
      <vt:lpstr>'VRN.1 - VRN.1 - Vedlejší ...'!Oblast_tisku</vt:lpstr>
      <vt:lpstr>'VRN.2 - VRN.2 - Vedlejší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2025-09-22T06:50:41Z</cp:lastPrinted>
  <dcterms:created xsi:type="dcterms:W3CDTF">2025-09-22T06:39:08Z</dcterms:created>
  <dcterms:modified xsi:type="dcterms:W3CDTF">2025-09-22T06:50:46Z</dcterms:modified>
</cp:coreProperties>
</file>